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40ac424c59b236/Documents/"/>
    </mc:Choice>
  </mc:AlternateContent>
  <xr:revisionPtr revIDLastSave="3" documentId="8_{3D5D13D1-06A6-8A40-B07D-6C22176B059A}" xr6:coauthVersionLast="47" xr6:coauthVersionMax="47" xr10:uidLastSave="{94424963-DBEF-C146-BA76-571306582713}"/>
  <bookViews>
    <workbookView xWindow="0" yWindow="740" windowWidth="29400" windowHeight="17400" activeTab="5" xr2:uid="{00000000-000D-0000-FFFF-FFFF00000000}"/>
  </bookViews>
  <sheets>
    <sheet name="Crowdfunding" sheetId="1" r:id="rId1"/>
    <sheet name="Outcome by category" sheetId="5" r:id="rId2"/>
    <sheet name="Outcome by subcategory" sheetId="6" r:id="rId3"/>
    <sheet name="Outcome by month" sheetId="17" r:id="rId4"/>
    <sheet name="Outcomes  based on goals" sheetId="19" r:id="rId5"/>
    <sheet name="Statistical analysis" sheetId="25" r:id="rId6"/>
  </sheets>
  <calcPr calcId="191029"/>
  <pivotCaches>
    <pivotCache cacheId="21" r:id="rId7"/>
    <pivotCache cacheId="22" r:id="rId8"/>
    <pivotCache cacheId="2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5" l="1"/>
  <c r="H2" i="25"/>
  <c r="I2" i="25"/>
  <c r="J2" i="25"/>
  <c r="K2" i="25"/>
  <c r="L2" i="25"/>
  <c r="G3" i="25"/>
  <c r="H3" i="25"/>
  <c r="I3" i="25"/>
  <c r="J3" i="25"/>
  <c r="K3" i="25"/>
  <c r="L3" i="25"/>
  <c r="C7" i="19" l="1"/>
  <c r="E14" i="19"/>
  <c r="E13" i="19"/>
  <c r="E12" i="19"/>
  <c r="E11" i="19"/>
  <c r="E10" i="19"/>
  <c r="E9" i="19"/>
  <c r="E8" i="19"/>
  <c r="E7" i="19"/>
  <c r="E6" i="19"/>
  <c r="E5" i="19"/>
  <c r="E4" i="19"/>
  <c r="E3" i="19"/>
  <c r="D14" i="19"/>
  <c r="D13" i="19"/>
  <c r="D12" i="19"/>
  <c r="D11" i="19"/>
  <c r="D10" i="19"/>
  <c r="D9" i="19"/>
  <c r="D8" i="19"/>
  <c r="D7" i="19"/>
  <c r="D6" i="19"/>
  <c r="D5" i="19"/>
  <c r="D4" i="19"/>
  <c r="D3" i="19"/>
  <c r="C14" i="19"/>
  <c r="C13" i="19"/>
  <c r="C12" i="19"/>
  <c r="C11" i="19"/>
  <c r="C10" i="19"/>
  <c r="C9" i="19"/>
  <c r="C8" i="19"/>
  <c r="C6" i="19"/>
  <c r="C5" i="19"/>
  <c r="C4" i="19"/>
  <c r="C3" i="19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H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" i="1"/>
  <c r="T2" i="1"/>
  <c r="S3" i="1"/>
  <c r="S4" i="1"/>
  <c r="S5" i="1"/>
  <c r="S6" i="1"/>
  <c r="S7" i="1"/>
  <c r="S8" i="1"/>
  <c r="S9" i="1"/>
  <c r="S10" i="1"/>
  <c r="S11" i="1"/>
  <c r="S12" i="1"/>
  <c r="S1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S14" i="1"/>
  <c r="F15" i="1"/>
  <c r="S15" i="1"/>
  <c r="F16" i="1"/>
  <c r="S16" i="1"/>
  <c r="F17" i="1"/>
  <c r="S17" i="1"/>
  <c r="F18" i="1"/>
  <c r="S18" i="1"/>
  <c r="F19" i="1"/>
  <c r="S19" i="1"/>
  <c r="F20" i="1"/>
  <c r="S20" i="1"/>
  <c r="F21" i="1"/>
  <c r="S21" i="1"/>
  <c r="F22" i="1"/>
  <c r="S22" i="1"/>
  <c r="F23" i="1"/>
  <c r="S23" i="1"/>
  <c r="F24" i="1"/>
  <c r="S24" i="1"/>
  <c r="F25" i="1"/>
  <c r="S25" i="1"/>
  <c r="F26" i="1"/>
  <c r="S26" i="1"/>
  <c r="F27" i="1"/>
  <c r="S27" i="1"/>
  <c r="F28" i="1"/>
  <c r="S28" i="1"/>
  <c r="F29" i="1"/>
  <c r="S29" i="1"/>
  <c r="F30" i="1"/>
  <c r="S30" i="1"/>
  <c r="F31" i="1"/>
  <c r="S31" i="1"/>
  <c r="F32" i="1"/>
  <c r="S32" i="1"/>
  <c r="F33" i="1"/>
  <c r="S33" i="1"/>
  <c r="F34" i="1"/>
  <c r="S34" i="1"/>
  <c r="F35" i="1"/>
  <c r="S35" i="1"/>
  <c r="F36" i="1"/>
  <c r="S36" i="1"/>
  <c r="F37" i="1"/>
  <c r="S37" i="1"/>
  <c r="F38" i="1"/>
  <c r="S38" i="1"/>
  <c r="F39" i="1"/>
  <c r="S39" i="1"/>
  <c r="F40" i="1"/>
  <c r="S40" i="1"/>
  <c r="F41" i="1"/>
  <c r="S41" i="1"/>
  <c r="F42" i="1"/>
  <c r="S42" i="1"/>
  <c r="F43" i="1"/>
  <c r="S43" i="1"/>
  <c r="F44" i="1"/>
  <c r="S44" i="1"/>
  <c r="F45" i="1"/>
  <c r="S45" i="1"/>
  <c r="F46" i="1"/>
  <c r="S46" i="1"/>
  <c r="F47" i="1"/>
  <c r="S47" i="1"/>
  <c r="F48" i="1"/>
  <c r="S48" i="1"/>
  <c r="F49" i="1"/>
  <c r="S49" i="1"/>
  <c r="F50" i="1"/>
  <c r="S50" i="1"/>
  <c r="F51" i="1"/>
  <c r="S51" i="1"/>
  <c r="F52" i="1"/>
  <c r="S52" i="1"/>
  <c r="F53" i="1"/>
  <c r="S53" i="1"/>
  <c r="F54" i="1"/>
  <c r="S54" i="1"/>
  <c r="F55" i="1"/>
  <c r="S55" i="1"/>
  <c r="F56" i="1"/>
  <c r="S56" i="1"/>
  <c r="F57" i="1"/>
  <c r="S57" i="1"/>
  <c r="F58" i="1"/>
  <c r="S58" i="1"/>
  <c r="F59" i="1"/>
  <c r="S59" i="1"/>
  <c r="F60" i="1"/>
  <c r="S60" i="1"/>
  <c r="F61" i="1"/>
  <c r="S61" i="1"/>
  <c r="F62" i="1"/>
  <c r="S62" i="1"/>
  <c r="F63" i="1"/>
  <c r="S63" i="1"/>
  <c r="F64" i="1"/>
  <c r="S64" i="1"/>
  <c r="F65" i="1"/>
  <c r="S65" i="1"/>
  <c r="F66" i="1"/>
  <c r="S66" i="1"/>
  <c r="F67" i="1"/>
  <c r="S67" i="1"/>
  <c r="F68" i="1"/>
  <c r="S68" i="1"/>
  <c r="F69" i="1"/>
  <c r="S69" i="1"/>
  <c r="F70" i="1"/>
  <c r="S70" i="1"/>
  <c r="F71" i="1"/>
  <c r="S71" i="1"/>
  <c r="F72" i="1"/>
  <c r="S72" i="1"/>
  <c r="F73" i="1"/>
  <c r="S73" i="1"/>
  <c r="F74" i="1"/>
  <c r="S74" i="1"/>
  <c r="F75" i="1"/>
  <c r="S75" i="1"/>
  <c r="F76" i="1"/>
  <c r="S76" i="1"/>
  <c r="F77" i="1"/>
  <c r="S77" i="1"/>
  <c r="F78" i="1"/>
  <c r="S78" i="1"/>
  <c r="F79" i="1"/>
  <c r="S79" i="1"/>
  <c r="F80" i="1"/>
  <c r="S80" i="1"/>
  <c r="F81" i="1"/>
  <c r="S81" i="1"/>
  <c r="F82" i="1"/>
  <c r="S82" i="1"/>
  <c r="F83" i="1"/>
  <c r="S83" i="1"/>
  <c r="F84" i="1"/>
  <c r="S84" i="1"/>
  <c r="F85" i="1"/>
  <c r="S85" i="1"/>
  <c r="F86" i="1"/>
  <c r="S86" i="1"/>
  <c r="F87" i="1"/>
  <c r="S87" i="1"/>
  <c r="F88" i="1"/>
  <c r="S88" i="1"/>
  <c r="F89" i="1"/>
  <c r="S89" i="1"/>
  <c r="F90" i="1"/>
  <c r="S90" i="1"/>
  <c r="F91" i="1"/>
  <c r="S91" i="1"/>
  <c r="F92" i="1"/>
  <c r="S92" i="1"/>
  <c r="F93" i="1"/>
  <c r="S93" i="1"/>
  <c r="F94" i="1"/>
  <c r="S94" i="1"/>
  <c r="F95" i="1"/>
  <c r="S95" i="1"/>
  <c r="F96" i="1"/>
  <c r="S96" i="1"/>
  <c r="F97" i="1"/>
  <c r="S97" i="1"/>
  <c r="F98" i="1"/>
  <c r="S98" i="1"/>
  <c r="F99" i="1"/>
  <c r="S99" i="1"/>
  <c r="F100" i="1"/>
  <c r="S100" i="1"/>
  <c r="F101" i="1"/>
  <c r="S101" i="1"/>
  <c r="F102" i="1"/>
  <c r="S102" i="1"/>
  <c r="F103" i="1"/>
  <c r="S103" i="1"/>
  <c r="F104" i="1"/>
  <c r="S104" i="1"/>
  <c r="F105" i="1"/>
  <c r="S105" i="1"/>
  <c r="F106" i="1"/>
  <c r="S106" i="1"/>
  <c r="F107" i="1"/>
  <c r="S107" i="1"/>
  <c r="F108" i="1"/>
  <c r="S108" i="1"/>
  <c r="F109" i="1"/>
  <c r="S109" i="1"/>
  <c r="F110" i="1"/>
  <c r="S110" i="1"/>
  <c r="F111" i="1"/>
  <c r="S111" i="1"/>
  <c r="F112" i="1"/>
  <c r="S112" i="1"/>
  <c r="F113" i="1"/>
  <c r="S113" i="1"/>
  <c r="F114" i="1"/>
  <c r="S114" i="1"/>
  <c r="F115" i="1"/>
  <c r="S115" i="1"/>
  <c r="F116" i="1"/>
  <c r="S116" i="1"/>
  <c r="F117" i="1"/>
  <c r="S117" i="1"/>
  <c r="F118" i="1"/>
  <c r="S118" i="1"/>
  <c r="F119" i="1"/>
  <c r="S119" i="1"/>
  <c r="F120" i="1"/>
  <c r="S120" i="1"/>
  <c r="F121" i="1"/>
  <c r="S121" i="1"/>
  <c r="F122" i="1"/>
  <c r="S122" i="1"/>
  <c r="F123" i="1"/>
  <c r="S123" i="1"/>
  <c r="F124" i="1"/>
  <c r="S124" i="1"/>
  <c r="F125" i="1"/>
  <c r="S125" i="1"/>
  <c r="F126" i="1"/>
  <c r="S126" i="1"/>
  <c r="F127" i="1"/>
  <c r="S127" i="1"/>
  <c r="F128" i="1"/>
  <c r="S128" i="1"/>
  <c r="F129" i="1"/>
  <c r="S129" i="1"/>
  <c r="F130" i="1"/>
  <c r="S130" i="1"/>
  <c r="F131" i="1"/>
  <c r="S131" i="1"/>
  <c r="F132" i="1"/>
  <c r="S132" i="1"/>
  <c r="F133" i="1"/>
  <c r="S133" i="1"/>
  <c r="F134" i="1"/>
  <c r="S134" i="1"/>
  <c r="F135" i="1"/>
  <c r="S135" i="1"/>
  <c r="F136" i="1"/>
  <c r="S136" i="1"/>
  <c r="F137" i="1"/>
  <c r="S137" i="1"/>
  <c r="F138" i="1"/>
  <c r="S138" i="1"/>
  <c r="F139" i="1"/>
  <c r="S139" i="1"/>
  <c r="F140" i="1"/>
  <c r="S140" i="1"/>
  <c r="F141" i="1"/>
  <c r="S141" i="1"/>
  <c r="F142" i="1"/>
  <c r="S142" i="1"/>
  <c r="F143" i="1"/>
  <c r="S143" i="1"/>
  <c r="F144" i="1"/>
  <c r="S144" i="1"/>
  <c r="F145" i="1"/>
  <c r="S145" i="1"/>
  <c r="F146" i="1"/>
  <c r="S146" i="1"/>
  <c r="F147" i="1"/>
  <c r="S147" i="1"/>
  <c r="F148" i="1"/>
  <c r="S148" i="1"/>
  <c r="F149" i="1"/>
  <c r="S149" i="1"/>
  <c r="F150" i="1"/>
  <c r="S150" i="1"/>
  <c r="F151" i="1"/>
  <c r="S151" i="1"/>
  <c r="F152" i="1"/>
  <c r="S152" i="1"/>
  <c r="F153" i="1"/>
  <c r="S153" i="1"/>
  <c r="F154" i="1"/>
  <c r="S154" i="1"/>
  <c r="F155" i="1"/>
  <c r="S155" i="1"/>
  <c r="F156" i="1"/>
  <c r="S156" i="1"/>
  <c r="F157" i="1"/>
  <c r="S157" i="1"/>
  <c r="F158" i="1"/>
  <c r="S158" i="1"/>
  <c r="F159" i="1"/>
  <c r="S159" i="1"/>
  <c r="F160" i="1"/>
  <c r="S160" i="1"/>
  <c r="F161" i="1"/>
  <c r="S161" i="1"/>
  <c r="F162" i="1"/>
  <c r="S162" i="1"/>
  <c r="F163" i="1"/>
  <c r="S163" i="1"/>
  <c r="F164" i="1"/>
  <c r="S164" i="1"/>
  <c r="F165" i="1"/>
  <c r="S165" i="1"/>
  <c r="F166" i="1"/>
  <c r="S166" i="1"/>
  <c r="F167" i="1"/>
  <c r="S167" i="1"/>
  <c r="F168" i="1"/>
  <c r="S168" i="1"/>
  <c r="F169" i="1"/>
  <c r="S169" i="1"/>
  <c r="F170" i="1"/>
  <c r="S170" i="1"/>
  <c r="F171" i="1"/>
  <c r="S171" i="1"/>
  <c r="F172" i="1"/>
  <c r="S172" i="1"/>
  <c r="F173" i="1"/>
  <c r="S173" i="1"/>
  <c r="F174" i="1"/>
  <c r="S174" i="1"/>
  <c r="F175" i="1"/>
  <c r="S175" i="1"/>
  <c r="F176" i="1"/>
  <c r="S176" i="1"/>
  <c r="F177" i="1"/>
  <c r="S177" i="1"/>
  <c r="F178" i="1"/>
  <c r="S178" i="1"/>
  <c r="F179" i="1"/>
  <c r="S179" i="1"/>
  <c r="F180" i="1"/>
  <c r="S180" i="1"/>
  <c r="F181" i="1"/>
  <c r="S181" i="1"/>
  <c r="F182" i="1"/>
  <c r="S182" i="1"/>
  <c r="F183" i="1"/>
  <c r="S183" i="1"/>
  <c r="F184" i="1"/>
  <c r="S184" i="1"/>
  <c r="F185" i="1"/>
  <c r="S185" i="1"/>
  <c r="F186" i="1"/>
  <c r="S186" i="1"/>
  <c r="F187" i="1"/>
  <c r="S187" i="1"/>
  <c r="F188" i="1"/>
  <c r="S188" i="1"/>
  <c r="F189" i="1"/>
  <c r="S189" i="1"/>
  <c r="F190" i="1"/>
  <c r="S190" i="1"/>
  <c r="F191" i="1"/>
  <c r="S191" i="1"/>
  <c r="F192" i="1"/>
  <c r="S192" i="1"/>
  <c r="F193" i="1"/>
  <c r="S193" i="1"/>
  <c r="F194" i="1"/>
  <c r="S194" i="1"/>
  <c r="F195" i="1"/>
  <c r="S195" i="1"/>
  <c r="F196" i="1"/>
  <c r="S196" i="1"/>
  <c r="F197" i="1"/>
  <c r="S197" i="1"/>
  <c r="F198" i="1"/>
  <c r="S198" i="1"/>
  <c r="F199" i="1"/>
  <c r="S199" i="1"/>
  <c r="F200" i="1"/>
  <c r="S200" i="1"/>
  <c r="F201" i="1"/>
  <c r="S201" i="1"/>
  <c r="F202" i="1"/>
  <c r="S202" i="1"/>
  <c r="F203" i="1"/>
  <c r="S203" i="1"/>
  <c r="F204" i="1"/>
  <c r="S204" i="1"/>
  <c r="F205" i="1"/>
  <c r="S205" i="1"/>
  <c r="F206" i="1"/>
  <c r="S206" i="1"/>
  <c r="F207" i="1"/>
  <c r="S207" i="1"/>
  <c r="F208" i="1"/>
  <c r="S208" i="1"/>
  <c r="F209" i="1"/>
  <c r="S209" i="1"/>
  <c r="F210" i="1"/>
  <c r="S210" i="1"/>
  <c r="F211" i="1"/>
  <c r="S211" i="1"/>
  <c r="F212" i="1"/>
  <c r="S212" i="1"/>
  <c r="F213" i="1"/>
  <c r="S213" i="1"/>
  <c r="F214" i="1"/>
  <c r="S214" i="1"/>
  <c r="F215" i="1"/>
  <c r="S215" i="1"/>
  <c r="F216" i="1"/>
  <c r="S216" i="1"/>
  <c r="F217" i="1"/>
  <c r="S217" i="1"/>
  <c r="F218" i="1"/>
  <c r="S218" i="1"/>
  <c r="F219" i="1"/>
  <c r="S219" i="1"/>
  <c r="F220" i="1"/>
  <c r="S220" i="1"/>
  <c r="F221" i="1"/>
  <c r="S221" i="1"/>
  <c r="F222" i="1"/>
  <c r="S222" i="1"/>
  <c r="F223" i="1"/>
  <c r="S223" i="1"/>
  <c r="F224" i="1"/>
  <c r="S224" i="1"/>
  <c r="F225" i="1"/>
  <c r="S225" i="1"/>
  <c r="F226" i="1"/>
  <c r="S226" i="1"/>
  <c r="F227" i="1"/>
  <c r="S227" i="1"/>
  <c r="F228" i="1"/>
  <c r="S228" i="1"/>
  <c r="F229" i="1"/>
  <c r="S229" i="1"/>
  <c r="F230" i="1"/>
  <c r="S230" i="1"/>
  <c r="F231" i="1"/>
  <c r="S231" i="1"/>
  <c r="F232" i="1"/>
  <c r="S232" i="1"/>
  <c r="F233" i="1"/>
  <c r="S233" i="1"/>
  <c r="F234" i="1"/>
  <c r="S234" i="1"/>
  <c r="F235" i="1"/>
  <c r="S235" i="1"/>
  <c r="F236" i="1"/>
  <c r="S236" i="1"/>
  <c r="F237" i="1"/>
  <c r="S237" i="1"/>
  <c r="F238" i="1"/>
  <c r="S238" i="1"/>
  <c r="F239" i="1"/>
  <c r="S239" i="1"/>
  <c r="F240" i="1"/>
  <c r="S240" i="1"/>
  <c r="F241" i="1"/>
  <c r="S241" i="1"/>
  <c r="F242" i="1"/>
  <c r="S242" i="1"/>
  <c r="F243" i="1"/>
  <c r="S243" i="1"/>
  <c r="F244" i="1"/>
  <c r="S244" i="1"/>
  <c r="F245" i="1"/>
  <c r="S245" i="1"/>
  <c r="F246" i="1"/>
  <c r="S246" i="1"/>
  <c r="F247" i="1"/>
  <c r="S247" i="1"/>
  <c r="F248" i="1"/>
  <c r="S248" i="1"/>
  <c r="F249" i="1"/>
  <c r="S249" i="1"/>
  <c r="F250" i="1"/>
  <c r="S250" i="1"/>
  <c r="F251" i="1"/>
  <c r="S251" i="1"/>
  <c r="F252" i="1"/>
  <c r="S252" i="1"/>
  <c r="F253" i="1"/>
  <c r="S253" i="1"/>
  <c r="F254" i="1"/>
  <c r="S254" i="1"/>
  <c r="F255" i="1"/>
  <c r="S255" i="1"/>
  <c r="F256" i="1"/>
  <c r="S256" i="1"/>
  <c r="F257" i="1"/>
  <c r="S257" i="1"/>
  <c r="F258" i="1"/>
  <c r="S258" i="1"/>
  <c r="F259" i="1"/>
  <c r="S259" i="1"/>
  <c r="F260" i="1"/>
  <c r="S260" i="1"/>
  <c r="F261" i="1"/>
  <c r="S261" i="1"/>
  <c r="F262" i="1"/>
  <c r="S262" i="1"/>
  <c r="F263" i="1"/>
  <c r="S263" i="1"/>
  <c r="F264" i="1"/>
  <c r="S264" i="1"/>
  <c r="F265" i="1"/>
  <c r="S265" i="1"/>
  <c r="F266" i="1"/>
  <c r="S266" i="1"/>
  <c r="F267" i="1"/>
  <c r="S267" i="1"/>
  <c r="F268" i="1"/>
  <c r="S268" i="1"/>
  <c r="F269" i="1"/>
  <c r="S269" i="1"/>
  <c r="F270" i="1"/>
  <c r="S270" i="1"/>
  <c r="F271" i="1"/>
  <c r="S271" i="1"/>
  <c r="F272" i="1"/>
  <c r="S272" i="1"/>
  <c r="F273" i="1"/>
  <c r="S273" i="1"/>
  <c r="F274" i="1"/>
  <c r="S274" i="1"/>
  <c r="F275" i="1"/>
  <c r="S275" i="1"/>
  <c r="F276" i="1"/>
  <c r="S276" i="1"/>
  <c r="F277" i="1"/>
  <c r="S277" i="1"/>
  <c r="F278" i="1"/>
  <c r="S278" i="1"/>
  <c r="F279" i="1"/>
  <c r="S279" i="1"/>
  <c r="F280" i="1"/>
  <c r="S280" i="1"/>
  <c r="F281" i="1"/>
  <c r="S281" i="1"/>
  <c r="F282" i="1"/>
  <c r="S282" i="1"/>
  <c r="F283" i="1"/>
  <c r="S283" i="1"/>
  <c r="F284" i="1"/>
  <c r="S284" i="1"/>
  <c r="F285" i="1"/>
  <c r="S285" i="1"/>
  <c r="F286" i="1"/>
  <c r="S286" i="1"/>
  <c r="F287" i="1"/>
  <c r="S287" i="1"/>
  <c r="F288" i="1"/>
  <c r="S288" i="1"/>
  <c r="F289" i="1"/>
  <c r="S289" i="1"/>
  <c r="F290" i="1"/>
  <c r="S290" i="1"/>
  <c r="F291" i="1"/>
  <c r="S291" i="1"/>
  <c r="F292" i="1"/>
  <c r="S292" i="1"/>
  <c r="F293" i="1"/>
  <c r="S293" i="1"/>
  <c r="F294" i="1"/>
  <c r="S294" i="1"/>
  <c r="F295" i="1"/>
  <c r="S295" i="1"/>
  <c r="F296" i="1"/>
  <c r="S296" i="1"/>
  <c r="F297" i="1"/>
  <c r="S297" i="1"/>
  <c r="F298" i="1"/>
  <c r="S298" i="1"/>
  <c r="F299" i="1"/>
  <c r="S299" i="1"/>
  <c r="F300" i="1"/>
  <c r="S300" i="1"/>
  <c r="F301" i="1"/>
  <c r="S301" i="1"/>
  <c r="F302" i="1"/>
  <c r="S302" i="1"/>
  <c r="F303" i="1"/>
  <c r="S303" i="1"/>
  <c r="F304" i="1"/>
  <c r="S304" i="1"/>
  <c r="F305" i="1"/>
  <c r="S305" i="1"/>
  <c r="F306" i="1"/>
  <c r="S306" i="1"/>
  <c r="F307" i="1"/>
  <c r="S307" i="1"/>
  <c r="F308" i="1"/>
  <c r="S308" i="1"/>
  <c r="F309" i="1"/>
  <c r="S309" i="1"/>
  <c r="F310" i="1"/>
  <c r="S310" i="1"/>
  <c r="F311" i="1"/>
  <c r="S311" i="1"/>
  <c r="F312" i="1"/>
  <c r="S312" i="1"/>
  <c r="F313" i="1"/>
  <c r="S313" i="1"/>
  <c r="F314" i="1"/>
  <c r="S314" i="1"/>
  <c r="F315" i="1"/>
  <c r="S315" i="1"/>
  <c r="F316" i="1"/>
  <c r="S316" i="1"/>
  <c r="F317" i="1"/>
  <c r="S317" i="1"/>
  <c r="F318" i="1"/>
  <c r="S318" i="1"/>
  <c r="F319" i="1"/>
  <c r="S319" i="1"/>
  <c r="F320" i="1"/>
  <c r="S320" i="1"/>
  <c r="F321" i="1"/>
  <c r="S321" i="1"/>
  <c r="F322" i="1"/>
  <c r="S322" i="1"/>
  <c r="F323" i="1"/>
  <c r="S323" i="1"/>
  <c r="F324" i="1"/>
  <c r="S324" i="1"/>
  <c r="F325" i="1"/>
  <c r="S325" i="1"/>
  <c r="F326" i="1"/>
  <c r="S326" i="1"/>
  <c r="F327" i="1"/>
  <c r="S327" i="1"/>
  <c r="F328" i="1"/>
  <c r="S328" i="1"/>
  <c r="F329" i="1"/>
  <c r="S329" i="1"/>
  <c r="F330" i="1"/>
  <c r="S330" i="1"/>
  <c r="F331" i="1"/>
  <c r="S331" i="1"/>
  <c r="F332" i="1"/>
  <c r="S332" i="1"/>
  <c r="F333" i="1"/>
  <c r="S333" i="1"/>
  <c r="F334" i="1"/>
  <c r="S334" i="1"/>
  <c r="F335" i="1"/>
  <c r="S335" i="1"/>
  <c r="F336" i="1"/>
  <c r="S336" i="1"/>
  <c r="F337" i="1"/>
  <c r="S337" i="1"/>
  <c r="F338" i="1"/>
  <c r="S338" i="1"/>
  <c r="F339" i="1"/>
  <c r="S339" i="1"/>
  <c r="F340" i="1"/>
  <c r="S340" i="1"/>
  <c r="F341" i="1"/>
  <c r="S341" i="1"/>
  <c r="F342" i="1"/>
  <c r="S342" i="1"/>
  <c r="F343" i="1"/>
  <c r="S343" i="1"/>
  <c r="F344" i="1"/>
  <c r="S344" i="1"/>
  <c r="F345" i="1"/>
  <c r="S345" i="1"/>
  <c r="F346" i="1"/>
  <c r="S346" i="1"/>
  <c r="F347" i="1"/>
  <c r="S347" i="1"/>
  <c r="F348" i="1"/>
  <c r="S348" i="1"/>
  <c r="F349" i="1"/>
  <c r="S349" i="1"/>
  <c r="F350" i="1"/>
  <c r="S350" i="1"/>
  <c r="F351" i="1"/>
  <c r="S351" i="1"/>
  <c r="F352" i="1"/>
  <c r="S352" i="1"/>
  <c r="F353" i="1"/>
  <c r="S353" i="1"/>
  <c r="F354" i="1"/>
  <c r="S354" i="1"/>
  <c r="F355" i="1"/>
  <c r="S355" i="1"/>
  <c r="F356" i="1"/>
  <c r="S356" i="1"/>
  <c r="F357" i="1"/>
  <c r="S357" i="1"/>
  <c r="F358" i="1"/>
  <c r="S358" i="1"/>
  <c r="F359" i="1"/>
  <c r="S359" i="1"/>
  <c r="F360" i="1"/>
  <c r="S360" i="1"/>
  <c r="F361" i="1"/>
  <c r="S361" i="1"/>
  <c r="F362" i="1"/>
  <c r="S362" i="1"/>
  <c r="F363" i="1"/>
  <c r="S363" i="1"/>
  <c r="F364" i="1"/>
  <c r="S364" i="1"/>
  <c r="F365" i="1"/>
  <c r="S365" i="1"/>
  <c r="F366" i="1"/>
  <c r="S366" i="1"/>
  <c r="F367" i="1"/>
  <c r="S367" i="1"/>
  <c r="F368" i="1"/>
  <c r="S368" i="1"/>
  <c r="F369" i="1"/>
  <c r="S369" i="1"/>
  <c r="F370" i="1"/>
  <c r="S370" i="1"/>
  <c r="F371" i="1"/>
  <c r="S371" i="1"/>
  <c r="F372" i="1"/>
  <c r="S372" i="1"/>
  <c r="F373" i="1"/>
  <c r="S373" i="1"/>
  <c r="F374" i="1"/>
  <c r="S374" i="1"/>
  <c r="F375" i="1"/>
  <c r="S375" i="1"/>
  <c r="F376" i="1"/>
  <c r="S376" i="1"/>
  <c r="F377" i="1"/>
  <c r="S377" i="1"/>
  <c r="F378" i="1"/>
  <c r="S378" i="1"/>
  <c r="F379" i="1"/>
  <c r="S379" i="1"/>
  <c r="F380" i="1"/>
  <c r="S380" i="1"/>
  <c r="F381" i="1"/>
  <c r="S381" i="1"/>
  <c r="F382" i="1"/>
  <c r="S382" i="1"/>
  <c r="F383" i="1"/>
  <c r="S383" i="1"/>
  <c r="F384" i="1"/>
  <c r="S384" i="1"/>
  <c r="F385" i="1"/>
  <c r="S385" i="1"/>
  <c r="F386" i="1"/>
  <c r="S386" i="1"/>
  <c r="F387" i="1"/>
  <c r="S387" i="1"/>
  <c r="F388" i="1"/>
  <c r="S388" i="1"/>
  <c r="F389" i="1"/>
  <c r="S389" i="1"/>
  <c r="F390" i="1"/>
  <c r="S390" i="1"/>
  <c r="F391" i="1"/>
  <c r="S391" i="1"/>
  <c r="F392" i="1"/>
  <c r="S392" i="1"/>
  <c r="F393" i="1"/>
  <c r="S393" i="1"/>
  <c r="F394" i="1"/>
  <c r="S394" i="1"/>
  <c r="F395" i="1"/>
  <c r="S395" i="1"/>
  <c r="F396" i="1"/>
  <c r="S396" i="1"/>
  <c r="F397" i="1"/>
  <c r="S397" i="1"/>
  <c r="F398" i="1"/>
  <c r="S398" i="1"/>
  <c r="F399" i="1"/>
  <c r="S399" i="1"/>
  <c r="F400" i="1"/>
  <c r="S400" i="1"/>
  <c r="F401" i="1"/>
  <c r="S401" i="1"/>
  <c r="F402" i="1"/>
  <c r="S402" i="1"/>
  <c r="F403" i="1"/>
  <c r="S403" i="1"/>
  <c r="F404" i="1"/>
  <c r="S404" i="1"/>
  <c r="F405" i="1"/>
  <c r="S405" i="1"/>
  <c r="F406" i="1"/>
  <c r="S406" i="1"/>
  <c r="F407" i="1"/>
  <c r="S407" i="1"/>
  <c r="F408" i="1"/>
  <c r="S408" i="1"/>
  <c r="F409" i="1"/>
  <c r="S409" i="1"/>
  <c r="F410" i="1"/>
  <c r="S410" i="1"/>
  <c r="F411" i="1"/>
  <c r="S411" i="1"/>
  <c r="F412" i="1"/>
  <c r="S412" i="1"/>
  <c r="F413" i="1"/>
  <c r="S413" i="1"/>
  <c r="F414" i="1"/>
  <c r="S414" i="1"/>
  <c r="F415" i="1"/>
  <c r="S415" i="1"/>
  <c r="F416" i="1"/>
  <c r="S416" i="1"/>
  <c r="F417" i="1"/>
  <c r="S417" i="1"/>
  <c r="F418" i="1"/>
  <c r="S418" i="1"/>
  <c r="F419" i="1"/>
  <c r="S419" i="1"/>
  <c r="F420" i="1"/>
  <c r="S420" i="1"/>
  <c r="F421" i="1"/>
  <c r="S421" i="1"/>
  <c r="F422" i="1"/>
  <c r="S422" i="1"/>
  <c r="F423" i="1"/>
  <c r="S423" i="1"/>
  <c r="F424" i="1"/>
  <c r="S424" i="1"/>
  <c r="F425" i="1"/>
  <c r="S425" i="1"/>
  <c r="F426" i="1"/>
  <c r="S426" i="1"/>
  <c r="F427" i="1"/>
  <c r="S427" i="1"/>
  <c r="F428" i="1"/>
  <c r="S428" i="1"/>
  <c r="F429" i="1"/>
  <c r="S429" i="1"/>
  <c r="F430" i="1"/>
  <c r="S430" i="1"/>
  <c r="F431" i="1"/>
  <c r="S431" i="1"/>
  <c r="F432" i="1"/>
  <c r="S432" i="1"/>
  <c r="F433" i="1"/>
  <c r="S433" i="1"/>
  <c r="F434" i="1"/>
  <c r="S434" i="1"/>
  <c r="F435" i="1"/>
  <c r="S435" i="1"/>
  <c r="F436" i="1"/>
  <c r="S436" i="1"/>
  <c r="F437" i="1"/>
  <c r="S437" i="1"/>
  <c r="F438" i="1"/>
  <c r="S438" i="1"/>
  <c r="F439" i="1"/>
  <c r="S439" i="1"/>
  <c r="F440" i="1"/>
  <c r="S440" i="1"/>
  <c r="F441" i="1"/>
  <c r="S441" i="1"/>
  <c r="F442" i="1"/>
  <c r="S442" i="1"/>
  <c r="F443" i="1"/>
  <c r="S443" i="1"/>
  <c r="F444" i="1"/>
  <c r="S444" i="1"/>
  <c r="F445" i="1"/>
  <c r="S445" i="1"/>
  <c r="F446" i="1"/>
  <c r="S446" i="1"/>
  <c r="F447" i="1"/>
  <c r="S447" i="1"/>
  <c r="F448" i="1"/>
  <c r="S448" i="1"/>
  <c r="F449" i="1"/>
  <c r="S449" i="1"/>
  <c r="F450" i="1"/>
  <c r="S450" i="1"/>
  <c r="F451" i="1"/>
  <c r="S451" i="1"/>
  <c r="F452" i="1"/>
  <c r="S452" i="1"/>
  <c r="F453" i="1"/>
  <c r="S453" i="1"/>
  <c r="F454" i="1"/>
  <c r="S454" i="1"/>
  <c r="F455" i="1"/>
  <c r="S455" i="1"/>
  <c r="F456" i="1"/>
  <c r="S456" i="1"/>
  <c r="F457" i="1"/>
  <c r="S457" i="1"/>
  <c r="F458" i="1"/>
  <c r="S458" i="1"/>
  <c r="F459" i="1"/>
  <c r="S459" i="1"/>
  <c r="F460" i="1"/>
  <c r="S460" i="1"/>
  <c r="F461" i="1"/>
  <c r="S461" i="1"/>
  <c r="F462" i="1"/>
  <c r="S462" i="1"/>
  <c r="F463" i="1"/>
  <c r="S463" i="1"/>
  <c r="F464" i="1"/>
  <c r="S464" i="1"/>
  <c r="F465" i="1"/>
  <c r="S465" i="1"/>
  <c r="F466" i="1"/>
  <c r="S466" i="1"/>
  <c r="F467" i="1"/>
  <c r="S467" i="1"/>
  <c r="F468" i="1"/>
  <c r="S468" i="1"/>
  <c r="F469" i="1"/>
  <c r="S469" i="1"/>
  <c r="F470" i="1"/>
  <c r="S470" i="1"/>
  <c r="F471" i="1"/>
  <c r="S471" i="1"/>
  <c r="F472" i="1"/>
  <c r="S472" i="1"/>
  <c r="F473" i="1"/>
  <c r="S473" i="1"/>
  <c r="F474" i="1"/>
  <c r="S474" i="1"/>
  <c r="F475" i="1"/>
  <c r="S475" i="1"/>
  <c r="F476" i="1"/>
  <c r="S476" i="1"/>
  <c r="F477" i="1"/>
  <c r="S477" i="1"/>
  <c r="F478" i="1"/>
  <c r="S478" i="1"/>
  <c r="F479" i="1"/>
  <c r="S479" i="1"/>
  <c r="F480" i="1"/>
  <c r="S480" i="1"/>
  <c r="F481" i="1"/>
  <c r="S481" i="1"/>
  <c r="F482" i="1"/>
  <c r="S482" i="1"/>
  <c r="F483" i="1"/>
  <c r="S483" i="1"/>
  <c r="F484" i="1"/>
  <c r="S484" i="1"/>
  <c r="F485" i="1"/>
  <c r="S485" i="1"/>
  <c r="F486" i="1"/>
  <c r="S486" i="1"/>
  <c r="F487" i="1"/>
  <c r="S487" i="1"/>
  <c r="F488" i="1"/>
  <c r="S488" i="1"/>
  <c r="F489" i="1"/>
  <c r="S489" i="1"/>
  <c r="F490" i="1"/>
  <c r="S490" i="1"/>
  <c r="F491" i="1"/>
  <c r="S491" i="1"/>
  <c r="F492" i="1"/>
  <c r="S492" i="1"/>
  <c r="F493" i="1"/>
  <c r="S493" i="1"/>
  <c r="F494" i="1"/>
  <c r="S494" i="1"/>
  <c r="F495" i="1"/>
  <c r="S495" i="1"/>
  <c r="F496" i="1"/>
  <c r="S496" i="1"/>
  <c r="F497" i="1"/>
  <c r="S497" i="1"/>
  <c r="F498" i="1"/>
  <c r="S498" i="1"/>
  <c r="F499" i="1"/>
  <c r="S499" i="1"/>
  <c r="F500" i="1"/>
  <c r="S500" i="1"/>
  <c r="F501" i="1"/>
  <c r="S501" i="1"/>
  <c r="F502" i="1"/>
  <c r="S502" i="1"/>
  <c r="F503" i="1"/>
  <c r="S503" i="1"/>
  <c r="F504" i="1"/>
  <c r="S504" i="1"/>
  <c r="F505" i="1"/>
  <c r="S505" i="1"/>
  <c r="F506" i="1"/>
  <c r="S506" i="1"/>
  <c r="F507" i="1"/>
  <c r="S507" i="1"/>
  <c r="F508" i="1"/>
  <c r="S508" i="1"/>
  <c r="F509" i="1"/>
  <c r="S509" i="1"/>
  <c r="F510" i="1"/>
  <c r="S510" i="1"/>
  <c r="F511" i="1"/>
  <c r="S511" i="1"/>
  <c r="F512" i="1"/>
  <c r="S512" i="1"/>
  <c r="F513" i="1"/>
  <c r="S513" i="1"/>
  <c r="F514" i="1"/>
  <c r="S514" i="1"/>
  <c r="F515" i="1"/>
  <c r="S515" i="1"/>
  <c r="F516" i="1"/>
  <c r="S516" i="1"/>
  <c r="F517" i="1"/>
  <c r="S517" i="1"/>
  <c r="F518" i="1"/>
  <c r="S518" i="1"/>
  <c r="F519" i="1"/>
  <c r="S519" i="1"/>
  <c r="F520" i="1"/>
  <c r="S520" i="1"/>
  <c r="F521" i="1"/>
  <c r="S521" i="1"/>
  <c r="F522" i="1"/>
  <c r="S522" i="1"/>
  <c r="F523" i="1"/>
  <c r="S523" i="1"/>
  <c r="F524" i="1"/>
  <c r="S524" i="1"/>
  <c r="F525" i="1"/>
  <c r="S525" i="1"/>
  <c r="F526" i="1"/>
  <c r="S526" i="1"/>
  <c r="F527" i="1"/>
  <c r="S527" i="1"/>
  <c r="F528" i="1"/>
  <c r="S528" i="1"/>
  <c r="F529" i="1"/>
  <c r="S529" i="1"/>
  <c r="F530" i="1"/>
  <c r="S530" i="1"/>
  <c r="F531" i="1"/>
  <c r="S531" i="1"/>
  <c r="F532" i="1"/>
  <c r="S532" i="1"/>
  <c r="F533" i="1"/>
  <c r="S533" i="1"/>
  <c r="F534" i="1"/>
  <c r="S534" i="1"/>
  <c r="F535" i="1"/>
  <c r="S535" i="1"/>
  <c r="F536" i="1"/>
  <c r="S536" i="1"/>
  <c r="F537" i="1"/>
  <c r="S537" i="1"/>
  <c r="F538" i="1"/>
  <c r="S538" i="1"/>
  <c r="F539" i="1"/>
  <c r="S539" i="1"/>
  <c r="F540" i="1"/>
  <c r="S540" i="1"/>
  <c r="F541" i="1"/>
  <c r="S541" i="1"/>
  <c r="F542" i="1"/>
  <c r="S542" i="1"/>
  <c r="F543" i="1"/>
  <c r="S543" i="1"/>
  <c r="F544" i="1"/>
  <c r="S544" i="1"/>
  <c r="F545" i="1"/>
  <c r="S545" i="1"/>
  <c r="F546" i="1"/>
  <c r="S546" i="1"/>
  <c r="F547" i="1"/>
  <c r="S547" i="1"/>
  <c r="F548" i="1"/>
  <c r="S548" i="1"/>
  <c r="F549" i="1"/>
  <c r="S549" i="1"/>
  <c r="F550" i="1"/>
  <c r="S550" i="1"/>
  <c r="F551" i="1"/>
  <c r="S551" i="1"/>
  <c r="F552" i="1"/>
  <c r="S552" i="1"/>
  <c r="F553" i="1"/>
  <c r="S553" i="1"/>
  <c r="F554" i="1"/>
  <c r="S554" i="1"/>
  <c r="F555" i="1"/>
  <c r="S555" i="1"/>
  <c r="F556" i="1"/>
  <c r="S556" i="1"/>
  <c r="F557" i="1"/>
  <c r="S557" i="1"/>
  <c r="F558" i="1"/>
  <c r="S558" i="1"/>
  <c r="F559" i="1"/>
  <c r="S559" i="1"/>
  <c r="F560" i="1"/>
  <c r="S560" i="1"/>
  <c r="F561" i="1"/>
  <c r="S561" i="1"/>
  <c r="F562" i="1"/>
  <c r="S562" i="1"/>
  <c r="F563" i="1"/>
  <c r="S563" i="1"/>
  <c r="F564" i="1"/>
  <c r="S564" i="1"/>
  <c r="F565" i="1"/>
  <c r="S565" i="1"/>
  <c r="F566" i="1"/>
  <c r="S566" i="1"/>
  <c r="F567" i="1"/>
  <c r="S567" i="1"/>
  <c r="F568" i="1"/>
  <c r="S568" i="1"/>
  <c r="F569" i="1"/>
  <c r="S569" i="1"/>
  <c r="F570" i="1"/>
  <c r="S570" i="1"/>
  <c r="F571" i="1"/>
  <c r="S571" i="1"/>
  <c r="F572" i="1"/>
  <c r="S572" i="1"/>
  <c r="F573" i="1"/>
  <c r="S573" i="1"/>
  <c r="F574" i="1"/>
  <c r="S574" i="1"/>
  <c r="F575" i="1"/>
  <c r="S575" i="1"/>
  <c r="F576" i="1"/>
  <c r="S576" i="1"/>
  <c r="F577" i="1"/>
  <c r="S577" i="1"/>
  <c r="F578" i="1"/>
  <c r="S578" i="1"/>
  <c r="F579" i="1"/>
  <c r="S579" i="1"/>
  <c r="F580" i="1"/>
  <c r="S580" i="1"/>
  <c r="F581" i="1"/>
  <c r="S581" i="1"/>
  <c r="F582" i="1"/>
  <c r="S582" i="1"/>
  <c r="F583" i="1"/>
  <c r="S583" i="1"/>
  <c r="F584" i="1"/>
  <c r="S584" i="1"/>
  <c r="F585" i="1"/>
  <c r="S585" i="1"/>
  <c r="F586" i="1"/>
  <c r="S586" i="1"/>
  <c r="F587" i="1"/>
  <c r="S587" i="1"/>
  <c r="F588" i="1"/>
  <c r="S588" i="1"/>
  <c r="F589" i="1"/>
  <c r="S589" i="1"/>
  <c r="F590" i="1"/>
  <c r="S590" i="1"/>
  <c r="F591" i="1"/>
  <c r="S591" i="1"/>
  <c r="F592" i="1"/>
  <c r="S592" i="1"/>
  <c r="F593" i="1"/>
  <c r="S593" i="1"/>
  <c r="F594" i="1"/>
  <c r="S594" i="1"/>
  <c r="F595" i="1"/>
  <c r="S595" i="1"/>
  <c r="F596" i="1"/>
  <c r="S596" i="1"/>
  <c r="F597" i="1"/>
  <c r="S597" i="1"/>
  <c r="F598" i="1"/>
  <c r="S598" i="1"/>
  <c r="F599" i="1"/>
  <c r="S599" i="1"/>
  <c r="F600" i="1"/>
  <c r="S600" i="1"/>
  <c r="F601" i="1"/>
  <c r="S601" i="1"/>
  <c r="F602" i="1"/>
  <c r="S602" i="1"/>
  <c r="F603" i="1"/>
  <c r="S603" i="1"/>
  <c r="F604" i="1"/>
  <c r="S604" i="1"/>
  <c r="F605" i="1"/>
  <c r="S605" i="1"/>
  <c r="F606" i="1"/>
  <c r="S606" i="1"/>
  <c r="F607" i="1"/>
  <c r="S607" i="1"/>
  <c r="F608" i="1"/>
  <c r="S608" i="1"/>
  <c r="F609" i="1"/>
  <c r="S609" i="1"/>
  <c r="F610" i="1"/>
  <c r="S610" i="1"/>
  <c r="F611" i="1"/>
  <c r="S611" i="1"/>
  <c r="F612" i="1"/>
  <c r="S612" i="1"/>
  <c r="F613" i="1"/>
  <c r="S613" i="1"/>
  <c r="F614" i="1"/>
  <c r="S614" i="1"/>
  <c r="F615" i="1"/>
  <c r="S615" i="1"/>
  <c r="F616" i="1"/>
  <c r="S616" i="1"/>
  <c r="F617" i="1"/>
  <c r="S617" i="1"/>
  <c r="F618" i="1"/>
  <c r="S618" i="1"/>
  <c r="F619" i="1"/>
  <c r="S619" i="1"/>
  <c r="F620" i="1"/>
  <c r="S620" i="1"/>
  <c r="F621" i="1"/>
  <c r="S621" i="1"/>
  <c r="F622" i="1"/>
  <c r="S622" i="1"/>
  <c r="F623" i="1"/>
  <c r="S623" i="1"/>
  <c r="F624" i="1"/>
  <c r="S624" i="1"/>
  <c r="F625" i="1"/>
  <c r="S625" i="1"/>
  <c r="F626" i="1"/>
  <c r="S626" i="1"/>
  <c r="F627" i="1"/>
  <c r="S627" i="1"/>
  <c r="F628" i="1"/>
  <c r="S628" i="1"/>
  <c r="F629" i="1"/>
  <c r="S629" i="1"/>
  <c r="F630" i="1"/>
  <c r="S630" i="1"/>
  <c r="F631" i="1"/>
  <c r="S631" i="1"/>
  <c r="F632" i="1"/>
  <c r="S632" i="1"/>
  <c r="F633" i="1"/>
  <c r="S633" i="1"/>
  <c r="F634" i="1"/>
  <c r="S634" i="1"/>
  <c r="F635" i="1"/>
  <c r="S635" i="1"/>
  <c r="F636" i="1"/>
  <c r="S636" i="1"/>
  <c r="F637" i="1"/>
  <c r="S637" i="1"/>
  <c r="F638" i="1"/>
  <c r="S638" i="1"/>
  <c r="F639" i="1"/>
  <c r="S639" i="1"/>
  <c r="F640" i="1"/>
  <c r="S640" i="1"/>
  <c r="F641" i="1"/>
  <c r="S641" i="1"/>
  <c r="F642" i="1"/>
  <c r="S642" i="1"/>
  <c r="F643" i="1"/>
  <c r="S643" i="1"/>
  <c r="F644" i="1"/>
  <c r="S644" i="1"/>
  <c r="F645" i="1"/>
  <c r="S645" i="1"/>
  <c r="F646" i="1"/>
  <c r="S646" i="1"/>
  <c r="F647" i="1"/>
  <c r="S647" i="1"/>
  <c r="F648" i="1"/>
  <c r="S648" i="1"/>
  <c r="F649" i="1"/>
  <c r="S649" i="1"/>
  <c r="F650" i="1"/>
  <c r="S650" i="1"/>
  <c r="F651" i="1"/>
  <c r="S651" i="1"/>
  <c r="F652" i="1"/>
  <c r="S652" i="1"/>
  <c r="F653" i="1"/>
  <c r="S653" i="1"/>
  <c r="F654" i="1"/>
  <c r="S654" i="1"/>
  <c r="F655" i="1"/>
  <c r="S655" i="1"/>
  <c r="F656" i="1"/>
  <c r="S656" i="1"/>
  <c r="F657" i="1"/>
  <c r="S657" i="1"/>
  <c r="F658" i="1"/>
  <c r="S658" i="1"/>
  <c r="F659" i="1"/>
  <c r="S659" i="1"/>
  <c r="F660" i="1"/>
  <c r="S660" i="1"/>
  <c r="F661" i="1"/>
  <c r="S661" i="1"/>
  <c r="F662" i="1"/>
  <c r="S662" i="1"/>
  <c r="F663" i="1"/>
  <c r="S663" i="1"/>
  <c r="F664" i="1"/>
  <c r="S664" i="1"/>
  <c r="F665" i="1"/>
  <c r="S665" i="1"/>
  <c r="F666" i="1"/>
  <c r="S666" i="1"/>
  <c r="F667" i="1"/>
  <c r="S667" i="1"/>
  <c r="F668" i="1"/>
  <c r="S668" i="1"/>
  <c r="F669" i="1"/>
  <c r="S669" i="1"/>
  <c r="F670" i="1"/>
  <c r="S670" i="1"/>
  <c r="F671" i="1"/>
  <c r="S671" i="1"/>
  <c r="F672" i="1"/>
  <c r="S672" i="1"/>
  <c r="F673" i="1"/>
  <c r="S673" i="1"/>
  <c r="F674" i="1"/>
  <c r="S674" i="1"/>
  <c r="F675" i="1"/>
  <c r="S675" i="1"/>
  <c r="F676" i="1"/>
  <c r="S676" i="1"/>
  <c r="F677" i="1"/>
  <c r="S677" i="1"/>
  <c r="F678" i="1"/>
  <c r="S678" i="1"/>
  <c r="F679" i="1"/>
  <c r="S679" i="1"/>
  <c r="F680" i="1"/>
  <c r="S680" i="1"/>
  <c r="F681" i="1"/>
  <c r="S681" i="1"/>
  <c r="F682" i="1"/>
  <c r="S682" i="1"/>
  <c r="F683" i="1"/>
  <c r="S683" i="1"/>
  <c r="F684" i="1"/>
  <c r="S684" i="1"/>
  <c r="F685" i="1"/>
  <c r="S685" i="1"/>
  <c r="F686" i="1"/>
  <c r="S686" i="1"/>
  <c r="F687" i="1"/>
  <c r="S687" i="1"/>
  <c r="F688" i="1"/>
  <c r="S688" i="1"/>
  <c r="F689" i="1"/>
  <c r="S689" i="1"/>
  <c r="F690" i="1"/>
  <c r="S690" i="1"/>
  <c r="F691" i="1"/>
  <c r="S691" i="1"/>
  <c r="F692" i="1"/>
  <c r="S692" i="1"/>
  <c r="F693" i="1"/>
  <c r="S693" i="1"/>
  <c r="F694" i="1"/>
  <c r="S694" i="1"/>
  <c r="F695" i="1"/>
  <c r="S695" i="1"/>
  <c r="F696" i="1"/>
  <c r="S696" i="1"/>
  <c r="F697" i="1"/>
  <c r="S697" i="1"/>
  <c r="F698" i="1"/>
  <c r="S698" i="1"/>
  <c r="F699" i="1"/>
  <c r="S699" i="1"/>
  <c r="F700" i="1"/>
  <c r="S700" i="1"/>
  <c r="F701" i="1"/>
  <c r="S701" i="1"/>
  <c r="F702" i="1"/>
  <c r="S702" i="1"/>
  <c r="F703" i="1"/>
  <c r="S703" i="1"/>
  <c r="F704" i="1"/>
  <c r="S704" i="1"/>
  <c r="F705" i="1"/>
  <c r="S705" i="1"/>
  <c r="F706" i="1"/>
  <c r="S706" i="1"/>
  <c r="F707" i="1"/>
  <c r="S707" i="1"/>
  <c r="F708" i="1"/>
  <c r="S708" i="1"/>
  <c r="F709" i="1"/>
  <c r="S709" i="1"/>
  <c r="F710" i="1"/>
  <c r="S710" i="1"/>
  <c r="F711" i="1"/>
  <c r="S711" i="1"/>
  <c r="F712" i="1"/>
  <c r="S712" i="1"/>
  <c r="F713" i="1"/>
  <c r="S713" i="1"/>
  <c r="F714" i="1"/>
  <c r="S714" i="1"/>
  <c r="F715" i="1"/>
  <c r="S715" i="1"/>
  <c r="F716" i="1"/>
  <c r="S716" i="1"/>
  <c r="F717" i="1"/>
  <c r="S717" i="1"/>
  <c r="F718" i="1"/>
  <c r="S718" i="1"/>
  <c r="F719" i="1"/>
  <c r="S719" i="1"/>
  <c r="F720" i="1"/>
  <c r="S720" i="1"/>
  <c r="F721" i="1"/>
  <c r="S721" i="1"/>
  <c r="F722" i="1"/>
  <c r="S722" i="1"/>
  <c r="F723" i="1"/>
  <c r="S723" i="1"/>
  <c r="F724" i="1"/>
  <c r="S724" i="1"/>
  <c r="F725" i="1"/>
  <c r="S725" i="1"/>
  <c r="F726" i="1"/>
  <c r="S726" i="1"/>
  <c r="F727" i="1"/>
  <c r="S727" i="1"/>
  <c r="F728" i="1"/>
  <c r="S728" i="1"/>
  <c r="F729" i="1"/>
  <c r="S729" i="1"/>
  <c r="F730" i="1"/>
  <c r="S730" i="1"/>
  <c r="F731" i="1"/>
  <c r="S731" i="1"/>
  <c r="F732" i="1"/>
  <c r="S732" i="1"/>
  <c r="F733" i="1"/>
  <c r="S733" i="1"/>
  <c r="F734" i="1"/>
  <c r="S734" i="1"/>
  <c r="F735" i="1"/>
  <c r="S735" i="1"/>
  <c r="F736" i="1"/>
  <c r="S736" i="1"/>
  <c r="F737" i="1"/>
  <c r="S737" i="1"/>
  <c r="F738" i="1"/>
  <c r="S738" i="1"/>
  <c r="F739" i="1"/>
  <c r="S739" i="1"/>
  <c r="F740" i="1"/>
  <c r="S740" i="1"/>
  <c r="F741" i="1"/>
  <c r="S741" i="1"/>
  <c r="F742" i="1"/>
  <c r="S742" i="1"/>
  <c r="F743" i="1"/>
  <c r="S743" i="1"/>
  <c r="F744" i="1"/>
  <c r="S744" i="1"/>
  <c r="F745" i="1"/>
  <c r="S745" i="1"/>
  <c r="F746" i="1"/>
  <c r="S746" i="1"/>
  <c r="F747" i="1"/>
  <c r="S747" i="1"/>
  <c r="F748" i="1"/>
  <c r="S748" i="1"/>
  <c r="F749" i="1"/>
  <c r="S749" i="1"/>
  <c r="F750" i="1"/>
  <c r="S750" i="1"/>
  <c r="F751" i="1"/>
  <c r="S751" i="1"/>
  <c r="F752" i="1"/>
  <c r="S752" i="1"/>
  <c r="F753" i="1"/>
  <c r="S753" i="1"/>
  <c r="F754" i="1"/>
  <c r="S754" i="1"/>
  <c r="F755" i="1"/>
  <c r="S755" i="1"/>
  <c r="F756" i="1"/>
  <c r="S756" i="1"/>
  <c r="F757" i="1"/>
  <c r="S757" i="1"/>
  <c r="F758" i="1"/>
  <c r="S758" i="1"/>
  <c r="F759" i="1"/>
  <c r="S759" i="1"/>
  <c r="F760" i="1"/>
  <c r="S760" i="1"/>
  <c r="F761" i="1"/>
  <c r="S761" i="1"/>
  <c r="F762" i="1"/>
  <c r="S762" i="1"/>
  <c r="F763" i="1"/>
  <c r="S763" i="1"/>
  <c r="F764" i="1"/>
  <c r="S764" i="1"/>
  <c r="F765" i="1"/>
  <c r="S765" i="1"/>
  <c r="F766" i="1"/>
  <c r="S766" i="1"/>
  <c r="F767" i="1"/>
  <c r="S767" i="1"/>
  <c r="F768" i="1"/>
  <c r="S768" i="1"/>
  <c r="F769" i="1"/>
  <c r="S769" i="1"/>
  <c r="F770" i="1"/>
  <c r="S770" i="1"/>
  <c r="F771" i="1"/>
  <c r="S771" i="1"/>
  <c r="F772" i="1"/>
  <c r="S772" i="1"/>
  <c r="F773" i="1"/>
  <c r="S773" i="1"/>
  <c r="F774" i="1"/>
  <c r="S774" i="1"/>
  <c r="F775" i="1"/>
  <c r="S775" i="1"/>
  <c r="F776" i="1"/>
  <c r="S776" i="1"/>
  <c r="F777" i="1"/>
  <c r="S777" i="1"/>
  <c r="F778" i="1"/>
  <c r="S778" i="1"/>
  <c r="F779" i="1"/>
  <c r="S779" i="1"/>
  <c r="F780" i="1"/>
  <c r="S780" i="1"/>
  <c r="F781" i="1"/>
  <c r="S781" i="1"/>
  <c r="F782" i="1"/>
  <c r="S782" i="1"/>
  <c r="F783" i="1"/>
  <c r="S783" i="1"/>
  <c r="F784" i="1"/>
  <c r="S784" i="1"/>
  <c r="F785" i="1"/>
  <c r="S785" i="1"/>
  <c r="F786" i="1"/>
  <c r="S786" i="1"/>
  <c r="F787" i="1"/>
  <c r="S787" i="1"/>
  <c r="F788" i="1"/>
  <c r="S788" i="1"/>
  <c r="F789" i="1"/>
  <c r="S789" i="1"/>
  <c r="F790" i="1"/>
  <c r="S790" i="1"/>
  <c r="F791" i="1"/>
  <c r="S791" i="1"/>
  <c r="F792" i="1"/>
  <c r="S792" i="1"/>
  <c r="F793" i="1"/>
  <c r="S793" i="1"/>
  <c r="F794" i="1"/>
  <c r="S794" i="1"/>
  <c r="F795" i="1"/>
  <c r="S795" i="1"/>
  <c r="F796" i="1"/>
  <c r="S796" i="1"/>
  <c r="F797" i="1"/>
  <c r="S797" i="1"/>
  <c r="F798" i="1"/>
  <c r="S798" i="1"/>
  <c r="F799" i="1"/>
  <c r="S799" i="1"/>
  <c r="F800" i="1"/>
  <c r="S800" i="1"/>
  <c r="F801" i="1"/>
  <c r="S801" i="1"/>
  <c r="F802" i="1"/>
  <c r="S802" i="1"/>
  <c r="F803" i="1"/>
  <c r="S803" i="1"/>
  <c r="F804" i="1"/>
  <c r="S804" i="1"/>
  <c r="F805" i="1"/>
  <c r="S805" i="1"/>
  <c r="F806" i="1"/>
  <c r="S806" i="1"/>
  <c r="F807" i="1"/>
  <c r="S807" i="1"/>
  <c r="F808" i="1"/>
  <c r="S808" i="1"/>
  <c r="F809" i="1"/>
  <c r="S809" i="1"/>
  <c r="F810" i="1"/>
  <c r="S810" i="1"/>
  <c r="F811" i="1"/>
  <c r="S811" i="1"/>
  <c r="F812" i="1"/>
  <c r="S812" i="1"/>
  <c r="F813" i="1"/>
  <c r="S813" i="1"/>
  <c r="F814" i="1"/>
  <c r="S814" i="1"/>
  <c r="F815" i="1"/>
  <c r="S815" i="1"/>
  <c r="F816" i="1"/>
  <c r="S816" i="1"/>
  <c r="F817" i="1"/>
  <c r="S817" i="1"/>
  <c r="F818" i="1"/>
  <c r="S818" i="1"/>
  <c r="F819" i="1"/>
  <c r="S819" i="1"/>
  <c r="F820" i="1"/>
  <c r="S820" i="1"/>
  <c r="F821" i="1"/>
  <c r="S821" i="1"/>
  <c r="F822" i="1"/>
  <c r="S822" i="1"/>
  <c r="F823" i="1"/>
  <c r="S823" i="1"/>
  <c r="F824" i="1"/>
  <c r="S824" i="1"/>
  <c r="F825" i="1"/>
  <c r="S825" i="1"/>
  <c r="F826" i="1"/>
  <c r="S826" i="1"/>
  <c r="F827" i="1"/>
  <c r="S827" i="1"/>
  <c r="F828" i="1"/>
  <c r="S828" i="1"/>
  <c r="F829" i="1"/>
  <c r="S829" i="1"/>
  <c r="F830" i="1"/>
  <c r="S830" i="1"/>
  <c r="F831" i="1"/>
  <c r="S831" i="1"/>
  <c r="F832" i="1"/>
  <c r="S832" i="1"/>
  <c r="F833" i="1"/>
  <c r="S833" i="1"/>
  <c r="F834" i="1"/>
  <c r="S834" i="1"/>
  <c r="F835" i="1"/>
  <c r="S835" i="1"/>
  <c r="F836" i="1"/>
  <c r="S836" i="1"/>
  <c r="F837" i="1"/>
  <c r="S837" i="1"/>
  <c r="F838" i="1"/>
  <c r="S838" i="1"/>
  <c r="F839" i="1"/>
  <c r="S839" i="1"/>
  <c r="F840" i="1"/>
  <c r="S840" i="1"/>
  <c r="F841" i="1"/>
  <c r="S841" i="1"/>
  <c r="F842" i="1"/>
  <c r="S842" i="1"/>
  <c r="F843" i="1"/>
  <c r="S843" i="1"/>
  <c r="F844" i="1"/>
  <c r="S844" i="1"/>
  <c r="F845" i="1"/>
  <c r="S845" i="1"/>
  <c r="F846" i="1"/>
  <c r="S846" i="1"/>
  <c r="F847" i="1"/>
  <c r="S847" i="1"/>
  <c r="F848" i="1"/>
  <c r="S848" i="1"/>
  <c r="F849" i="1"/>
  <c r="S849" i="1"/>
  <c r="F850" i="1"/>
  <c r="S850" i="1"/>
  <c r="F851" i="1"/>
  <c r="S851" i="1"/>
  <c r="F852" i="1"/>
  <c r="S852" i="1"/>
  <c r="F853" i="1"/>
  <c r="S853" i="1"/>
  <c r="F854" i="1"/>
  <c r="S854" i="1"/>
  <c r="F855" i="1"/>
  <c r="S855" i="1"/>
  <c r="F856" i="1"/>
  <c r="S856" i="1"/>
  <c r="F857" i="1"/>
  <c r="S857" i="1"/>
  <c r="F858" i="1"/>
  <c r="S858" i="1"/>
  <c r="F859" i="1"/>
  <c r="S859" i="1"/>
  <c r="F860" i="1"/>
  <c r="S860" i="1"/>
  <c r="F861" i="1"/>
  <c r="S861" i="1"/>
  <c r="F862" i="1"/>
  <c r="S862" i="1"/>
  <c r="F863" i="1"/>
  <c r="S863" i="1"/>
  <c r="F864" i="1"/>
  <c r="S864" i="1"/>
  <c r="F865" i="1"/>
  <c r="S865" i="1"/>
  <c r="F866" i="1"/>
  <c r="S866" i="1"/>
  <c r="F867" i="1"/>
  <c r="S867" i="1"/>
  <c r="F868" i="1"/>
  <c r="S868" i="1"/>
  <c r="F869" i="1"/>
  <c r="S869" i="1"/>
  <c r="F870" i="1"/>
  <c r="S870" i="1"/>
  <c r="F871" i="1"/>
  <c r="S871" i="1"/>
  <c r="F872" i="1"/>
  <c r="S872" i="1"/>
  <c r="F873" i="1"/>
  <c r="S873" i="1"/>
  <c r="F874" i="1"/>
  <c r="S874" i="1"/>
  <c r="F875" i="1"/>
  <c r="S875" i="1"/>
  <c r="F876" i="1"/>
  <c r="S876" i="1"/>
  <c r="F877" i="1"/>
  <c r="S877" i="1"/>
  <c r="F878" i="1"/>
  <c r="S878" i="1"/>
  <c r="F879" i="1"/>
  <c r="S879" i="1"/>
  <c r="F880" i="1"/>
  <c r="S880" i="1"/>
  <c r="F881" i="1"/>
  <c r="S881" i="1"/>
  <c r="F882" i="1"/>
  <c r="S882" i="1"/>
  <c r="F883" i="1"/>
  <c r="S883" i="1"/>
  <c r="F884" i="1"/>
  <c r="S884" i="1"/>
  <c r="F885" i="1"/>
  <c r="S885" i="1"/>
  <c r="F886" i="1"/>
  <c r="S886" i="1"/>
  <c r="F887" i="1"/>
  <c r="S887" i="1"/>
  <c r="F888" i="1"/>
  <c r="S888" i="1"/>
  <c r="F889" i="1"/>
  <c r="S889" i="1"/>
  <c r="F890" i="1"/>
  <c r="S890" i="1"/>
  <c r="F891" i="1"/>
  <c r="S891" i="1"/>
  <c r="F892" i="1"/>
  <c r="S892" i="1"/>
  <c r="F893" i="1"/>
  <c r="S893" i="1"/>
  <c r="F894" i="1"/>
  <c r="S894" i="1"/>
  <c r="F895" i="1"/>
  <c r="S895" i="1"/>
  <c r="F896" i="1"/>
  <c r="S896" i="1"/>
  <c r="F897" i="1"/>
  <c r="S897" i="1"/>
  <c r="F898" i="1"/>
  <c r="S898" i="1"/>
  <c r="F899" i="1"/>
  <c r="S899" i="1"/>
  <c r="F900" i="1"/>
  <c r="S900" i="1"/>
  <c r="F901" i="1"/>
  <c r="S901" i="1"/>
  <c r="F902" i="1"/>
  <c r="S902" i="1"/>
  <c r="F903" i="1"/>
  <c r="S903" i="1"/>
  <c r="F904" i="1"/>
  <c r="S904" i="1"/>
  <c r="F905" i="1"/>
  <c r="S905" i="1"/>
  <c r="F906" i="1"/>
  <c r="S906" i="1"/>
  <c r="F907" i="1"/>
  <c r="S907" i="1"/>
  <c r="F908" i="1"/>
  <c r="S908" i="1"/>
  <c r="F909" i="1"/>
  <c r="S909" i="1"/>
  <c r="F910" i="1"/>
  <c r="S910" i="1"/>
  <c r="F911" i="1"/>
  <c r="S911" i="1"/>
  <c r="F912" i="1"/>
  <c r="S912" i="1"/>
  <c r="F913" i="1"/>
  <c r="S913" i="1"/>
  <c r="F914" i="1"/>
  <c r="S914" i="1"/>
  <c r="F915" i="1"/>
  <c r="S915" i="1"/>
  <c r="F916" i="1"/>
  <c r="S916" i="1"/>
  <c r="F917" i="1"/>
  <c r="S917" i="1"/>
  <c r="F918" i="1"/>
  <c r="S918" i="1"/>
  <c r="F919" i="1"/>
  <c r="S919" i="1"/>
  <c r="F920" i="1"/>
  <c r="S920" i="1"/>
  <c r="F921" i="1"/>
  <c r="S921" i="1"/>
  <c r="F922" i="1"/>
  <c r="S922" i="1"/>
  <c r="F923" i="1"/>
  <c r="S923" i="1"/>
  <c r="F924" i="1"/>
  <c r="S924" i="1"/>
  <c r="F925" i="1"/>
  <c r="S925" i="1"/>
  <c r="F926" i="1"/>
  <c r="S926" i="1"/>
  <c r="F927" i="1"/>
  <c r="S927" i="1"/>
  <c r="F928" i="1"/>
  <c r="S928" i="1"/>
  <c r="F929" i="1"/>
  <c r="S929" i="1"/>
  <c r="F930" i="1"/>
  <c r="S930" i="1"/>
  <c r="F931" i="1"/>
  <c r="S931" i="1"/>
  <c r="F932" i="1"/>
  <c r="S932" i="1"/>
  <c r="F933" i="1"/>
  <c r="S933" i="1"/>
  <c r="F934" i="1"/>
  <c r="S934" i="1"/>
  <c r="F935" i="1"/>
  <c r="S935" i="1"/>
  <c r="F936" i="1"/>
  <c r="S936" i="1"/>
  <c r="F937" i="1"/>
  <c r="S937" i="1"/>
  <c r="F938" i="1"/>
  <c r="S938" i="1"/>
  <c r="F939" i="1"/>
  <c r="S939" i="1"/>
  <c r="F940" i="1"/>
  <c r="S940" i="1"/>
  <c r="F941" i="1"/>
  <c r="S941" i="1"/>
  <c r="F942" i="1"/>
  <c r="S942" i="1"/>
  <c r="F943" i="1"/>
  <c r="S943" i="1"/>
  <c r="F944" i="1"/>
  <c r="S944" i="1"/>
  <c r="F945" i="1"/>
  <c r="S945" i="1"/>
  <c r="F946" i="1"/>
  <c r="S946" i="1"/>
  <c r="F947" i="1"/>
  <c r="S947" i="1"/>
  <c r="F948" i="1"/>
  <c r="S948" i="1"/>
  <c r="F949" i="1"/>
  <c r="S949" i="1"/>
  <c r="F950" i="1"/>
  <c r="S950" i="1"/>
  <c r="F951" i="1"/>
  <c r="S951" i="1"/>
  <c r="F952" i="1"/>
  <c r="S952" i="1"/>
  <c r="F953" i="1"/>
  <c r="S953" i="1"/>
  <c r="F954" i="1"/>
  <c r="S954" i="1"/>
  <c r="F955" i="1"/>
  <c r="S955" i="1"/>
  <c r="F956" i="1"/>
  <c r="S956" i="1"/>
  <c r="F957" i="1"/>
  <c r="S957" i="1"/>
  <c r="F958" i="1"/>
  <c r="S958" i="1"/>
  <c r="F959" i="1"/>
  <c r="S959" i="1"/>
  <c r="F960" i="1"/>
  <c r="S960" i="1"/>
  <c r="F961" i="1"/>
  <c r="S961" i="1"/>
  <c r="F962" i="1"/>
  <c r="S962" i="1"/>
  <c r="F963" i="1"/>
  <c r="S963" i="1"/>
  <c r="F964" i="1"/>
  <c r="S964" i="1"/>
  <c r="F965" i="1"/>
  <c r="S965" i="1"/>
  <c r="F966" i="1"/>
  <c r="S966" i="1"/>
  <c r="F967" i="1"/>
  <c r="S967" i="1"/>
  <c r="F968" i="1"/>
  <c r="S968" i="1"/>
  <c r="F969" i="1"/>
  <c r="S969" i="1"/>
  <c r="F970" i="1"/>
  <c r="S970" i="1"/>
  <c r="F971" i="1"/>
  <c r="S971" i="1"/>
  <c r="F972" i="1"/>
  <c r="S972" i="1"/>
  <c r="F973" i="1"/>
  <c r="S973" i="1"/>
  <c r="F974" i="1"/>
  <c r="S974" i="1"/>
  <c r="F975" i="1"/>
  <c r="S975" i="1"/>
  <c r="F976" i="1"/>
  <c r="S976" i="1"/>
  <c r="F977" i="1"/>
  <c r="S977" i="1"/>
  <c r="F978" i="1"/>
  <c r="S978" i="1"/>
  <c r="F979" i="1"/>
  <c r="S979" i="1"/>
  <c r="F980" i="1"/>
  <c r="S980" i="1"/>
  <c r="F981" i="1"/>
  <c r="S981" i="1"/>
  <c r="F982" i="1"/>
  <c r="S982" i="1"/>
  <c r="F983" i="1"/>
  <c r="S983" i="1"/>
  <c r="F984" i="1"/>
  <c r="S984" i="1"/>
  <c r="F985" i="1"/>
  <c r="S985" i="1"/>
  <c r="F986" i="1"/>
  <c r="S986" i="1"/>
  <c r="F987" i="1"/>
  <c r="S987" i="1"/>
  <c r="F988" i="1"/>
  <c r="S988" i="1"/>
  <c r="F989" i="1"/>
  <c r="S989" i="1"/>
  <c r="F990" i="1"/>
  <c r="S990" i="1"/>
  <c r="F991" i="1"/>
  <c r="S991" i="1"/>
  <c r="F992" i="1"/>
  <c r="S992" i="1"/>
  <c r="F993" i="1"/>
  <c r="S993" i="1"/>
  <c r="F994" i="1"/>
  <c r="S994" i="1"/>
  <c r="F995" i="1"/>
  <c r="S995" i="1"/>
  <c r="F996" i="1"/>
  <c r="S996" i="1"/>
  <c r="F997" i="1"/>
  <c r="S997" i="1"/>
  <c r="F998" i="1"/>
  <c r="S998" i="1"/>
  <c r="F999" i="1"/>
  <c r="S999" i="1"/>
  <c r="F1000" i="1"/>
  <c r="S1000" i="1"/>
  <c r="F1001" i="1"/>
  <c r="S1001" i="1"/>
  <c r="G8" i="19" l="1"/>
  <c r="I10" i="19"/>
  <c r="G11" i="19"/>
  <c r="H11" i="19"/>
  <c r="I11" i="19"/>
  <c r="G3" i="19"/>
  <c r="G12" i="19"/>
  <c r="G13" i="19"/>
  <c r="H13" i="19"/>
  <c r="I13" i="19"/>
  <c r="G14" i="19"/>
  <c r="H14" i="19"/>
  <c r="I14" i="19"/>
  <c r="H3" i="19"/>
  <c r="I3" i="19"/>
  <c r="F3" i="19"/>
  <c r="F14" i="19"/>
  <c r="F13" i="19"/>
  <c r="F12" i="19"/>
  <c r="H12" i="19" s="1"/>
  <c r="F11" i="19"/>
  <c r="F10" i="19"/>
  <c r="G10" i="19" s="1"/>
  <c r="F9" i="19"/>
  <c r="G9" i="19" s="1"/>
  <c r="F8" i="19"/>
  <c r="H8" i="19" s="1"/>
  <c r="F6" i="19"/>
  <c r="G6" i="19" s="1"/>
  <c r="F5" i="19"/>
  <c r="I5" i="19" s="1"/>
  <c r="F4" i="19"/>
  <c r="I4" i="19" s="1"/>
  <c r="F7" i="19"/>
  <c r="G7" i="19" s="1"/>
  <c r="H7" i="19" l="1"/>
  <c r="H5" i="19"/>
  <c r="H10" i="19"/>
  <c r="H4" i="19"/>
  <c r="I7" i="19"/>
  <c r="I6" i="19"/>
  <c r="I9" i="19"/>
  <c r="H6" i="19"/>
  <c r="G5" i="19"/>
  <c r="H9" i="19"/>
  <c r="I12" i="19"/>
  <c r="I8" i="19"/>
  <c r="G4" i="19"/>
</calcChain>
</file>

<file path=xl/sharedStrings.xml><?xml version="1.0" encoding="utf-8"?>
<sst xmlns="http://schemas.openxmlformats.org/spreadsheetml/2006/main" count="7066" uniqueCount="2117">
  <si>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</si>
  <si>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</si>
  <si>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</si>
  <si>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</si>
  <si>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</si>
  <si>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</si>
  <si>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</si>
  <si>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</si>
  <si>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</si>
  <si>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</si>
  <si>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</si>
  <si>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</si>
  <si>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</si>
  <si>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</si>
  <si>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</si>
  <si>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</si>
  <si>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</si>
  <si>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</si>
  <si>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</si>
  <si>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</si>
  <si>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</si>
  <si>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</si>
  <si>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</si>
  <si>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</si>
  <si>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</si>
  <si>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</si>
  <si>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</si>
  <si>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</si>
  <si>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</si>
  <si>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</si>
  <si>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</si>
  <si>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</si>
  <si>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</si>
  <si>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</si>
  <si>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</si>
  <si>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</si>
  <si>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</si>
  <si>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</si>
  <si>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</si>
  <si>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</si>
  <si>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</si>
  <si>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</si>
  <si>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</si>
  <si>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</si>
  <si>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</si>
  <si>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</si>
  <si>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</si>
  <si>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</si>
  <si>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</si>
  <si>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</si>
  <si>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</si>
  <si>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</si>
  <si>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</si>
  <si>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</si>
  <si>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</si>
  <si>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</si>
  <si>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</si>
  <si>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</si>
  <si>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</si>
  <si>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</si>
  <si>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</si>
  <si>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</si>
  <si>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</si>
  <si>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</si>
  <si>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</si>
  <si>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</si>
  <si>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</si>
  <si>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</si>
  <si>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</si>
  <si>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</si>
  <si>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</si>
  <si>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</si>
  <si>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</si>
  <si>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</si>
  <si>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</si>
  <si>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</si>
  <si>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</si>
  <si>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</si>
  <si>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</si>
  <si>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</si>
  <si>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</si>
  <si>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</si>
  <si>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</si>
  <si>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</si>
  <si>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</si>
  <si>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</si>
  <si>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</si>
  <si>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</si>
  <si>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</si>
  <si>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</si>
  <si>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</si>
  <si>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</si>
  <si>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</si>
  <si>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</si>
  <si>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</si>
  <si>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</si>
  <si>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</si>
  <si>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</si>
  <si>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</si>
  <si>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</si>
  <si>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</si>
  <si>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</si>
  <si>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</si>
  <si>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</si>
  <si>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</si>
  <si>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</si>
  <si>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</si>
  <si>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</si>
  <si>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</si>
  <si>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</si>
  <si>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</si>
  <si>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</si>
  <si>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</si>
  <si>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</si>
  <si>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</si>
  <si>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</si>
  <si>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</si>
  <si>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</si>
  <si>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</si>
  <si>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</si>
  <si>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</si>
  <si>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</si>
  <si>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</si>
  <si>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</si>
  <si>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</si>
  <si>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</si>
  <si>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</si>
  <si>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</si>
  <si>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</si>
  <si>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</si>
  <si>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</si>
  <si>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</si>
  <si>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</si>
  <si>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</si>
  <si>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</si>
  <si>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</si>
  <si>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</si>
  <si>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</si>
  <si>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</si>
  <si>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</si>
  <si>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</si>
  <si>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</si>
  <si>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</si>
  <si>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</si>
  <si>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</si>
  <si>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</si>
  <si>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</si>
  <si>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</si>
  <si>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</si>
  <si>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</si>
  <si>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</si>
  <si>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</si>
  <si>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</si>
  <si>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</si>
  <si>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</si>
  <si>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</si>
  <si>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</si>
  <si>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</si>
  <si>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</si>
  <si>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</si>
  <si>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</si>
  <si>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</si>
  <si>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</si>
  <si>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</si>
  <si>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</si>
  <si>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</si>
  <si>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</si>
  <si>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</si>
  <si>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</si>
  <si>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</si>
  <si>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</si>
  <si>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</si>
  <si>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</si>
  <si>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</si>
  <si>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</si>
  <si>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</si>
  <si>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</si>
  <si>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</si>
  <si>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</si>
  <si>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</si>
  <si>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</si>
  <si>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</si>
  <si>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</si>
  <si>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</si>
  <si>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</si>
  <si>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</si>
  <si>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</si>
  <si>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</si>
  <si>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</si>
  <si>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</si>
  <si>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</si>
  <si>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</si>
  <si>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</si>
  <si>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</si>
  <si>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</si>
  <si>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</si>
  <si>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</si>
  <si>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</si>
  <si>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</si>
  <si>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</si>
  <si>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</si>
  <si>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</si>
  <si>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</si>
  <si>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</si>
  <si>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</si>
  <si>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</si>
  <si>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</si>
  <si>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</si>
  <si>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</si>
  <si>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</si>
  <si>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</si>
  <si>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</si>
  <si>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</si>
  <si>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</si>
  <si>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</si>
  <si>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</si>
  <si>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</si>
  <si>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</si>
  <si>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</si>
  <si>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</si>
  <si>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</si>
  <si>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</si>
  <si>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</si>
  <si>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</si>
  <si>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</si>
  <si>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</si>
  <si>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</si>
  <si>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</si>
  <si>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</si>
  <si>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</si>
  <si>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</si>
  <si>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</si>
  <si>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</si>
  <si>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</si>
  <si>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</si>
  <si>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</si>
  <si>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</si>
  <si>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</si>
  <si>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</si>
  <si>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</si>
  <si>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</si>
  <si>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</si>
  <si>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</si>
  <si>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</si>
  <si>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</si>
  <si>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</si>
  <si>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</si>
  <si>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</si>
  <si>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</si>
  <si>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</si>
  <si>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</si>
  <si>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</si>
  <si>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</si>
  <si>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</si>
  <si>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</si>
  <si>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</si>
  <si>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</si>
  <si>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</si>
  <si>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</si>
  <si>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</si>
  <si>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</si>
  <si>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</si>
  <si>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</si>
  <si>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</si>
  <si>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</si>
  <si>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</si>
  <si>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</si>
  <si>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</si>
  <si>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</si>
  <si>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</si>
  <si>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</si>
  <si>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</si>
  <si>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</si>
  <si>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</si>
  <si>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</si>
  <si>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</si>
  <si>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</si>
  <si>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</si>
  <si>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</si>
  <si>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</si>
  <si>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</si>
  <si>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</si>
  <si>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</si>
  <si>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</si>
  <si>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</si>
  <si>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</si>
  <si>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</si>
  <si>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</si>
  <si>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</si>
  <si>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</si>
  <si>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</si>
  <si>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</si>
  <si>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</si>
  <si>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</si>
  <si>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</si>
  <si>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</si>
  <si>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</si>
  <si>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</si>
  <si>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</si>
  <si>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</si>
  <si>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</si>
  <si>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</si>
  <si>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</si>
  <si>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</si>
  <si>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</si>
  <si>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</si>
  <si>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</si>
  <si>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</si>
  <si>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</si>
  <si>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</si>
  <si>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</si>
  <si>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</si>
  <si>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</si>
  <si>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</si>
  <si>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</si>
  <si>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</si>
  <si>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</si>
  <si>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</si>
  <si>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</si>
  <si>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</si>
  <si>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</si>
  <si>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</si>
  <si>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</si>
  <si>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</si>
  <si>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</si>
  <si>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</si>
  <si>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</si>
  <si>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</si>
  <si>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</si>
  <si>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</si>
  <si>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</si>
  <si>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</si>
  <si>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</si>
  <si>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</si>
  <si>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</si>
  <si>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</si>
  <si>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</si>
  <si>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</si>
  <si>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</si>
  <si>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</si>
  <si>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</si>
  <si>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</si>
  <si>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</si>
  <si>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</si>
  <si>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</si>
  <si>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</si>
  <si>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</si>
  <si>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</si>
  <si>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</si>
  <si>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</si>
  <si>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</si>
  <si>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</si>
  <si>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</si>
  <si>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</si>
  <si>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</si>
  <si>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</si>
  <si>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</si>
  <si>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</si>
  <si>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</si>
  <si>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</si>
  <si>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</si>
  <si>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</si>
  <si>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</si>
  <si>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</si>
  <si>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</si>
  <si>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</si>
  <si>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</si>
  <si>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</si>
  <si>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</si>
  <si>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</si>
  <si>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</si>
  <si>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</si>
  <si>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</si>
  <si>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</si>
  <si>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</si>
  <si>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</si>
  <si>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</si>
  <si>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</si>
  <si>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</si>
  <si>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</si>
  <si>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</si>
  <si>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</si>
  <si>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</si>
  <si>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</si>
  <si>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</si>
  <si>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</si>
  <si>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</si>
  <si>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</si>
  <si>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</si>
  <si>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</si>
  <si>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</si>
  <si>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</si>
  <si>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</si>
  <si>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</si>
  <si>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</si>
  <si>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</si>
  <si>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</si>
  <si>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</si>
  <si>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</si>
  <si>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</si>
  <si>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</si>
  <si>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</si>
  <si>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</si>
  <si>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</si>
  <si>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</si>
  <si>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</si>
  <si>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</si>
  <si>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</si>
  <si>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</si>
  <si>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</si>
  <si>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</si>
  <si>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</si>
  <si>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</si>
  <si>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</si>
  <si>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</si>
  <si>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</si>
  <si>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</si>
  <si>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</si>
  <si>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</si>
  <si>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</si>
  <si>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</si>
  <si>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</si>
  <si>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</si>
  <si>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</si>
  <si>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</si>
  <si>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</si>
  <si>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</si>
  <si>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</si>
  <si>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</si>
  <si>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</si>
  <si>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</si>
  <si>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</si>
  <si>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</si>
  <si>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</si>
  <si>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</si>
  <si>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</si>
  <si>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</si>
  <si>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</si>
  <si>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</si>
  <si>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</si>
  <si>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</si>
  <si>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</si>
  <si>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</si>
  <si>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</si>
  <si>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</si>
  <si>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</si>
  <si>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</si>
  <si>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</si>
  <si>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</si>
  <si>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</si>
  <si>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</si>
  <si>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</si>
  <si>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</si>
  <si>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</si>
  <si>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</si>
  <si>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</si>
  <si>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</si>
  <si>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</si>
  <si>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</si>
  <si>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</si>
  <si>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</si>
  <si>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</si>
  <si>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</si>
  <si>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</si>
  <si>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</si>
  <si>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</si>
  <si>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</si>
  <si>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</si>
  <si>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</si>
  <si>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</si>
  <si>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</si>
  <si>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</si>
  <si>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</si>
  <si>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</si>
  <si>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</si>
  <si>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</si>
  <si>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</si>
  <si>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</si>
  <si>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</si>
  <si>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</si>
  <si>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</si>
  <si>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</si>
  <si>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</si>
  <si>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</si>
  <si>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</si>
  <si>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</si>
  <si>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</si>
  <si>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</si>
  <si>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</si>
  <si>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</si>
  <si>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</si>
  <si>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</si>
  <si>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</si>
  <si>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</si>
  <si>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</si>
  <si>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</si>
  <si>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</si>
  <si>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</si>
  <si>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</si>
  <si>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</si>
  <si>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</si>
  <si>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</si>
  <si>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</si>
  <si>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</si>
  <si>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</si>
  <si>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</si>
  <si>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</si>
  <si>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</si>
  <si>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</si>
  <si>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</si>
  <si>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</si>
  <si>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</si>
  <si>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</si>
  <si>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</si>
  <si>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</si>
  <si>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</si>
  <si>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</si>
  <si>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</si>
  <si>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</si>
  <si>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</si>
  <si>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</si>
  <si>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</si>
  <si>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</si>
  <si>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</si>
  <si>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</si>
  <si>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</si>
  <si>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</si>
  <si>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</si>
  <si>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</si>
  <si>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</si>
  <si>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</si>
  <si>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</si>
  <si>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</si>
  <si>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</si>
  <si>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</si>
  <si>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</si>
  <si>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</si>
  <si>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</si>
  <si>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</si>
  <si>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</si>
  <si>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</si>
  <si>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</si>
  <si>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</si>
  <si>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</si>
  <si>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</si>
  <si>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</si>
  <si>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</si>
  <si>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</si>
  <si>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</si>
  <si>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</si>
  <si>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</si>
  <si>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</si>
  <si>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</si>
  <si>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</si>
  <si>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</si>
  <si>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</si>
  <si>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</si>
  <si>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</si>
  <si>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</si>
  <si>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</si>
  <si>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</si>
  <si>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</si>
  <si>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</si>
  <si>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</si>
  <si>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</si>
  <si>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</si>
  <si>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</si>
  <si>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</si>
  <si>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</si>
  <si>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</si>
  <si>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</si>
  <si>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</si>
  <si>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</si>
  <si>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</si>
  <si>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</si>
  <si>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</si>
  <si>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</si>
  <si>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</si>
  <si>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</si>
  <si>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</si>
  <si>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</si>
  <si>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</si>
  <si>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</si>
  <si>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</si>
  <si>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</si>
  <si>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</si>
  <si>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</si>
  <si>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</si>
  <si>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</si>
  <si>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</si>
  <si>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</si>
  <si>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</si>
  <si>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</si>
  <si>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</si>
  <si>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</si>
  <si>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</si>
  <si>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</si>
  <si>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</si>
  <si>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</si>
  <si>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</si>
  <si>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</si>
  <si>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</si>
  <si>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</si>
  <si>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</si>
  <si>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</si>
  <si>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</si>
  <si>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</si>
  <si>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</si>
  <si>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</si>
  <si>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</si>
  <si>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</si>
  <si>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</si>
  <si>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</si>
  <si>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</si>
  <si>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</si>
  <si>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</si>
  <si>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</si>
  <si>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</si>
  <si>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</si>
  <si>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</si>
  <si>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</si>
  <si>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</si>
  <si>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</si>
  <si>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</si>
  <si>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</si>
  <si>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</si>
  <si>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</si>
  <si>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</si>
  <si>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</si>
  <si>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</si>
  <si>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</si>
  <si>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</si>
  <si>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</si>
  <si>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</si>
  <si>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</si>
  <si>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</si>
  <si>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</si>
  <si>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</si>
  <si>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</si>
  <si>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</si>
  <si>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</si>
  <si>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</si>
  <si>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</si>
  <si>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</si>
  <si>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</si>
  <si>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</si>
  <si>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</si>
  <si>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</si>
  <si>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</si>
  <si>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</si>
  <si>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</si>
  <si>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</si>
  <si>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</si>
  <si>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</si>
  <si>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</si>
  <si>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</si>
  <si>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</si>
  <si>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</si>
  <si>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</si>
  <si>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</si>
  <si>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</si>
  <si>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</si>
  <si>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</si>
  <si>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</si>
  <si>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</si>
  <si>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</si>
  <si>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</si>
  <si>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</si>
  <si>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</si>
  <si>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</si>
  <si>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</si>
  <si>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</si>
  <si>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</si>
  <si>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</si>
  <si>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</si>
  <si>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</si>
  <si>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</si>
  <si>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</si>
  <si>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</si>
  <si>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</si>
  <si>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</si>
  <si>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</si>
  <si>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</si>
  <si>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</si>
  <si>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</si>
  <si>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</si>
  <si>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</si>
  <si>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</si>
  <si>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</si>
  <si>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</si>
  <si>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</si>
  <si>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</si>
  <si>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</si>
  <si>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</si>
  <si>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</si>
  <si>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</si>
  <si>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</si>
  <si>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</si>
  <si>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</si>
  <si>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</si>
  <si>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</si>
  <si>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</si>
  <si>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</si>
  <si>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</si>
  <si>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</si>
  <si>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</si>
  <si>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</si>
  <si>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</si>
  <si>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</si>
  <si>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</si>
  <si>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</si>
  <si>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</si>
  <si>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</si>
  <si>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</si>
  <si>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</si>
  <si>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</si>
  <si>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</si>
  <si>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</si>
  <si>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</si>
  <si>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</si>
  <si>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</si>
  <si>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</si>
  <si>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</si>
  <si>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</si>
  <si>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</si>
  <si>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</si>
  <si>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</si>
  <si>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</si>
  <si>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</si>
  <si>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</si>
  <si>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</si>
  <si>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</si>
  <si>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</si>
  <si>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</si>
  <si>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</si>
  <si>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</si>
  <si>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</si>
  <si>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</si>
  <si>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</si>
  <si>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</si>
  <si>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</si>
  <si>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</si>
  <si>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</si>
  <si>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</si>
  <si>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</si>
  <si>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</si>
  <si>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</si>
  <si>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</si>
  <si>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</si>
  <si>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</si>
  <si>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</si>
  <si>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</si>
  <si>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</si>
  <si>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</si>
  <si>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</si>
  <si>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</si>
  <si>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</si>
  <si>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</si>
  <si>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</si>
  <si>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</si>
  <si>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</si>
  <si>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</si>
  <si>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</si>
  <si>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</si>
  <si>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</si>
  <si>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</si>
  <si>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</si>
  <si>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</si>
  <si>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</si>
  <si>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</si>
  <si>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</si>
  <si>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</si>
  <si>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</si>
  <si>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</si>
  <si>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</si>
  <si>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</si>
  <si>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</si>
  <si>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</si>
  <si>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</si>
  <si>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</si>
  <si>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</si>
  <si>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</si>
  <si>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</si>
  <si>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</si>
  <si>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</si>
  <si>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</si>
  <si>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</si>
  <si>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</si>
  <si>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</si>
  <si>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</si>
  <si>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</si>
  <si>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</si>
  <si>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</si>
  <si>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</si>
  <si>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</si>
  <si>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</si>
  <si>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</si>
  <si>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</si>
  <si>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</si>
  <si>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</si>
  <si>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</si>
  <si>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</si>
  <si>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</si>
  <si>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</si>
  <si>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</si>
  <si>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</si>
  <si>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</si>
  <si>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</si>
  <si>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</si>
  <si>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</si>
  <si>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</si>
  <si>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</si>
  <si>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</si>
  <si>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</si>
  <si>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</si>
  <si>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</si>
  <si>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</si>
  <si>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</si>
  <si>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</si>
  <si>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</si>
  <si>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</si>
  <si>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</si>
  <si>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</si>
  <si>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</si>
  <si>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</si>
  <si>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</si>
  <si>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</si>
  <si>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</si>
  <si>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</si>
  <si>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</si>
  <si>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</si>
  <si>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</si>
  <si>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</si>
  <si>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</si>
  <si>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</si>
  <si>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</si>
  <si>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</si>
  <si>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</si>
  <si>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</si>
  <si>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</si>
  <si>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</si>
  <si>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</si>
  <si>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</si>
  <si>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</si>
  <si>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</si>
  <si>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</si>
  <si>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</si>
  <si>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</si>
  <si>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</si>
  <si>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</si>
  <si>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</si>
  <si>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</si>
  <si>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</si>
  <si>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</si>
  <si>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</si>
  <si>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</si>
  <si>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</si>
  <si>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</si>
  <si>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</si>
  <si>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</si>
  <si>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</si>
  <si>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</si>
  <si>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</si>
  <si>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</si>
  <si>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</si>
  <si>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</si>
  <si>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</si>
  <si>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</si>
  <si>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</si>
  <si>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</si>
  <si>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</si>
  <si>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</si>
  <si>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</si>
  <si>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</si>
  <si>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</si>
  <si>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</si>
  <si>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</si>
  <si>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</si>
  <si>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</si>
  <si>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</si>
  <si>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</si>
  <si>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</si>
  <si>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</si>
  <si>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</si>
  <si>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</si>
  <si>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</si>
  <si>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</si>
  <si>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</si>
  <si>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</si>
  <si>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</si>
  <si>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</si>
  <si>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</si>
  <si>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</si>
  <si>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</si>
  <si>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</si>
  <si>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</si>
  <si>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</si>
  <si>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</si>
  <si>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</si>
  <si>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</si>
  <si>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</si>
  <si>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</si>
  <si>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</si>
  <si>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</si>
  <si>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</si>
  <si>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</si>
  <si>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</si>
  <si>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</si>
  <si>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</si>
  <si>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</si>
  <si>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</si>
  <si>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</si>
  <si>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</si>
  <si>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</si>
  <si>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</si>
  <si>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</si>
  <si>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</si>
  <si>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</si>
  <si>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</si>
  <si>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</si>
  <si>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</si>
  <si>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</si>
  <si>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</si>
  <si>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</si>
  <si>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</si>
  <si>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</si>
  <si>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</si>
  <si>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</si>
  <si>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</si>
  <si>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</si>
  <si>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</si>
  <si>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</si>
  <si>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</si>
  <si>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</si>
  <si>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</si>
  <si>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</si>
  <si>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</si>
  <si>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</si>
  <si>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</si>
  <si>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</si>
  <si>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</si>
  <si>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</si>
  <si>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</si>
  <si>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</si>
  <si>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</si>
  <si>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</si>
  <si>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</si>
  <si>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</si>
  <si>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</si>
  <si>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</si>
  <si>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</si>
  <si>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</si>
  <si>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</si>
  <si>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</si>
  <si>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</si>
  <si>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</si>
  <si>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</si>
  <si>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</si>
  <si>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</si>
  <si>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</si>
  <si>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</si>
  <si>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</si>
  <si>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</si>
  <si>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</si>
  <si>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</si>
  <si>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</si>
  <si>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</si>
  <si>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</si>
  <si>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</si>
  <si>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</si>
  <si>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</si>
  <si>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</si>
  <si>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</si>
  <si>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</si>
  <si>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</si>
  <si>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</si>
  <si>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</si>
  <si>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</si>
  <si>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</si>
  <si>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</si>
  <si>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</si>
  <si>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</si>
  <si>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</si>
  <si>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</si>
  <si>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</si>
  <si>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</si>
  <si>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</si>
  <si>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</si>
  <si>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</si>
  <si>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</si>
  <si>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</si>
  <si>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</si>
  <si>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</si>
  <si>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</si>
  <si>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</si>
  <si>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</si>
  <si>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</si>
  <si>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</si>
  <si>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</si>
  <si>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</si>
  <si>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</si>
  <si>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</si>
  <si>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</si>
  <si>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</si>
  <si>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</si>
  <si>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</si>
  <si>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</si>
  <si>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</si>
  <si>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</si>
  <si>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</si>
  <si>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</si>
  <si>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</si>
  <si>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</si>
  <si>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</si>
  <si>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</si>
  <si>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</si>
  <si>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</si>
  <si>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</si>
  <si>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</si>
  <si>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</si>
  <si>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</si>
  <si>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</si>
  <si>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</si>
  <si>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</si>
  <si>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</si>
  <si>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</si>
  <si>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</si>
  <si>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</si>
  <si>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</si>
  <si>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</si>
  <si>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</si>
  <si>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</si>
  <si>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</si>
  <si>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</si>
  <si>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</si>
  <si>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</si>
  <si>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</si>
  <si>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</si>
  <si>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</si>
  <si>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</si>
  <si>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</si>
  <si>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</si>
  <si>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</si>
  <si>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</si>
  <si>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</si>
  <si>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</si>
  <si>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</si>
  <si>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</si>
  <si>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</si>
  <si>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</si>
  <si>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</si>
  <si>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</si>
  <si>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</si>
  <si>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</si>
  <si>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</si>
  <si>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</si>
  <si>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</si>
  <si>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</si>
  <si>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</si>
  <si>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</si>
  <si>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</si>
  <si>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</si>
  <si>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</si>
  <si>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</si>
  <si>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</si>
  <si>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</si>
  <si>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</si>
  <si>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</si>
  <si>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</si>
  <si>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</si>
  <si>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</si>
  <si>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</si>
  <si>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</si>
  <si>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</si>
  <si>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</si>
  <si>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</si>
  <si>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</si>
  <si>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</si>
  <si>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</si>
  <si>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</si>
  <si>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</si>
  <si>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</si>
  <si>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</si>
  <si>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</si>
  <si>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</si>
  <si>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</si>
  <si>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</si>
  <si>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</si>
  <si>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</si>
  <si>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</si>
  <si>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</si>
  <si>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</si>
  <si>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</si>
  <si>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</si>
  <si>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</si>
  <si>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</si>
  <si>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</si>
  <si>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</si>
  <si>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</si>
  <si>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</si>
  <si>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</si>
  <si>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</si>
  <si>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</si>
  <si>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</si>
  <si>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</si>
  <si>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</si>
  <si>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</si>
  <si>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</si>
  <si>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</si>
  <si>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</si>
  <si>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</si>
  <si>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</si>
  <si>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</si>
  <si>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</si>
  <si>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</si>
  <si>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</si>
  <si>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</si>
  <si>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</si>
  <si>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</si>
  <si>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</si>
  <si>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</si>
  <si>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</si>
  <si>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</si>
  <si>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</si>
  <si>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</si>
  <si>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</si>
  <si>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</si>
  <si>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</si>
  <si>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</si>
  <si>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</si>
  <si>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</si>
  <si>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</si>
  <si>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</si>
  <si>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</si>
  <si>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</si>
  <si>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</si>
  <si>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</si>
  <si>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</si>
  <si>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</si>
  <si>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</si>
  <si>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</si>
  <si>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</si>
  <si>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</si>
  <si>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</si>
  <si>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</si>
  <si>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</si>
  <si>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</si>
  <si>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</si>
  <si>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</si>
  <si>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</si>
  <si>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</si>
  <si>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</si>
  <si>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</si>
  <si>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</si>
  <si>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</si>
  <si>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</si>
  <si>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</si>
  <si>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</si>
  <si>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</si>
  <si>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</si>
  <si>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</si>
  <si>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</si>
  <si>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</si>
  <si>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</si>
  <si>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</si>
  <si>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</si>
  <si>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</si>
  <si>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</si>
  <si>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</si>
  <si>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</si>
  <si>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</si>
  <si>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</si>
  <si>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</si>
  <si>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</si>
  <si>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</si>
  <si>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</si>
  <si>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</si>
  <si>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</si>
  <si>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</si>
  <si>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</si>
  <si>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</si>
  <si>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</si>
  <si>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</si>
  <si>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</si>
  <si>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</si>
  <si>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</si>
  <si>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</si>
  <si>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</si>
  <si>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</si>
  <si>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</si>
  <si>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</si>
  <si>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</si>
  <si>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</si>
  <si>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</si>
  <si>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</si>
  <si>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</si>
  <si>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</si>
  <si>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</si>
  <si>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</si>
  <si>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</si>
  <si>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</si>
  <si>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</si>
  <si>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</si>
  <si>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</si>
  <si>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</si>
  <si>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</si>
  <si>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</si>
  <si>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</si>
  <si>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</si>
  <si>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</si>
  <si>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</si>
  <si>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</si>
  <si>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</si>
  <si>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</si>
  <si>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</si>
  <si>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</si>
  <si>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</si>
  <si>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</si>
  <si>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</si>
  <si>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</si>
  <si>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</si>
  <si>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</si>
  <si>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</si>
  <si>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</si>
  <si>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</si>
  <si>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</si>
  <si>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</si>
  <si>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</si>
  <si>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</si>
  <si>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</si>
  <si>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</si>
  <si>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</si>
  <si>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</si>
  <si>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</si>
  <si>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</si>
  <si>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</si>
  <si>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</si>
  <si>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</si>
  <si>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</si>
  <si>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</si>
  <si>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</si>
  <si>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</si>
  <si>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</si>
  <si>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</si>
  <si>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</si>
  <si>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</si>
  <si>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</si>
  <si>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</si>
  <si>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</si>
  <si>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</si>
  <si>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</si>
  <si>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</si>
  <si>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</si>
  <si>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</si>
  <si>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</si>
  <si>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</si>
  <si>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</si>
  <si>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</si>
  <si>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</si>
  <si>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</si>
  <si>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</si>
  <si>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</si>
  <si>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</si>
  <si>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</si>
  <si>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</si>
  <si>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</si>
  <si>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</si>
  <si>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</si>
  <si>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</si>
  <si>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</si>
  <si>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</si>
  <si>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</si>
  <si>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</si>
  <si>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</si>
  <si>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</si>
  <si>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</si>
  <si>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</si>
  <si>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</si>
  <si>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</si>
  <si>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</si>
  <si>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</si>
  <si>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</si>
  <si>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</si>
  <si>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</si>
  <si>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</si>
  <si>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</si>
  <si>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</si>
  <si>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</si>
  <si>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</si>
  <si>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</si>
  <si>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</si>
  <si>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</si>
  <si>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</si>
  <si>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</si>
  <si>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</si>
  <si>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</si>
  <si>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</si>
  <si>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</si>
  <si>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</si>
  <si>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</si>
  <si>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</si>
  <si>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</si>
  <si>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</si>
  <si>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</si>
  <si>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</si>
  <si>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</si>
  <si>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</si>
  <si>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</si>
  <si>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</si>
  <si>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</si>
  <si>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</si>
  <si>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</si>
  <si>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</si>
  <si>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</si>
  <si>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</si>
  <si>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</si>
  <si>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</si>
  <si>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</si>
  <si>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</si>
  <si>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</si>
  <si>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</si>
  <si>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</si>
  <si>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</si>
  <si>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</si>
  <si>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</si>
  <si>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</si>
  <si>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</si>
  <si>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</si>
  <si>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</si>
  <si>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</si>
  <si>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</si>
  <si>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</si>
  <si>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</si>
  <si>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</si>
  <si>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</si>
  <si>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</si>
  <si>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</si>
  <si>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</si>
  <si>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</si>
  <si>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</si>
  <si>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</si>
  <si>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</si>
  <si>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</si>
  <si>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</si>
  <si>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</si>
  <si>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</si>
  <si>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</si>
  <si>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</si>
  <si>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</si>
  <si>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</si>
  <si>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</si>
  <si>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</si>
  <si>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</si>
  <si>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</si>
  <si>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</si>
  <si>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</si>
  <si>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</si>
  <si>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</si>
  <si>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</si>
  <si>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</si>
  <si>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</si>
  <si>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</si>
  <si>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</si>
  <si>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</si>
  <si>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</si>
  <si>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</si>
  <si>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</si>
  <si>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</si>
  <si>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</si>
  <si>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</si>
  <si>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</si>
  <si>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</si>
  <si>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</si>
  <si>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</si>
  <si>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</si>
  <si>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</si>
  <si>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</si>
  <si>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</si>
  <si>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</si>
  <si>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</si>
  <si>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</si>
  <si>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</si>
  <si>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</si>
  <si>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</si>
  <si>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</si>
  <si>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</si>
  <si>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</si>
  <si>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</si>
  <si>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</si>
  <si>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</si>
  <si>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</si>
  <si>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</si>
  <si>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</si>
  <si>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</si>
  <si>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</si>
  <si>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</si>
  <si>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</si>
  <si>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</si>
  <si>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</si>
  <si>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</si>
  <si>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</si>
  <si>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</si>
  <si>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</si>
  <si>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</si>
  <si>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</si>
  <si>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</si>
  <si>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</si>
  <si>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</si>
  <si>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</si>
  <si>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</si>
  <si>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</si>
  <si>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</si>
  <si>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</si>
  <si>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</si>
  <si>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</si>
  <si>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</si>
  <si>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</si>
  <si>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</si>
  <si>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</si>
  <si>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</si>
  <si>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</si>
  <si>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</si>
  <si>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</si>
  <si>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</si>
  <si>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</si>
  <si>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</si>
  <si>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</si>
  <si>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</si>
  <si>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</si>
  <si>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</si>
  <si>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</si>
  <si>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</si>
  <si>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</si>
  <si>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</si>
  <si>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</si>
  <si>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</si>
  <si>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</si>
  <si>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</si>
  <si>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</si>
  <si>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</si>
  <si>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</si>
  <si>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</si>
  <si>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</si>
  <si>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</si>
  <si>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</si>
  <si>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</si>
  <si>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</si>
  <si>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</si>
  <si>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</si>
  <si>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</si>
  <si>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</si>
  <si>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</si>
  <si>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</si>
  <si>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</si>
  <si>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</si>
  <si>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</si>
  <si>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</si>
  <si>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</si>
  <si>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</si>
  <si>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</si>
  <si>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</si>
  <si>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</si>
  <si>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</si>
  <si>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</si>
  <si>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</si>
  <si>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</si>
  <si>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</si>
  <si>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</si>
  <si>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</si>
  <si>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</si>
  <si>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</si>
  <si>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</si>
  <si>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</si>
  <si>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</si>
  <si>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</si>
  <si>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</si>
  <si>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</si>
  <si>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</si>
  <si>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</si>
  <si>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</si>
  <si>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</si>
  <si>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</si>
  <si>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</si>
  <si>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</si>
  <si>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</si>
  <si>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</si>
  <si>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</si>
  <si>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</si>
  <si>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</si>
  <si>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</si>
  <si>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</si>
  <si>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</si>
  <si>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</si>
  <si>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</si>
  <si>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</si>
  <si>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</si>
  <si>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</si>
  <si>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</si>
  <si>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</si>
  <si>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</si>
  <si>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</si>
  <si>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</si>
  <si>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</si>
  <si>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</si>
  <si>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</si>
  <si>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</si>
  <si>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</si>
  <si>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</si>
  <si>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</si>
  <si>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</si>
  <si>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</si>
  <si>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</si>
  <si>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</si>
  <si>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</si>
  <si>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</si>
  <si>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</si>
  <si>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</si>
  <si>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</si>
  <si>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</si>
  <si>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</si>
  <si>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</si>
  <si>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</si>
  <si>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</si>
  <si>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</si>
  <si>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</si>
  <si>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</si>
  <si>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</si>
  <si>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</si>
  <si>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</si>
  <si>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</si>
  <si>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</si>
  <si>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</si>
  <si>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</si>
  <si>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</si>
  <si>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</si>
  <si>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</si>
  <si>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</si>
  <si>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</si>
  <si>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</si>
  <si>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</si>
  <si>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</si>
  <si>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</si>
  <si>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</si>
  <si>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</si>
  <si>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</si>
  <si>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</si>
  <si>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</si>
  <si>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</si>
  <si>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</si>
  <si>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</si>
  <si>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</si>
  <si>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</si>
  <si>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</si>
  <si>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</si>
  <si>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</si>
  <si>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</si>
  <si>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</si>
  <si>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</si>
  <si>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</si>
  <si>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</si>
  <si>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</si>
  <si>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</si>
  <si>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</si>
  <si>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</si>
  <si>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</si>
  <si>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</si>
  <si>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</si>
  <si>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</si>
  <si>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</si>
  <si>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</si>
  <si>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</si>
  <si>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</si>
  <si>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</si>
  <si>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</si>
  <si>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</si>
  <si>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</si>
  <si>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</si>
  <si>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</si>
  <si>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</si>
  <si>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</si>
  <si>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</si>
  <si>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</si>
  <si>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</si>
  <si>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</si>
  <si>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</si>
  <si>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</si>
  <si>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</si>
  <si>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</si>
  <si>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</si>
  <si>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</si>
  <si>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</si>
  <si>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</si>
  <si>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</si>
  <si>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</si>
  <si>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</si>
  <si>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</si>
  <si>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</si>
  <si>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</si>
  <si>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</si>
  <si>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</si>
  <si>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</si>
  <si>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</si>
  <si>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</si>
  <si>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</si>
  <si>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</si>
  <si>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</si>
  <si>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</si>
  <si>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</si>
  <si>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</si>
  <si>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</si>
  <si>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</si>
  <si>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</si>
  <si>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</si>
  <si>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</si>
  <si>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</si>
  <si>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</si>
  <si>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</si>
  <si>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</si>
  <si>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</si>
  <si>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</si>
  <si>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</si>
  <si>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</si>
  <si>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</si>
  <si>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</si>
  <si>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</si>
  <si>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</si>
  <si>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</si>
  <si>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</si>
  <si>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</si>
  <si>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</si>
  <si>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</si>
  <si>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</si>
  <si>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</si>
  <si>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</si>
  <si>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</si>
  <si>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</si>
  <si>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</si>
  <si>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</si>
  <si>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</si>
  <si>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</si>
  <si>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</si>
  <si>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</si>
  <si>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</si>
  <si>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</si>
  <si>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</si>
  <si>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</si>
  <si>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</si>
  <si>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</si>
  <si>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</si>
  <si>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</si>
  <si>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</si>
  <si>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</si>
  <si>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</si>
  <si>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</si>
  <si>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</si>
  <si>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</si>
  <si>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</si>
  <si>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</si>
  <si>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</si>
  <si>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</si>
  <si>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</si>
  <si>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</si>
  <si>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</si>
  <si>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</si>
  <si>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</si>
  <si>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</si>
  <si>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</si>
  <si>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</si>
  <si>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</si>
  <si>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</si>
  <si>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</si>
  <si>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</si>
  <si>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</si>
  <si>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</si>
  <si>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</si>
  <si>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</si>
  <si>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</si>
  <si>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</si>
  <si>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</si>
  <si>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</si>
  <si>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</si>
  <si>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</si>
  <si>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</si>
  <si>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</si>
  <si>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</si>
  <si>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</si>
  <si>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</si>
  <si>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</si>
  <si>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</si>
  <si>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</si>
  <si>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</si>
  <si>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</si>
  <si>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</si>
  <si>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</si>
  <si>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</si>
  <si>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</si>
  <si>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</si>
  <si>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</si>
  <si>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</si>
  <si>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</si>
  <si>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</si>
  <si>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</si>
  <si>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</si>
  <si>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</si>
  <si>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</si>
  <si>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</si>
  <si>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</si>
  <si>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</si>
  <si>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</si>
  <si>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</si>
  <si>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</si>
  <si>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</si>
  <si>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</si>
  <si>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</si>
  <si>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</si>
  <si>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</si>
  <si>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</si>
  <si>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</si>
  <si>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</si>
  <si>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</si>
  <si>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</si>
  <si>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</si>
  <si>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</si>
  <si>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</si>
  <si>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</si>
  <si>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</si>
  <si>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</si>
  <si>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</si>
  <si>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</si>
  <si>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</si>
  <si>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</si>
  <si>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</si>
  <si>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</si>
  <si>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</si>
  <si>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</si>
  <si>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</si>
  <si>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</si>
  <si>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</si>
  <si>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</si>
  <si>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</si>
  <si>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</si>
  <si>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</si>
  <si>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</si>
  <si>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</si>
  <si>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</si>
  <si>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</si>
  <si>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</si>
  <si>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</si>
  <si>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</si>
  <si>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</si>
  <si>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</si>
  <si>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</si>
  <si>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</si>
  <si>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</si>
  <si>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</si>
  <si>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</si>
  <si>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</si>
  <si>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</si>
  <si>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</si>
  <si>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</si>
  <si>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</si>
  <si>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</si>
  <si>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</si>
  <si>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</si>
  <si>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</si>
  <si>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</si>
  <si>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</si>
  <si>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</si>
  <si>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</si>
  <si>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</si>
  <si>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</si>
  <si>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</si>
  <si>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</si>
  <si>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</si>
  <si>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</si>
  <si>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</si>
  <si>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</si>
  <si>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</si>
  <si>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</si>
  <si>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</si>
  <si>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</si>
  <si>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</si>
  <si>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</si>
  <si>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</si>
  <si>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</si>
  <si>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</si>
  <si>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</si>
  <si>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</si>
  <si>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</si>
  <si>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</si>
  <si>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</si>
  <si>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</si>
  <si>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</si>
  <si>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</si>
  <si>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</si>
  <si>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</si>
  <si>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</si>
  <si>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</si>
  <si>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</si>
  <si>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</si>
  <si>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</si>
  <si>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</si>
  <si>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</si>
  <si>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</si>
  <si>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</si>
  <si>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</si>
  <si>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</si>
  <si>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</si>
  <si>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</si>
  <si>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</si>
  <si>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</si>
  <si>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</si>
  <si>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</si>
  <si>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</si>
  <si>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</si>
  <si>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</si>
  <si>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</si>
  <si>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</si>
  <si>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</si>
  <si>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</si>
  <si>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</si>
  <si>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</si>
  <si>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</si>
  <si>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</si>
  <si>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</si>
  <si>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</si>
  <si>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</si>
  <si>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</si>
  <si>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</si>
  <si>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</si>
  <si>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</si>
  <si>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</si>
  <si>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</si>
  <si>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</si>
  <si>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</si>
  <si>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</si>
  <si>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</si>
  <si>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</si>
  <si>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</si>
  <si>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</si>
  <si>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</si>
  <si>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</si>
  <si>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</si>
  <si>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</si>
  <si>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</si>
  <si>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</si>
  <si>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</si>
  <si>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</si>
  <si>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</si>
  <si>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</si>
  <si>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</si>
  <si>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</si>
  <si>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</si>
  <si>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</si>
  <si>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</si>
  <si>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</si>
  <si>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</si>
  <si>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</si>
  <si>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</si>
  <si>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</si>
  <si>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</si>
  <si>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</si>
  <si>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</si>
  <si>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</si>
  <si>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</si>
  <si>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</si>
  <si>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</si>
  <si>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</si>
  <si>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</si>
  <si>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</si>
  <si>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</si>
  <si>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</si>
  <si>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</si>
  <si>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</si>
  <si>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</si>
  <si>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</si>
  <si>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</si>
  <si>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</si>
  <si>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</si>
  <si>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</si>
  <si>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</si>
  <si>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</si>
  <si>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</si>
  <si>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</si>
  <si>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</si>
  <si>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</si>
  <si>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</si>
  <si>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</si>
  <si>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</si>
  <si>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</si>
  <si>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</si>
  <si>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</si>
  <si>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</si>
  <si>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</si>
  <si>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</si>
  <si>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</si>
  <si>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</si>
  <si>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</si>
  <si>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</si>
  <si>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</si>
  <si>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</si>
  <si>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</si>
  <si>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</si>
  <si>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</si>
  <si>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</si>
  <si>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</si>
  <si>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</si>
  <si>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</si>
  <si>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</si>
  <si>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</si>
  <si>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</si>
  <si>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</si>
  <si>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</si>
  <si>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</si>
  <si>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</si>
  <si>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</si>
  <si>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</si>
  <si>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</si>
  <si>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</si>
  <si>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</si>
  <si>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</si>
  <si>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</si>
  <si>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</si>
  <si>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</si>
  <si>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</si>
  <si>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</si>
  <si>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</si>
  <si>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</si>
  <si>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</si>
  <si>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</si>
  <si>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</si>
  <si>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</si>
  <si>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</si>
  <si>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</si>
  <si>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</si>
  <si>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</si>
  <si>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</si>
  <si>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</si>
  <si>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</si>
  <si>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</si>
  <si>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</si>
  <si>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</si>
  <si>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</si>
  <si>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</si>
  <si>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</si>
  <si>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</si>
  <si>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</si>
  <si>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</si>
  <si>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</si>
  <si>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</si>
  <si>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</si>
  <si>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</si>
  <si>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</si>
  <si>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</si>
  <si>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</si>
  <si>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</si>
  <si>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</si>
  <si>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</si>
  <si>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</si>
  <si>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</si>
  <si>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</si>
  <si>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</si>
  <si>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</si>
  <si>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</si>
  <si>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</si>
  <si>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</si>
  <si>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</si>
  <si>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</si>
  <si>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</si>
  <si>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</si>
  <si>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</si>
  <si>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</si>
  <si>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</si>
  <si>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</si>
  <si>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</si>
  <si>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</si>
  <si>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</si>
  <si>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</si>
  <si>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</si>
  <si>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</si>
  <si>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</si>
  <si>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</si>
  <si>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</si>
  <si>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</si>
  <si>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</si>
  <si>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</si>
  <si>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</si>
  <si>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</si>
  <si>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</si>
  <si>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</si>
  <si>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</si>
  <si>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</si>
  <si>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</si>
  <si>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</si>
  <si>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</si>
  <si>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</si>
  <si>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</si>
  <si>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</si>
  <si>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</si>
  <si>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</si>
  <si>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</si>
  <si>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</si>
  <si>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</si>
  <si>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</si>
  <si>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</si>
  <si>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</si>
  <si>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</si>
  <si>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</si>
  <si>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</si>
  <si>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</si>
  <si>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</si>
  <si>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</si>
  <si>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</si>
  <si>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</si>
  <si>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</si>
  <si>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</si>
  <si>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</si>
  <si>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</si>
  <si>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</si>
  <si>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</si>
  <si>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</si>
  <si>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</si>
  <si>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</si>
  <si>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</si>
  <si>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</si>
  <si>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</si>
  <si>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</si>
  <si>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</si>
  <si>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</si>
  <si>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</si>
  <si>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</si>
  <si>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sub category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</si>
  <si>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</si>
  <si>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</si>
  <si>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</si>
  <si>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</si>
  <si>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</si>
  <si>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</si>
  <si>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</si>
  <si>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</si>
  <si>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</si>
  <si>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</si>
  <si>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</si>
  <si>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</si>
  <si>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parent category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</si>
  <si>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</si>
  <si>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</si>
  <si>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</si>
  <si>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</si>
  <si>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</si>
  <si>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</si>
  <si>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</si>
  <si>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</si>
  <si>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</si>
  <si>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</si>
  <si>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</si>
  <si>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</si>
  <si>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</si>
  <si>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</si>
  <si>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</si>
  <si>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</si>
  <si>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</si>
  <si>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</si>
  <si>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</si>
  <si>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</si>
  <si>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</si>
  <si>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</si>
  <si>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</si>
  <si>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</si>
  <si>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</si>
  <si>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</si>
  <si>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</si>
  <si>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 xml:space="preserve">date created conversion </t>
  </si>
  <si>
    <t xml:space="preserve">date ended conversion </t>
  </si>
  <si>
    <t>Aug</t>
  </si>
  <si>
    <t>Nov</t>
  </si>
  <si>
    <t>Sep</t>
  </si>
  <si>
    <t>Jan</t>
  </si>
  <si>
    <t>Feb</t>
  </si>
  <si>
    <t>Mar</t>
  </si>
  <si>
    <t>Apr</t>
  </si>
  <si>
    <t>May</t>
  </si>
  <si>
    <t>Jun</t>
  </si>
  <si>
    <t>Jul</t>
  </si>
  <si>
    <t>Oct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</si>
  <si>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</si>
  <si>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</si>
  <si>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</si>
  <si>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</si>
  <si>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</si>
  <si>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</si>
  <si>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</si>
  <si>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</si>
  <si>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</si>
  <si>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</si>
  <si>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</si>
  <si>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</si>
  <si>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</si>
  <si>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</si>
  <si>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</si>
  <si>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</si>
  <si>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</si>
  <si>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</si>
  <si>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</si>
  <si>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</si>
  <si>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</si>
  <si>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</si>
  <si>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Is there more variability with successful or unsuccessful campaigns? Does 
this make sense? Why or why not?</t>
  </si>
  <si>
    <t>Does the mean or the median summarize the data better?</t>
  </si>
  <si>
    <t>stdev</t>
  </si>
  <si>
    <t>variance</t>
  </si>
  <si>
    <t>maximum</t>
  </si>
  <si>
    <t>minimum</t>
  </si>
  <si>
    <t>median</t>
  </si>
  <si>
    <t>mean</t>
  </si>
  <si>
    <t>The mean is a more effective summary of the data as it indicates that, on average, successful campaigns attracted a higher number of backers. This observation is logical since a greater number of backers signifies increased support.</t>
  </si>
  <si>
    <t>Successful campaigns exhibited greater variability, which is understandable given the higher number of backers they attracted.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</si>
</sst>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2B2B2B"/>
      <name val="Calibri"/>
      <family val="2"/>
      <scheme val="minor"/>
    </font>
    <font>
      <b/>
      <sz val="10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10" xfId="0" applyBorder="1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 wrapText="1"/>
    </xf>
    <xf numFmtId="9" fontId="0" fillId="0" borderId="10" xfId="42" applyFont="1" applyBorder="1"/>
    <xf numFmtId="0" fontId="16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345DA6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45DA6"/>
      </font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numFmt numFmtId="164" formatCode="m\/d\/yy"/>
    </dxf>
    <dxf>
      <numFmt numFmtId="164" formatCode="m\/d\/yy"/>
    </dxf>
    <dxf>
      <numFmt numFmtId="1" formatCode="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[CrowdfundingBook1.xlsx]Outcome by category!PivotTable17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6-48A5-8659-1FD509D37AE2}"/>
            </c:ext>
          </c:extLst>
        </c:ser>
        <c:ser>
          <c:idx val="1"/>
          <c:order val="1"/>
          <c:tx>
            <c:strRef>
              <c:f>'Outcome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6-48A5-8659-1FD509D37AE2}"/>
            </c:ext>
          </c:extLst>
        </c:ser>
        <c:ser>
          <c:idx val="2"/>
          <c:order val="2"/>
          <c:tx>
            <c:strRef>
              <c:f>'Outcome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6-48A5-8659-1FD509D37AE2}"/>
            </c:ext>
          </c:extLst>
        </c:ser>
        <c:ser>
          <c:idx val="3"/>
          <c:order val="3"/>
          <c:tx>
            <c:strRef>
              <c:f>'Outcome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6-48A5-8659-1FD509D3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886447"/>
        <c:axId val="2033096495"/>
      </c:barChart>
      <c:catAx>
        <c:axId val="198988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96495"/>
        <c:crosses val="autoZero"/>
        <c:auto val="1"/>
        <c:lblAlgn val="ctr"/>
        <c:lblOffset val="100"/>
        <c:noMultiLvlLbl val="0"/>
      </c:catAx>
      <c:valAx>
        <c:axId val="20330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8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[CrowdfundingBook1.xlsx]Outcome by subcategory!PivotTable18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226463711942497E-2"/>
          <c:y val="0.12378490771531037"/>
          <c:w val="0.80314061453435126"/>
          <c:h val="0.641690965668806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EB0-B8D7-A3DAD2B324E1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2-4EB0-B8D7-A3DAD2B324E1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2-4EB0-B8D7-A3DAD2B324E1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42-4EB0-B8D7-A3DAD2B32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27919"/>
        <c:axId val="296781167"/>
      </c:barChart>
      <c:catAx>
        <c:axId val="154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781167"/>
        <c:crosses val="autoZero"/>
        <c:auto val="1"/>
        <c:lblAlgn val="ctr"/>
        <c:lblOffset val="100"/>
        <c:noMultiLvlLbl val="0"/>
      </c:catAx>
      <c:valAx>
        <c:axId val="2967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[CrowdfundingBook1.xlsx]Outcome by month!PivotTable27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B-46AC-AFFF-EBDA676E7FEC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B-46AC-AFFF-EBDA676E7FEC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B-46AC-AFFF-EBDA676E7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41807"/>
        <c:axId val="371794079"/>
      </c:lineChart>
      <c:catAx>
        <c:axId val="2327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94079"/>
        <c:crosses val="autoZero"/>
        <c:auto val="1"/>
        <c:lblAlgn val="ctr"/>
        <c:lblOffset val="100"/>
        <c:noMultiLvlLbl val="0"/>
      </c:catAx>
      <c:valAx>
        <c:axId val="37179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7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 based on goals'!$G$3:$G$14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D-4E3B-B4E9-5E4EAD52C3F4}"/>
            </c:ext>
          </c:extLst>
        </c:ser>
        <c:ser>
          <c:idx val="1"/>
          <c:order val="1"/>
          <c:tx>
            <c:strRef>
              <c:f>'Outcomes 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 based on goals'!$H$3:$H$14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D-4E3B-B4E9-5E4EAD52C3F4}"/>
            </c:ext>
          </c:extLst>
        </c:ser>
        <c:ser>
          <c:idx val="2"/>
          <c:order val="2"/>
          <c:tx>
            <c:strRef>
              <c:f>'Outcomes 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 based on goals'!$I$3:$I$14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D-4E3B-B4E9-5E4EAD52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70399"/>
        <c:axId val="1440293439"/>
      </c:lineChart>
      <c:catAx>
        <c:axId val="138827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93439"/>
        <c:crosses val="autoZero"/>
        <c:auto val="1"/>
        <c:lblAlgn val="ctr"/>
        <c:lblOffset val="100"/>
        <c:noMultiLvlLbl val="0"/>
      </c:catAx>
      <c:valAx>
        <c:axId val="14402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7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190500</xdr:rowOff>
    </xdr:from>
    <xdr:to>
      <xdr:col>14</xdr:col>
      <xdr:colOff>336550</xdr:colOff>
      <xdr:row>18</xdr:row>
      <xdr:rowOff>191956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C3EB8-6B01-7293-6718-DD0F78F4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5</xdr:row>
      <xdr:rowOff>52613</xdr:rowOff>
    </xdr:from>
    <xdr:to>
      <xdr:col>20</xdr:col>
      <xdr:colOff>607786</xdr:colOff>
      <xdr:row>33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86DAC-4B22-B90F-C166-A86EF13C8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4</xdr:row>
      <xdr:rowOff>25400</xdr:rowOff>
    </xdr:from>
    <xdr:to>
      <xdr:col>12</xdr:col>
      <xdr:colOff>365125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E5827-BA48-592D-3584-30080461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15</xdr:row>
      <xdr:rowOff>50800</xdr:rowOff>
    </xdr:from>
    <xdr:to>
      <xdr:col>9</xdr:col>
      <xdr:colOff>590550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DCEFC-EF56-CFC9-7E9F-3888C2085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2" refreshedDate="45247.992318055556" createdVersion="8" refreshedVersion="8" minRefreshableVersion="3" recordCount="1000" xr:uid="{05AA2FDE-377F-448C-824F-E696C1B5608E}">
  <cacheSource type="worksheet">
    <worksheetSource name="Table4[[outcome]:[sub category]]"/>
  </cacheSource>
  <cacheFields count="14">
    <cacheField name="outcome" numFmtId="0">
      <sharedItems count="4">
        <s v="failed"/>
        <s v="successful"/>
        <s v="live"/>
        <s v="canceled"/>
      </sharedItems>
    </cacheField>
    <cacheField name="average donation 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64">
      <sharedItems containsSemiMixedTypes="0" containsNonDate="0" containsDate="1" containsString="0" minDate="2010-01-09T06:00:00" maxDate="2020-01-27T06:00:00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2" refreshedDate="45247.992318171295" createdVersion="8" refreshedVersion="8" minRefreshableVersion="3" recordCount="1000" xr:uid="{292853B2-0ED1-48CB-AB7E-D4C5DB856A96}">
  <cacheSource type="worksheet">
    <worksheetSource name="Table4[[outcome]:[parent category]]"/>
  </cacheSource>
  <cacheFields count="13">
    <cacheField name="outcome" numFmtId="0">
      <sharedItems count="4">
        <s v="failed"/>
        <s v="successful"/>
        <s v="live"/>
        <s v="canceled"/>
      </sharedItems>
    </cacheField>
    <cacheField name="average donation 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64">
      <sharedItems containsSemiMixedTypes="0" containsNonDate="0" containsDate="1" containsString="0" minDate="2010-01-09T06:00:00" maxDate="2020-01-27T06:00:00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 2" refreshedDate="45247.997435763886" createdVersion="8" refreshedVersion="8" minRefreshableVersion="3" recordCount="1000" xr:uid="{D006799F-504C-4CF2-8310-33A0BFCECC4D}">
  <cacheSource type="worksheet">
    <worksheetSource name="Table4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 " numFmtId="0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Months (date created conversion )" numFmtId="0" databaseField="0">
      <fieldGroup base="13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 )" numFmtId="0" databaseField="0">
      <fieldGroup base="13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 )" numFmtId="0" databaseField="0">
      <fieldGroup base="13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0"/>
    <n v="0"/>
    <x v="0"/>
    <s v="CAD"/>
    <n v="1448690400"/>
    <n v="1450159200"/>
    <d v="2015-11-28T06:00:00"/>
    <d v="2015-12-15T06:00:00"/>
    <b v="0"/>
    <b v="0"/>
    <s v="food/food trucks"/>
    <x v="0"/>
    <x v="0"/>
  </r>
  <r>
    <x v="1"/>
    <n v="92.151898734177209"/>
    <n v="158"/>
    <x v="1"/>
    <s v="USD"/>
    <n v="1408424400"/>
    <n v="1408597200"/>
    <d v="2014-08-19T05:00:00"/>
    <d v="2014-08-21T05:00:00"/>
    <b v="0"/>
    <b v="1"/>
    <s v="music/rock"/>
    <x v="1"/>
    <x v="1"/>
  </r>
  <r>
    <x v="1"/>
    <n v="100.01614035087719"/>
    <n v="1425"/>
    <x v="2"/>
    <s v="AUD"/>
    <n v="1384668000"/>
    <n v="1384840800"/>
    <d v="2013-11-17T06:00:00"/>
    <d v="2013-11-19T06:00:00"/>
    <b v="0"/>
    <b v="0"/>
    <s v="technology/web"/>
    <x v="2"/>
    <x v="2"/>
  </r>
  <r>
    <x v="0"/>
    <n v="103.20833333333333"/>
    <n v="24"/>
    <x v="1"/>
    <s v="USD"/>
    <n v="1565499600"/>
    <n v="1568955600"/>
    <d v="2019-08-11T05:00:00"/>
    <d v="2019-09-20T05:00:00"/>
    <b v="0"/>
    <b v="0"/>
    <s v="music/rock"/>
    <x v="1"/>
    <x v="1"/>
  </r>
  <r>
    <x v="0"/>
    <n v="99.339622641509436"/>
    <n v="53"/>
    <x v="1"/>
    <s v="USD"/>
    <n v="1547964000"/>
    <n v="1548309600"/>
    <d v="2019-01-20T06:00:00"/>
    <d v="2019-01-24T06:00:00"/>
    <b v="0"/>
    <b v="0"/>
    <s v="theater/plays"/>
    <x v="3"/>
    <x v="3"/>
  </r>
  <r>
    <x v="1"/>
    <n v="75.833333333333329"/>
    <n v="174"/>
    <x v="3"/>
    <s v="DKK"/>
    <n v="1346130000"/>
    <n v="1347080400"/>
    <d v="2012-08-28T05:00:00"/>
    <d v="2012-09-08T05:00:00"/>
    <b v="0"/>
    <b v="0"/>
    <s v="theater/plays"/>
    <x v="3"/>
    <x v="3"/>
  </r>
  <r>
    <x v="0"/>
    <n v="60.555555555555557"/>
    <n v="18"/>
    <x v="4"/>
    <s v="GBP"/>
    <n v="1505278800"/>
    <n v="1505365200"/>
    <d v="2017-09-13T05:00:00"/>
    <d v="2017-09-14T05:00:00"/>
    <b v="0"/>
    <b v="0"/>
    <s v="film &amp; video/documentary"/>
    <x v="4"/>
    <x v="4"/>
  </r>
  <r>
    <x v="1"/>
    <n v="64.93832599118943"/>
    <n v="227"/>
    <x v="3"/>
    <s v="DKK"/>
    <n v="1439442000"/>
    <n v="1439614800"/>
    <d v="2015-08-13T05:00:00"/>
    <d v="2015-08-15T05:00:00"/>
    <b v="0"/>
    <b v="0"/>
    <s v="theater/plays"/>
    <x v="3"/>
    <x v="3"/>
  </r>
  <r>
    <x v="2"/>
    <n v="30.997175141242938"/>
    <n v="708"/>
    <x v="3"/>
    <s v="DKK"/>
    <n v="1281330000"/>
    <n v="1281502800"/>
    <d v="2010-08-09T05:00:00"/>
    <d v="2010-08-11T05:00:00"/>
    <b v="0"/>
    <b v="0"/>
    <s v="theater/plays"/>
    <x v="3"/>
    <x v="3"/>
  </r>
  <r>
    <x v="0"/>
    <n v="72.909090909090907"/>
    <n v="44"/>
    <x v="1"/>
    <s v="USD"/>
    <n v="1379566800"/>
    <n v="1383804000"/>
    <d v="2013-09-19T05:00:00"/>
    <d v="2013-11-07T06:00:00"/>
    <b v="0"/>
    <b v="0"/>
    <s v="music/electric music"/>
    <x v="1"/>
    <x v="5"/>
  </r>
  <r>
    <x v="1"/>
    <n v="62.9"/>
    <n v="220"/>
    <x v="1"/>
    <s v="USD"/>
    <n v="1281762000"/>
    <n v="1285909200"/>
    <d v="2010-08-14T05:00:00"/>
    <d v="2010-10-01T05:00:00"/>
    <b v="0"/>
    <b v="0"/>
    <s v="film &amp; video/drama"/>
    <x v="4"/>
    <x v="6"/>
  </r>
  <r>
    <x v="0"/>
    <n v="112.22222222222223"/>
    <n v="27"/>
    <x v="1"/>
    <s v="USD"/>
    <n v="1285045200"/>
    <n v="1285563600"/>
    <d v="2010-09-21T05:00:00"/>
    <d v="2010-09-27T05:00:00"/>
    <b v="0"/>
    <b v="1"/>
    <s v="theater/plays"/>
    <x v="3"/>
    <x v="3"/>
  </r>
  <r>
    <x v="0"/>
    <n v="102.34545454545454"/>
    <n v="55"/>
    <x v="1"/>
    <s v="USD"/>
    <n v="1571720400"/>
    <n v="1572411600"/>
    <d v="2019-10-22T05:00:00"/>
    <d v="2019-10-30T05:00:00"/>
    <b v="0"/>
    <b v="0"/>
    <s v="film &amp; video/drama"/>
    <x v="4"/>
    <x v="6"/>
  </r>
  <r>
    <x v="1"/>
    <n v="105.05102040816327"/>
    <n v="98"/>
    <x v="1"/>
    <s v="USD"/>
    <n v="1465621200"/>
    <n v="1466658000"/>
    <d v="2016-06-11T05:00:00"/>
    <d v="2016-06-23T05:00:00"/>
    <b v="0"/>
    <b v="0"/>
    <s v="music/indie rock"/>
    <x v="1"/>
    <x v="7"/>
  </r>
  <r>
    <x v="0"/>
    <n v="94.144999999999996"/>
    <n v="200"/>
    <x v="1"/>
    <s v="USD"/>
    <n v="1331013600"/>
    <n v="1333342800"/>
    <d v="2012-03-06T06:00:00"/>
    <d v="2012-04-02T05:00:00"/>
    <b v="0"/>
    <b v="0"/>
    <s v="music/indie rock"/>
    <x v="1"/>
    <x v="7"/>
  </r>
  <r>
    <x v="0"/>
    <n v="84.986725663716811"/>
    <n v="452"/>
    <x v="1"/>
    <s v="USD"/>
    <n v="1575957600"/>
    <n v="1576303200"/>
    <d v="2019-12-10T06:00:00"/>
    <d v="2019-12-14T06:00:00"/>
    <b v="0"/>
    <b v="0"/>
    <s v="technology/wearables"/>
    <x v="2"/>
    <x v="8"/>
  </r>
  <r>
    <x v="1"/>
    <n v="110.41"/>
    <n v="100"/>
    <x v="1"/>
    <s v="USD"/>
    <n v="1390370400"/>
    <n v="1392271200"/>
    <d v="2014-01-22T06:00:00"/>
    <d v="2014-02-13T06:00:00"/>
    <b v="0"/>
    <b v="0"/>
    <s v="publishing/nonfiction"/>
    <x v="5"/>
    <x v="9"/>
  </r>
  <r>
    <x v="1"/>
    <n v="107.96236989591674"/>
    <n v="1249"/>
    <x v="1"/>
    <s v="USD"/>
    <n v="1294812000"/>
    <n v="1294898400"/>
    <d v="2011-01-12T06:00:00"/>
    <d v="2011-01-13T06:00:00"/>
    <b v="0"/>
    <b v="0"/>
    <s v="film &amp; video/animation"/>
    <x v="4"/>
    <x v="10"/>
  </r>
  <r>
    <x v="3"/>
    <n v="45.103703703703701"/>
    <n v="135"/>
    <x v="1"/>
    <s v="USD"/>
    <n v="1536382800"/>
    <n v="1537074000"/>
    <d v="2018-09-08T05:00:00"/>
    <d v="2018-09-16T05:00:00"/>
    <b v="0"/>
    <b v="0"/>
    <s v="theater/plays"/>
    <x v="3"/>
    <x v="3"/>
  </r>
  <r>
    <x v="0"/>
    <n v="45.001483679525222"/>
    <n v="674"/>
    <x v="1"/>
    <s v="USD"/>
    <n v="1551679200"/>
    <n v="1553490000"/>
    <d v="2019-03-04T06:00:00"/>
    <d v="2019-03-25T05:00:00"/>
    <b v="0"/>
    <b v="1"/>
    <s v="theater/plays"/>
    <x v="3"/>
    <x v="3"/>
  </r>
  <r>
    <x v="1"/>
    <n v="105.97134670487107"/>
    <n v="1396"/>
    <x v="1"/>
    <s v="USD"/>
    <n v="1406523600"/>
    <n v="1406523600"/>
    <d v="2014-07-28T05:00:00"/>
    <d v="2014-07-28T05:00:00"/>
    <b v="0"/>
    <b v="0"/>
    <s v="film &amp; video/drama"/>
    <x v="4"/>
    <x v="6"/>
  </r>
  <r>
    <x v="0"/>
    <n v="69.055555555555557"/>
    <n v="558"/>
    <x v="1"/>
    <s v="USD"/>
    <n v="1313384400"/>
    <n v="1316322000"/>
    <d v="2011-08-15T05:00:00"/>
    <d v="2011-09-18T05:00:00"/>
    <b v="0"/>
    <b v="0"/>
    <s v="theater/plays"/>
    <x v="3"/>
    <x v="3"/>
  </r>
  <r>
    <x v="1"/>
    <n v="85.044943820224717"/>
    <n v="890"/>
    <x v="1"/>
    <s v="USD"/>
    <n v="1522731600"/>
    <n v="1524027600"/>
    <d v="2018-04-03T05:00:00"/>
    <d v="2018-04-18T05:00:00"/>
    <b v="0"/>
    <b v="0"/>
    <s v="theater/plays"/>
    <x v="3"/>
    <x v="3"/>
  </r>
  <r>
    <x v="1"/>
    <n v="105.22535211267606"/>
    <n v="142"/>
    <x v="4"/>
    <s v="GBP"/>
    <n v="1550124000"/>
    <n v="1554699600"/>
    <d v="2019-02-14T06:00:00"/>
    <d v="2019-04-08T05:00:00"/>
    <b v="0"/>
    <b v="0"/>
    <s v="film &amp; video/documentary"/>
    <x v="4"/>
    <x v="4"/>
  </r>
  <r>
    <x v="1"/>
    <n v="39.003741114852225"/>
    <n v="2673"/>
    <x v="1"/>
    <s v="USD"/>
    <n v="1403326800"/>
    <n v="1403499600"/>
    <d v="2014-06-21T05:00:00"/>
    <d v="2014-06-23T05:00:00"/>
    <b v="0"/>
    <b v="0"/>
    <s v="technology/wearables"/>
    <x v="2"/>
    <x v="8"/>
  </r>
  <r>
    <x v="1"/>
    <n v="73.030674846625772"/>
    <n v="163"/>
    <x v="1"/>
    <s v="USD"/>
    <n v="1305694800"/>
    <n v="1307422800"/>
    <d v="2011-05-18T05:00:00"/>
    <d v="2011-06-07T05:00:00"/>
    <b v="0"/>
    <b v="1"/>
    <s v="games/video games"/>
    <x v="6"/>
    <x v="11"/>
  </r>
  <r>
    <x v="3"/>
    <n v="35.009459459459457"/>
    <n v="1480"/>
    <x v="1"/>
    <s v="USD"/>
    <n v="1533013200"/>
    <n v="1535346000"/>
    <d v="2018-07-31T05:00:00"/>
    <d v="2018-08-27T05:00:00"/>
    <b v="0"/>
    <b v="0"/>
    <s v="theater/plays"/>
    <x v="3"/>
    <x v="3"/>
  </r>
  <r>
    <x v="0"/>
    <n v="106.6"/>
    <n v="15"/>
    <x v="1"/>
    <s v="USD"/>
    <n v="1443848400"/>
    <n v="1444539600"/>
    <d v="2015-10-03T05:00:00"/>
    <d v="2015-10-11T05:00:00"/>
    <b v="0"/>
    <b v="0"/>
    <s v="music/rock"/>
    <x v="1"/>
    <x v="1"/>
  </r>
  <r>
    <x v="1"/>
    <n v="61.997747747747745"/>
    <n v="2220"/>
    <x v="1"/>
    <s v="USD"/>
    <n v="1265695200"/>
    <n v="1267682400"/>
    <d v="2010-02-09T06:00:00"/>
    <d v="2010-03-04T06:00:00"/>
    <b v="0"/>
    <b v="1"/>
    <s v="theater/plays"/>
    <x v="3"/>
    <x v="3"/>
  </r>
  <r>
    <x v="1"/>
    <n v="94.000622665006233"/>
    <n v="1606"/>
    <x v="5"/>
    <s v="CHF"/>
    <n v="1532062800"/>
    <n v="1535518800"/>
    <d v="2018-07-20T05:00:00"/>
    <d v="2018-08-29T05:00:00"/>
    <b v="0"/>
    <b v="0"/>
    <s v="film &amp; video/shorts"/>
    <x v="4"/>
    <x v="12"/>
  </r>
  <r>
    <x v="1"/>
    <n v="112.05426356589147"/>
    <n v="129"/>
    <x v="1"/>
    <s v="USD"/>
    <n v="1558674000"/>
    <n v="1559106000"/>
    <d v="2019-05-24T05:00:00"/>
    <d v="2019-05-29T05:00:00"/>
    <b v="0"/>
    <b v="0"/>
    <s v="film &amp; video/animation"/>
    <x v="4"/>
    <x v="10"/>
  </r>
  <r>
    <x v="1"/>
    <n v="48.008849557522126"/>
    <n v="226"/>
    <x v="4"/>
    <s v="GBP"/>
    <n v="1451973600"/>
    <n v="1454392800"/>
    <d v="2016-01-05T06:00:00"/>
    <d v="2016-02-02T06:00:00"/>
    <b v="0"/>
    <b v="0"/>
    <s v="games/video games"/>
    <x v="6"/>
    <x v="11"/>
  </r>
  <r>
    <x v="0"/>
    <n v="38.004334633723452"/>
    <n v="2307"/>
    <x v="6"/>
    <s v="EUR"/>
    <n v="1515564000"/>
    <n v="1517896800"/>
    <d v="2018-01-10T06:00:00"/>
    <d v="2018-02-06T06:00:00"/>
    <b v="0"/>
    <b v="0"/>
    <s v="film &amp; video/documentary"/>
    <x v="4"/>
    <x v="4"/>
  </r>
  <r>
    <x v="1"/>
    <n v="35.000184535892231"/>
    <n v="5419"/>
    <x v="1"/>
    <s v="USD"/>
    <n v="1412485200"/>
    <n v="1415685600"/>
    <d v="2014-10-05T05:00:00"/>
    <d v="2014-11-11T06:00:00"/>
    <b v="0"/>
    <b v="0"/>
    <s v="theater/plays"/>
    <x v="3"/>
    <x v="3"/>
  </r>
  <r>
    <x v="1"/>
    <n v="85"/>
    <n v="165"/>
    <x v="1"/>
    <s v="USD"/>
    <n v="1490245200"/>
    <n v="1490677200"/>
    <d v="2017-03-23T05:00:00"/>
    <d v="2017-03-28T05:00:00"/>
    <b v="0"/>
    <b v="0"/>
    <s v="film &amp; video/documentary"/>
    <x v="4"/>
    <x v="4"/>
  </r>
  <r>
    <x v="1"/>
    <n v="95.993893129770996"/>
    <n v="1965"/>
    <x v="3"/>
    <s v="DKK"/>
    <n v="1547877600"/>
    <n v="1551506400"/>
    <d v="2019-01-19T06:00:00"/>
    <d v="2019-03-02T06:00:00"/>
    <b v="0"/>
    <b v="1"/>
    <s v="film &amp; video/drama"/>
    <x v="4"/>
    <x v="6"/>
  </r>
  <r>
    <x v="1"/>
    <n v="68.8125"/>
    <n v="16"/>
    <x v="1"/>
    <s v="USD"/>
    <n v="1298700000"/>
    <n v="1300856400"/>
    <d v="2011-02-26T06:00:00"/>
    <d v="2011-03-23T05:00:00"/>
    <b v="0"/>
    <b v="0"/>
    <s v="theater/plays"/>
    <x v="3"/>
    <x v="3"/>
  </r>
  <r>
    <x v="1"/>
    <n v="105.97196261682242"/>
    <n v="107"/>
    <x v="1"/>
    <s v="USD"/>
    <n v="1570338000"/>
    <n v="1573192800"/>
    <d v="2019-10-06T05:00:00"/>
    <d v="2019-11-08T06:00:00"/>
    <b v="0"/>
    <b v="1"/>
    <s v="publishing/fiction"/>
    <x v="5"/>
    <x v="13"/>
  </r>
  <r>
    <x v="1"/>
    <n v="75.261194029850742"/>
    <n v="134"/>
    <x v="1"/>
    <s v="USD"/>
    <n v="1287378000"/>
    <n v="1287810000"/>
    <d v="2010-10-18T05:00:00"/>
    <d v="2010-10-23T05:00:00"/>
    <b v="0"/>
    <b v="0"/>
    <s v="photography/photography books"/>
    <x v="7"/>
    <x v="14"/>
  </r>
  <r>
    <x v="0"/>
    <n v="57.125"/>
    <n v="88"/>
    <x v="3"/>
    <s v="DKK"/>
    <n v="1361772000"/>
    <n v="1362978000"/>
    <d v="2013-02-25T06:00:00"/>
    <d v="2013-03-11T05:00:00"/>
    <b v="0"/>
    <b v="0"/>
    <s v="theater/plays"/>
    <x v="3"/>
    <x v="3"/>
  </r>
  <r>
    <x v="1"/>
    <n v="75.141414141414145"/>
    <n v="198"/>
    <x v="1"/>
    <s v="USD"/>
    <n v="1275714000"/>
    <n v="1277355600"/>
    <d v="2010-06-05T05:00:00"/>
    <d v="2010-06-24T05:00:00"/>
    <b v="0"/>
    <b v="1"/>
    <s v="technology/wearables"/>
    <x v="2"/>
    <x v="8"/>
  </r>
  <r>
    <x v="1"/>
    <n v="107.42342342342343"/>
    <n v="111"/>
    <x v="6"/>
    <s v="EUR"/>
    <n v="1346734800"/>
    <n v="1348981200"/>
    <d v="2012-09-04T05:00:00"/>
    <d v="2012-09-30T05:00:00"/>
    <b v="0"/>
    <b v="1"/>
    <s v="music/rock"/>
    <x v="1"/>
    <x v="1"/>
  </r>
  <r>
    <x v="1"/>
    <n v="35.995495495495497"/>
    <n v="222"/>
    <x v="1"/>
    <s v="USD"/>
    <n v="1309755600"/>
    <n v="1310533200"/>
    <d v="2011-07-04T05:00:00"/>
    <d v="2011-07-13T05:00:00"/>
    <b v="0"/>
    <b v="0"/>
    <s v="food/food trucks"/>
    <x v="0"/>
    <x v="0"/>
  </r>
  <r>
    <x v="1"/>
    <n v="26.998873148744366"/>
    <n v="6212"/>
    <x v="1"/>
    <s v="USD"/>
    <n v="1406178000"/>
    <n v="1407560400"/>
    <d v="2014-07-24T05:00:00"/>
    <d v="2014-08-09T05:00:00"/>
    <b v="0"/>
    <b v="0"/>
    <s v="publishing/radio &amp; podcasts"/>
    <x v="5"/>
    <x v="15"/>
  </r>
  <r>
    <x v="1"/>
    <n v="107.56122448979592"/>
    <n v="98"/>
    <x v="3"/>
    <s v="DKK"/>
    <n v="1552798800"/>
    <n v="1552885200"/>
    <d v="2019-03-17T05:00:00"/>
    <d v="2019-03-18T05:00:00"/>
    <b v="0"/>
    <b v="0"/>
    <s v="publishing/fiction"/>
    <x v="5"/>
    <x v="13"/>
  </r>
  <r>
    <x v="0"/>
    <n v="94.375"/>
    <n v="48"/>
    <x v="1"/>
    <s v="USD"/>
    <n v="1478062800"/>
    <n v="1479362400"/>
    <d v="2016-11-02T05:00:00"/>
    <d v="2016-11-17T06:00:00"/>
    <b v="0"/>
    <b v="1"/>
    <s v="theater/plays"/>
    <x v="3"/>
    <x v="3"/>
  </r>
  <r>
    <x v="1"/>
    <n v="46.163043478260867"/>
    <n v="92"/>
    <x v="1"/>
    <s v="USD"/>
    <n v="1278565200"/>
    <n v="1280552400"/>
    <d v="2010-07-08T05:00:00"/>
    <d v="2010-07-31T05:00:00"/>
    <b v="0"/>
    <b v="0"/>
    <s v="music/rock"/>
    <x v="1"/>
    <x v="1"/>
  </r>
  <r>
    <x v="1"/>
    <n v="47.845637583892618"/>
    <n v="149"/>
    <x v="1"/>
    <s v="USD"/>
    <n v="1396069200"/>
    <n v="1398661200"/>
    <d v="2014-03-29T05:00:00"/>
    <d v="2014-04-28T05:00:00"/>
    <b v="0"/>
    <b v="0"/>
    <s v="theater/plays"/>
    <x v="3"/>
    <x v="3"/>
  </r>
  <r>
    <x v="1"/>
    <n v="53.007815713698065"/>
    <n v="2431"/>
    <x v="1"/>
    <s v="USD"/>
    <n v="1435208400"/>
    <n v="1436245200"/>
    <d v="2015-06-25T05:00:00"/>
    <d v="2015-07-07T05:00:00"/>
    <b v="0"/>
    <b v="0"/>
    <s v="theater/plays"/>
    <x v="3"/>
    <x v="3"/>
  </r>
  <r>
    <x v="1"/>
    <n v="45.059405940594061"/>
    <n v="303"/>
    <x v="1"/>
    <s v="USD"/>
    <n v="1571547600"/>
    <n v="1575439200"/>
    <d v="2019-10-20T05:00:00"/>
    <d v="2019-12-04T06:00:00"/>
    <b v="0"/>
    <b v="0"/>
    <s v="music/rock"/>
    <x v="1"/>
    <x v="1"/>
  </r>
  <r>
    <x v="0"/>
    <n v="2"/>
    <n v="1"/>
    <x v="6"/>
    <s v="EUR"/>
    <n v="1375333200"/>
    <n v="1377752400"/>
    <d v="2013-08-01T05:00:00"/>
    <d v="2013-08-29T05:00:00"/>
    <b v="0"/>
    <b v="0"/>
    <s v="music/metal"/>
    <x v="1"/>
    <x v="16"/>
  </r>
  <r>
    <x v="0"/>
    <n v="99.006816632583508"/>
    <n v="1467"/>
    <x v="4"/>
    <s v="GBP"/>
    <n v="1332824400"/>
    <n v="1334206800"/>
    <d v="2012-03-27T05:00:00"/>
    <d v="2012-04-12T05:00:00"/>
    <b v="0"/>
    <b v="1"/>
    <s v="technology/wearables"/>
    <x v="2"/>
    <x v="8"/>
  </r>
  <r>
    <x v="0"/>
    <n v="32.786666666666669"/>
    <n v="75"/>
    <x v="1"/>
    <s v="USD"/>
    <n v="1284526800"/>
    <n v="1284872400"/>
    <d v="2010-09-15T05:00:00"/>
    <d v="2010-09-19T05:00:00"/>
    <b v="0"/>
    <b v="0"/>
    <s v="theater/plays"/>
    <x v="3"/>
    <x v="3"/>
  </r>
  <r>
    <x v="1"/>
    <n v="59.119617224880386"/>
    <n v="209"/>
    <x v="1"/>
    <s v="USD"/>
    <n v="1400562000"/>
    <n v="1403931600"/>
    <d v="2014-05-20T05:00:00"/>
    <d v="2014-06-28T05:00:00"/>
    <b v="0"/>
    <b v="0"/>
    <s v="film &amp; video/drama"/>
    <x v="4"/>
    <x v="6"/>
  </r>
  <r>
    <x v="0"/>
    <n v="44.93333333333333"/>
    <n v="120"/>
    <x v="1"/>
    <s v="USD"/>
    <n v="1520748000"/>
    <n v="1521262800"/>
    <d v="2018-03-11T06:00:00"/>
    <d v="2018-03-17T05:00:00"/>
    <b v="0"/>
    <b v="0"/>
    <s v="technology/wearables"/>
    <x v="2"/>
    <x v="8"/>
  </r>
  <r>
    <x v="1"/>
    <n v="89.664122137404576"/>
    <n v="131"/>
    <x v="1"/>
    <s v="USD"/>
    <n v="1532926800"/>
    <n v="1533358800"/>
    <d v="2018-07-30T05:00:00"/>
    <d v="2018-08-04T05:00:00"/>
    <b v="0"/>
    <b v="0"/>
    <s v="music/jazz"/>
    <x v="1"/>
    <x v="17"/>
  </r>
  <r>
    <x v="1"/>
    <n v="70.079268292682926"/>
    <n v="164"/>
    <x v="1"/>
    <s v="USD"/>
    <n v="1420869600"/>
    <n v="1421474400"/>
    <d v="2015-01-10T06:00:00"/>
    <d v="2015-01-17T06:00:00"/>
    <b v="0"/>
    <b v="0"/>
    <s v="technology/wearables"/>
    <x v="2"/>
    <x v="8"/>
  </r>
  <r>
    <x v="1"/>
    <n v="31.059701492537314"/>
    <n v="201"/>
    <x v="1"/>
    <s v="USD"/>
    <n v="1504242000"/>
    <n v="1505278800"/>
    <d v="2017-09-01T05:00:00"/>
    <d v="2017-09-13T05:00:00"/>
    <b v="0"/>
    <b v="0"/>
    <s v="games/video games"/>
    <x v="6"/>
    <x v="11"/>
  </r>
  <r>
    <x v="1"/>
    <n v="29.061611374407583"/>
    <n v="211"/>
    <x v="1"/>
    <s v="USD"/>
    <n v="1442811600"/>
    <n v="1443934800"/>
    <d v="2015-09-21T05:00:00"/>
    <d v="2015-10-04T05:00:00"/>
    <b v="0"/>
    <b v="0"/>
    <s v="theater/plays"/>
    <x v="3"/>
    <x v="3"/>
  </r>
  <r>
    <x v="1"/>
    <n v="30.0859375"/>
    <n v="128"/>
    <x v="1"/>
    <s v="USD"/>
    <n v="1497243600"/>
    <n v="1498539600"/>
    <d v="2017-06-12T05:00:00"/>
    <d v="2017-06-27T05:00:00"/>
    <b v="0"/>
    <b v="1"/>
    <s v="theater/plays"/>
    <x v="3"/>
    <x v="3"/>
  </r>
  <r>
    <x v="1"/>
    <n v="84.998125000000002"/>
    <n v="1600"/>
    <x v="0"/>
    <s v="CAD"/>
    <n v="1342501200"/>
    <n v="1342760400"/>
    <d v="2012-07-17T05:00:00"/>
    <d v="2012-07-20T05:00:00"/>
    <b v="0"/>
    <b v="0"/>
    <s v="theater/plays"/>
    <x v="3"/>
    <x v="3"/>
  </r>
  <r>
    <x v="0"/>
    <n v="82.001775410563695"/>
    <n v="2253"/>
    <x v="0"/>
    <s v="CAD"/>
    <n v="1298268000"/>
    <n v="1301720400"/>
    <d v="2011-02-21T06:00:00"/>
    <d v="2011-04-02T05:00:00"/>
    <b v="0"/>
    <b v="0"/>
    <s v="theater/plays"/>
    <x v="3"/>
    <x v="3"/>
  </r>
  <r>
    <x v="1"/>
    <n v="58.040160642570278"/>
    <n v="249"/>
    <x v="1"/>
    <s v="USD"/>
    <n v="1433480400"/>
    <n v="1433566800"/>
    <d v="2015-06-05T05:00:00"/>
    <d v="2015-06-06T05:00:00"/>
    <b v="0"/>
    <b v="0"/>
    <s v="technology/web"/>
    <x v="2"/>
    <x v="2"/>
  </r>
  <r>
    <x v="0"/>
    <n v="111.4"/>
    <n v="5"/>
    <x v="1"/>
    <s v="USD"/>
    <n v="1493355600"/>
    <n v="1493874000"/>
    <d v="2017-04-28T05:00:00"/>
    <d v="2017-05-04T05:00:00"/>
    <b v="0"/>
    <b v="0"/>
    <s v="theater/plays"/>
    <x v="3"/>
    <x v="3"/>
  </r>
  <r>
    <x v="0"/>
    <n v="71.94736842105263"/>
    <n v="38"/>
    <x v="1"/>
    <s v="USD"/>
    <n v="1530507600"/>
    <n v="1531803600"/>
    <d v="2018-07-02T05:00:00"/>
    <d v="2018-07-17T05:00:00"/>
    <b v="0"/>
    <b v="1"/>
    <s v="technology/web"/>
    <x v="2"/>
    <x v="2"/>
  </r>
  <r>
    <x v="1"/>
    <n v="61.038135593220339"/>
    <n v="236"/>
    <x v="1"/>
    <s v="USD"/>
    <n v="1296108000"/>
    <n v="1296712800"/>
    <d v="2011-01-27T06:00:00"/>
    <d v="2011-02-03T06:00:00"/>
    <b v="0"/>
    <b v="0"/>
    <s v="theater/plays"/>
    <x v="3"/>
    <x v="3"/>
  </r>
  <r>
    <x v="0"/>
    <n v="108.91666666666667"/>
    <n v="12"/>
    <x v="1"/>
    <s v="USD"/>
    <n v="1428469200"/>
    <n v="1428901200"/>
    <d v="2015-04-08T05:00:00"/>
    <d v="2015-04-13T05:00:00"/>
    <b v="0"/>
    <b v="1"/>
    <s v="theater/plays"/>
    <x v="3"/>
    <x v="3"/>
  </r>
  <r>
    <x v="1"/>
    <n v="29.001722017220171"/>
    <n v="4065"/>
    <x v="4"/>
    <s v="GBP"/>
    <n v="1264399200"/>
    <n v="1264831200"/>
    <d v="2010-01-25T06:00:00"/>
    <d v="2010-01-30T06:00:00"/>
    <b v="0"/>
    <b v="1"/>
    <s v="technology/wearables"/>
    <x v="2"/>
    <x v="8"/>
  </r>
  <r>
    <x v="1"/>
    <n v="58.975609756097562"/>
    <n v="246"/>
    <x v="6"/>
    <s v="EUR"/>
    <n v="1501131600"/>
    <n v="1505192400"/>
    <d v="2017-07-27T05:00:00"/>
    <d v="2017-09-12T05:00:00"/>
    <b v="0"/>
    <b v="1"/>
    <s v="theater/plays"/>
    <x v="3"/>
    <x v="3"/>
  </r>
  <r>
    <x v="3"/>
    <n v="111.82352941176471"/>
    <n v="17"/>
    <x v="1"/>
    <s v="USD"/>
    <n v="1292738400"/>
    <n v="1295676000"/>
    <d v="2010-12-19T06:00:00"/>
    <d v="2011-01-22T06:00:00"/>
    <b v="0"/>
    <b v="0"/>
    <s v="theater/plays"/>
    <x v="3"/>
    <x v="3"/>
  </r>
  <r>
    <x v="1"/>
    <n v="63.995555555555555"/>
    <n v="2475"/>
    <x v="6"/>
    <s v="EUR"/>
    <n v="1288674000"/>
    <n v="1292911200"/>
    <d v="2010-11-02T05:00:00"/>
    <d v="2010-12-21T06:00:00"/>
    <b v="0"/>
    <b v="1"/>
    <s v="theater/plays"/>
    <x v="3"/>
    <x v="3"/>
  </r>
  <r>
    <x v="1"/>
    <n v="85.315789473684205"/>
    <n v="76"/>
    <x v="1"/>
    <s v="USD"/>
    <n v="1575093600"/>
    <n v="1575439200"/>
    <d v="2019-11-30T06:00:00"/>
    <d v="2019-12-04T06:00:00"/>
    <b v="0"/>
    <b v="0"/>
    <s v="theater/plays"/>
    <x v="3"/>
    <x v="3"/>
  </r>
  <r>
    <x v="1"/>
    <n v="74.481481481481481"/>
    <n v="54"/>
    <x v="1"/>
    <s v="USD"/>
    <n v="1435726800"/>
    <n v="1438837200"/>
    <d v="2015-07-01T05:00:00"/>
    <d v="2015-08-06T05:00:00"/>
    <b v="0"/>
    <b v="0"/>
    <s v="film &amp; video/animation"/>
    <x v="4"/>
    <x v="10"/>
  </r>
  <r>
    <x v="1"/>
    <n v="105.14772727272727"/>
    <n v="88"/>
    <x v="1"/>
    <s v="USD"/>
    <n v="1480226400"/>
    <n v="1480485600"/>
    <d v="2016-11-27T06:00:00"/>
    <d v="2016-11-30T06:00:00"/>
    <b v="0"/>
    <b v="0"/>
    <s v="music/jazz"/>
    <x v="1"/>
    <x v="17"/>
  </r>
  <r>
    <x v="1"/>
    <n v="56.188235294117646"/>
    <n v="85"/>
    <x v="4"/>
    <s v="GBP"/>
    <n v="1459054800"/>
    <n v="1459141200"/>
    <d v="2016-03-27T05:00:00"/>
    <d v="2016-03-28T05:00:00"/>
    <b v="0"/>
    <b v="0"/>
    <s v="music/metal"/>
    <x v="1"/>
    <x v="16"/>
  </r>
  <r>
    <x v="1"/>
    <n v="85.917647058823533"/>
    <n v="170"/>
    <x v="1"/>
    <s v="USD"/>
    <n v="1531630800"/>
    <n v="1532322000"/>
    <d v="2018-07-15T05:00:00"/>
    <d v="2018-07-23T05:00:00"/>
    <b v="0"/>
    <b v="0"/>
    <s v="photography/photography books"/>
    <x v="7"/>
    <x v="14"/>
  </r>
  <r>
    <x v="0"/>
    <n v="57.00296912114014"/>
    <n v="1684"/>
    <x v="1"/>
    <s v="USD"/>
    <n v="1421992800"/>
    <n v="1426222800"/>
    <d v="2015-01-23T06:00:00"/>
    <d v="2015-03-13T05:00:00"/>
    <b v="1"/>
    <b v="1"/>
    <s v="theater/plays"/>
    <x v="3"/>
    <x v="3"/>
  </r>
  <r>
    <x v="0"/>
    <n v="79.642857142857139"/>
    <n v="56"/>
    <x v="1"/>
    <s v="USD"/>
    <n v="1285563600"/>
    <n v="1286773200"/>
    <d v="2010-09-27T05:00:00"/>
    <d v="2010-10-11T05:00:00"/>
    <b v="0"/>
    <b v="1"/>
    <s v="film &amp; video/animation"/>
    <x v="4"/>
    <x v="10"/>
  </r>
  <r>
    <x v="1"/>
    <n v="41.018181818181816"/>
    <n v="330"/>
    <x v="1"/>
    <s v="USD"/>
    <n v="1523854800"/>
    <n v="1523941200"/>
    <d v="2018-04-16T05:00:00"/>
    <d v="2018-04-17T05:00:00"/>
    <b v="0"/>
    <b v="0"/>
    <s v="publishing/translations"/>
    <x v="5"/>
    <x v="18"/>
  </r>
  <r>
    <x v="0"/>
    <n v="48.004773269689736"/>
    <n v="838"/>
    <x v="1"/>
    <s v="USD"/>
    <n v="1529125200"/>
    <n v="1529557200"/>
    <d v="2018-06-16T05:00:00"/>
    <d v="2018-06-21T05:00:00"/>
    <b v="0"/>
    <b v="0"/>
    <s v="theater/plays"/>
    <x v="3"/>
    <x v="3"/>
  </r>
  <r>
    <x v="1"/>
    <n v="55.212598425196852"/>
    <n v="127"/>
    <x v="1"/>
    <s v="USD"/>
    <n v="1503982800"/>
    <n v="1506574800"/>
    <d v="2017-08-29T05:00:00"/>
    <d v="2017-09-28T05:00:00"/>
    <b v="0"/>
    <b v="0"/>
    <s v="games/video games"/>
    <x v="6"/>
    <x v="11"/>
  </r>
  <r>
    <x v="1"/>
    <n v="92.109489051094897"/>
    <n v="411"/>
    <x v="1"/>
    <s v="USD"/>
    <n v="1511416800"/>
    <n v="1513576800"/>
    <d v="2017-11-23T06:00:00"/>
    <d v="2017-12-18T06:00:00"/>
    <b v="0"/>
    <b v="0"/>
    <s v="music/rock"/>
    <x v="1"/>
    <x v="1"/>
  </r>
  <r>
    <x v="1"/>
    <n v="83.183333333333337"/>
    <n v="180"/>
    <x v="4"/>
    <s v="GBP"/>
    <n v="1547704800"/>
    <n v="1548309600"/>
    <d v="2019-01-17T06:00:00"/>
    <d v="2019-01-24T06:00:00"/>
    <b v="0"/>
    <b v="1"/>
    <s v="games/video games"/>
    <x v="6"/>
    <x v="11"/>
  </r>
  <r>
    <x v="0"/>
    <n v="39.996000000000002"/>
    <n v="1000"/>
    <x v="1"/>
    <s v="USD"/>
    <n v="1469682000"/>
    <n v="1471582800"/>
    <d v="2016-07-28T05:00:00"/>
    <d v="2016-08-19T05:00:00"/>
    <b v="0"/>
    <b v="0"/>
    <s v="music/electric music"/>
    <x v="1"/>
    <x v="5"/>
  </r>
  <r>
    <x v="1"/>
    <n v="111.1336898395722"/>
    <n v="374"/>
    <x v="1"/>
    <s v="USD"/>
    <n v="1343451600"/>
    <n v="1344315600"/>
    <d v="2012-07-28T05:00:00"/>
    <d v="2012-08-07T05:00:00"/>
    <b v="0"/>
    <b v="0"/>
    <s v="technology/wearables"/>
    <x v="2"/>
    <x v="8"/>
  </r>
  <r>
    <x v="1"/>
    <n v="90.563380281690144"/>
    <n v="71"/>
    <x v="2"/>
    <s v="AUD"/>
    <n v="1315717200"/>
    <n v="1316408400"/>
    <d v="2011-09-11T05:00:00"/>
    <d v="2011-09-19T05:00:00"/>
    <b v="0"/>
    <b v="0"/>
    <s v="music/indie rock"/>
    <x v="1"/>
    <x v="7"/>
  </r>
  <r>
    <x v="1"/>
    <n v="61.108374384236456"/>
    <n v="203"/>
    <x v="1"/>
    <s v="USD"/>
    <n v="1430715600"/>
    <n v="1431838800"/>
    <d v="2015-05-04T05:00:00"/>
    <d v="2015-05-17T05:00:00"/>
    <b v="1"/>
    <b v="0"/>
    <s v="theater/plays"/>
    <x v="3"/>
    <x v="3"/>
  </r>
  <r>
    <x v="0"/>
    <n v="83.022941970310384"/>
    <n v="1482"/>
    <x v="2"/>
    <s v="AUD"/>
    <n v="1299564000"/>
    <n v="1300510800"/>
    <d v="2011-03-08T06:00:00"/>
    <d v="2011-03-19T05:00:00"/>
    <b v="0"/>
    <b v="1"/>
    <s v="music/rock"/>
    <x v="1"/>
    <x v="1"/>
  </r>
  <r>
    <x v="1"/>
    <n v="110.76106194690266"/>
    <n v="113"/>
    <x v="1"/>
    <s v="USD"/>
    <n v="1429160400"/>
    <n v="1431061200"/>
    <d v="2015-04-16T05:00:00"/>
    <d v="2015-05-08T05:00:00"/>
    <b v="0"/>
    <b v="0"/>
    <s v="publishing/translations"/>
    <x v="5"/>
    <x v="18"/>
  </r>
  <r>
    <x v="1"/>
    <n v="89.458333333333329"/>
    <n v="96"/>
    <x v="1"/>
    <s v="USD"/>
    <n v="1271307600"/>
    <n v="1271480400"/>
    <d v="2010-04-15T05:00:00"/>
    <d v="2010-04-17T05:00:00"/>
    <b v="0"/>
    <b v="0"/>
    <s v="theater/plays"/>
    <x v="3"/>
    <x v="3"/>
  </r>
  <r>
    <x v="0"/>
    <n v="57.849056603773583"/>
    <n v="106"/>
    <x v="1"/>
    <s v="USD"/>
    <n v="1456380000"/>
    <n v="1456380000"/>
    <d v="2016-02-25T06:00:00"/>
    <d v="2016-02-25T06:00:00"/>
    <b v="0"/>
    <b v="1"/>
    <s v="theater/plays"/>
    <x v="3"/>
    <x v="3"/>
  </r>
  <r>
    <x v="0"/>
    <n v="109.99705449189985"/>
    <n v="679"/>
    <x v="6"/>
    <s v="EUR"/>
    <n v="1470459600"/>
    <n v="1472878800"/>
    <d v="2016-08-06T05:00:00"/>
    <d v="2016-09-03T05:00:00"/>
    <b v="0"/>
    <b v="0"/>
    <s v="publishing/translations"/>
    <x v="5"/>
    <x v="18"/>
  </r>
  <r>
    <x v="1"/>
    <n v="103.96586345381526"/>
    <n v="498"/>
    <x v="5"/>
    <s v="CHF"/>
    <n v="1277269200"/>
    <n v="1277355600"/>
    <d v="2010-06-23T05:00:00"/>
    <d v="2010-06-24T05:00:00"/>
    <b v="0"/>
    <b v="1"/>
    <s v="games/video games"/>
    <x v="6"/>
    <x v="11"/>
  </r>
  <r>
    <x v="3"/>
    <n v="107.99508196721311"/>
    <n v="610"/>
    <x v="1"/>
    <s v="USD"/>
    <n v="1350709200"/>
    <n v="1351054800"/>
    <d v="2012-10-20T05:00:00"/>
    <d v="2012-10-24T05:00:00"/>
    <b v="0"/>
    <b v="1"/>
    <s v="theater/plays"/>
    <x v="3"/>
    <x v="3"/>
  </r>
  <r>
    <x v="1"/>
    <n v="48.927777777777777"/>
    <n v="180"/>
    <x v="4"/>
    <s v="GBP"/>
    <n v="1554613200"/>
    <n v="1555563600"/>
    <d v="2019-04-07T05:00:00"/>
    <d v="2019-04-18T05:00:00"/>
    <b v="0"/>
    <b v="0"/>
    <s v="technology/web"/>
    <x v="2"/>
    <x v="2"/>
  </r>
  <r>
    <x v="1"/>
    <n v="37.666666666666664"/>
    <n v="27"/>
    <x v="1"/>
    <s v="USD"/>
    <n v="1571029200"/>
    <n v="1571634000"/>
    <d v="2019-10-14T05:00:00"/>
    <d v="2019-10-21T05:00:00"/>
    <b v="0"/>
    <b v="0"/>
    <s v="film &amp; video/documentary"/>
    <x v="4"/>
    <x v="4"/>
  </r>
  <r>
    <x v="1"/>
    <n v="64.999141999141997"/>
    <n v="2331"/>
    <x v="1"/>
    <s v="USD"/>
    <n v="1299736800"/>
    <n v="1300856400"/>
    <d v="2011-03-10T06:00:00"/>
    <d v="2011-03-23T05:00:00"/>
    <b v="0"/>
    <b v="0"/>
    <s v="theater/plays"/>
    <x v="3"/>
    <x v="3"/>
  </r>
  <r>
    <x v="1"/>
    <n v="106.61061946902655"/>
    <n v="113"/>
    <x v="1"/>
    <s v="USD"/>
    <n v="1435208400"/>
    <n v="1439874000"/>
    <d v="2015-06-25T05:00:00"/>
    <d v="2015-08-18T05:00:00"/>
    <b v="0"/>
    <b v="0"/>
    <s v="food/food trucks"/>
    <x v="0"/>
    <x v="0"/>
  </r>
  <r>
    <x v="0"/>
    <n v="27.009016393442622"/>
    <n v="1220"/>
    <x v="2"/>
    <s v="AUD"/>
    <n v="1437973200"/>
    <n v="1438318800"/>
    <d v="2015-07-27T05:00:00"/>
    <d v="2015-07-31T05:00:00"/>
    <b v="0"/>
    <b v="0"/>
    <s v="games/video games"/>
    <x v="6"/>
    <x v="11"/>
  </r>
  <r>
    <x v="1"/>
    <n v="91.16463414634147"/>
    <n v="164"/>
    <x v="1"/>
    <s v="USD"/>
    <n v="1416895200"/>
    <n v="1419400800"/>
    <d v="2014-11-25T06:00:00"/>
    <d v="2014-12-24T06:00:00"/>
    <b v="0"/>
    <b v="0"/>
    <s v="theater/plays"/>
    <x v="3"/>
    <x v="3"/>
  </r>
  <r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x v="1"/>
    <n v="56.054878048780488"/>
    <n v="164"/>
    <x v="1"/>
    <s v="USD"/>
    <n v="1424498400"/>
    <n v="1425103200"/>
    <d v="2015-02-21T06:00:00"/>
    <d v="2015-02-28T06:00:00"/>
    <b v="0"/>
    <b v="1"/>
    <s v="music/electric music"/>
    <x v="1"/>
    <x v="5"/>
  </r>
  <r>
    <x v="1"/>
    <n v="31.017857142857142"/>
    <n v="336"/>
    <x v="1"/>
    <s v="USD"/>
    <n v="1526274000"/>
    <n v="1526878800"/>
    <d v="2018-05-14T05:00:00"/>
    <d v="2018-05-21T05:00:00"/>
    <b v="0"/>
    <b v="1"/>
    <s v="technology/wearables"/>
    <x v="2"/>
    <x v="8"/>
  </r>
  <r>
    <x v="0"/>
    <n v="66.513513513513516"/>
    <n v="37"/>
    <x v="6"/>
    <s v="EUR"/>
    <n v="1287896400"/>
    <n v="1288674000"/>
    <d v="2010-10-24T05:00:00"/>
    <d v="2010-11-02T05:00:00"/>
    <b v="0"/>
    <b v="0"/>
    <s v="music/electric music"/>
    <x v="1"/>
    <x v="5"/>
  </r>
  <r>
    <x v="1"/>
    <n v="89.005216484089729"/>
    <n v="1917"/>
    <x v="1"/>
    <s v="USD"/>
    <n v="1495515600"/>
    <n v="1495602000"/>
    <d v="2017-05-23T05:00:00"/>
    <d v="2017-05-24T05:00:00"/>
    <b v="0"/>
    <b v="0"/>
    <s v="music/indie rock"/>
    <x v="1"/>
    <x v="7"/>
  </r>
  <r>
    <x v="1"/>
    <n v="103.46315789473684"/>
    <n v="95"/>
    <x v="1"/>
    <s v="USD"/>
    <n v="1364878800"/>
    <n v="1366434000"/>
    <d v="2013-04-02T05:00:00"/>
    <d v="2013-04-20T05:00:00"/>
    <b v="0"/>
    <b v="0"/>
    <s v="technology/web"/>
    <x v="2"/>
    <x v="2"/>
  </r>
  <r>
    <x v="1"/>
    <n v="95.278911564625844"/>
    <n v="147"/>
    <x v="1"/>
    <s v="USD"/>
    <n v="1567918800"/>
    <n v="1568350800"/>
    <d v="2019-09-08T05:00:00"/>
    <d v="2019-09-13T05:00:00"/>
    <b v="0"/>
    <b v="0"/>
    <s v="theater/plays"/>
    <x v="3"/>
    <x v="3"/>
  </r>
  <r>
    <x v="1"/>
    <n v="75.895348837209298"/>
    <n v="86"/>
    <x v="1"/>
    <s v="USD"/>
    <n v="1524459600"/>
    <n v="1525928400"/>
    <d v="2018-04-23T05:00:00"/>
    <d v="2018-05-10T05:00:00"/>
    <b v="0"/>
    <b v="1"/>
    <s v="theater/plays"/>
    <x v="3"/>
    <x v="3"/>
  </r>
  <r>
    <x v="1"/>
    <n v="107.57831325301204"/>
    <n v="83"/>
    <x v="1"/>
    <s v="USD"/>
    <n v="1333688400"/>
    <n v="1336885200"/>
    <d v="2012-04-06T05:00:00"/>
    <d v="2012-05-13T05:00:00"/>
    <b v="0"/>
    <b v="0"/>
    <s v="film &amp; video/documentary"/>
    <x v="4"/>
    <x v="4"/>
  </r>
  <r>
    <x v="0"/>
    <n v="51.31666666666667"/>
    <n v="60"/>
    <x v="1"/>
    <s v="USD"/>
    <n v="1389506400"/>
    <n v="1389679200"/>
    <d v="2014-01-12T06:00:00"/>
    <d v="2014-01-14T06:00:00"/>
    <b v="0"/>
    <b v="0"/>
    <s v="film &amp; video/television"/>
    <x v="4"/>
    <x v="19"/>
  </r>
  <r>
    <x v="0"/>
    <n v="71.983108108108112"/>
    <n v="296"/>
    <x v="1"/>
    <s v="USD"/>
    <n v="1536642000"/>
    <n v="1538283600"/>
    <d v="2018-09-11T05:00:00"/>
    <d v="2018-09-30T05:00:00"/>
    <b v="0"/>
    <b v="0"/>
    <s v="food/food trucks"/>
    <x v="0"/>
    <x v="0"/>
  </r>
  <r>
    <x v="1"/>
    <n v="108.95414201183432"/>
    <n v="676"/>
    <x v="1"/>
    <s v="USD"/>
    <n v="1348290000"/>
    <n v="1348808400"/>
    <d v="2012-09-22T05:00:00"/>
    <d v="2012-09-28T05:00:00"/>
    <b v="0"/>
    <b v="0"/>
    <s v="publishing/radio &amp; podcasts"/>
    <x v="5"/>
    <x v="15"/>
  </r>
  <r>
    <x v="1"/>
    <n v="35"/>
    <n v="361"/>
    <x v="2"/>
    <s v="AUD"/>
    <n v="1408856400"/>
    <n v="1410152400"/>
    <d v="2014-08-24T05:00:00"/>
    <d v="2014-09-08T05:00:00"/>
    <b v="0"/>
    <b v="0"/>
    <s v="technology/web"/>
    <x v="2"/>
    <x v="2"/>
  </r>
  <r>
    <x v="1"/>
    <n v="94.938931297709928"/>
    <n v="131"/>
    <x v="1"/>
    <s v="USD"/>
    <n v="1505192400"/>
    <n v="1505797200"/>
    <d v="2017-09-12T05:00:00"/>
    <d v="2017-09-19T05:00:00"/>
    <b v="0"/>
    <b v="0"/>
    <s v="food/food trucks"/>
    <x v="0"/>
    <x v="0"/>
  </r>
  <r>
    <x v="1"/>
    <n v="109.65079365079364"/>
    <n v="126"/>
    <x v="1"/>
    <s v="USD"/>
    <n v="1554786000"/>
    <n v="1554872400"/>
    <d v="2019-04-09T05:00:00"/>
    <d v="2019-04-10T05:00:00"/>
    <b v="0"/>
    <b v="1"/>
    <s v="technology/wearables"/>
    <x v="2"/>
    <x v="8"/>
  </r>
  <r>
    <x v="0"/>
    <n v="44.001815980629537"/>
    <n v="3304"/>
    <x v="6"/>
    <s v="EUR"/>
    <n v="1510898400"/>
    <n v="1513922400"/>
    <d v="2017-11-17T06:00:00"/>
    <d v="2017-12-22T06:00:00"/>
    <b v="0"/>
    <b v="0"/>
    <s v="publishing/fiction"/>
    <x v="5"/>
    <x v="13"/>
  </r>
  <r>
    <x v="0"/>
    <n v="86.794520547945211"/>
    <n v="73"/>
    <x v="1"/>
    <s v="USD"/>
    <n v="1442552400"/>
    <n v="1442638800"/>
    <d v="2015-09-18T05:00:00"/>
    <d v="2015-09-19T05:00:00"/>
    <b v="0"/>
    <b v="0"/>
    <s v="theater/plays"/>
    <x v="3"/>
    <x v="3"/>
  </r>
  <r>
    <x v="1"/>
    <n v="30.992727272727272"/>
    <n v="275"/>
    <x v="1"/>
    <s v="USD"/>
    <n v="1316667600"/>
    <n v="1317186000"/>
    <d v="2011-09-22T05:00:00"/>
    <d v="2011-09-28T05:00:00"/>
    <b v="0"/>
    <b v="0"/>
    <s v="film &amp; video/television"/>
    <x v="4"/>
    <x v="19"/>
  </r>
  <r>
    <x v="1"/>
    <n v="94.791044776119406"/>
    <n v="67"/>
    <x v="1"/>
    <s v="USD"/>
    <n v="1390716000"/>
    <n v="1391234400"/>
    <d v="2014-01-26T06:00:00"/>
    <d v="2014-02-01T06:00:00"/>
    <b v="0"/>
    <b v="0"/>
    <s v="photography/photography books"/>
    <x v="7"/>
    <x v="14"/>
  </r>
  <r>
    <x v="1"/>
    <n v="69.79220779220779"/>
    <n v="154"/>
    <x v="1"/>
    <s v="USD"/>
    <n v="1402894800"/>
    <n v="1404363600"/>
    <d v="2014-06-16T05:00:00"/>
    <d v="2014-07-03T05:00:00"/>
    <b v="0"/>
    <b v="1"/>
    <s v="film &amp; video/documentary"/>
    <x v="4"/>
    <x v="4"/>
  </r>
  <r>
    <x v="1"/>
    <n v="63.003367003367003"/>
    <n v="1782"/>
    <x v="1"/>
    <s v="USD"/>
    <n v="1429246800"/>
    <n v="1429592400"/>
    <d v="2015-04-17T05:00:00"/>
    <d v="2015-04-21T05:00:00"/>
    <b v="0"/>
    <b v="1"/>
    <s v="games/mobile games"/>
    <x v="6"/>
    <x v="20"/>
  </r>
  <r>
    <x v="1"/>
    <n v="110.0343300110742"/>
    <n v="903"/>
    <x v="1"/>
    <s v="USD"/>
    <n v="1412485200"/>
    <n v="1413608400"/>
    <d v="2014-10-05T05:00:00"/>
    <d v="2014-10-18T05:00:00"/>
    <b v="0"/>
    <b v="0"/>
    <s v="games/video games"/>
    <x v="6"/>
    <x v="11"/>
  </r>
  <r>
    <x v="0"/>
    <n v="25.997933274284026"/>
    <n v="3387"/>
    <x v="1"/>
    <s v="USD"/>
    <n v="1417068000"/>
    <n v="1419400800"/>
    <d v="2014-11-27T06:00:00"/>
    <d v="2014-12-24T06:00:00"/>
    <b v="0"/>
    <b v="0"/>
    <s v="publishing/fiction"/>
    <x v="5"/>
    <x v="13"/>
  </r>
  <r>
    <x v="0"/>
    <n v="49.987915407854985"/>
    <n v="662"/>
    <x v="0"/>
    <s v="CAD"/>
    <n v="1448344800"/>
    <n v="1448604000"/>
    <d v="2015-11-24T06:00:00"/>
    <d v="2015-11-27T06:00:00"/>
    <b v="1"/>
    <b v="0"/>
    <s v="theater/plays"/>
    <x v="3"/>
    <x v="3"/>
  </r>
  <r>
    <x v="1"/>
    <n v="101.72340425531915"/>
    <n v="94"/>
    <x v="6"/>
    <s v="EUR"/>
    <n v="1557723600"/>
    <n v="1562302800"/>
    <d v="2019-05-13T05:00:00"/>
    <d v="2019-07-05T05:00:00"/>
    <b v="0"/>
    <b v="0"/>
    <s v="photography/photography books"/>
    <x v="7"/>
    <x v="14"/>
  </r>
  <r>
    <x v="1"/>
    <n v="47.083333333333336"/>
    <n v="180"/>
    <x v="1"/>
    <s v="USD"/>
    <n v="1537333200"/>
    <n v="1537678800"/>
    <d v="2018-09-19T05:00:00"/>
    <d v="2018-09-23T05:00:00"/>
    <b v="0"/>
    <b v="0"/>
    <s v="theater/plays"/>
    <x v="3"/>
    <x v="3"/>
  </r>
  <r>
    <x v="0"/>
    <n v="89.944444444444443"/>
    <n v="774"/>
    <x v="1"/>
    <s v="USD"/>
    <n v="1471150800"/>
    <n v="1473570000"/>
    <d v="2016-08-14T05:00:00"/>
    <d v="2016-09-11T05:00:00"/>
    <b v="0"/>
    <b v="1"/>
    <s v="theater/plays"/>
    <x v="3"/>
    <x v="3"/>
  </r>
  <r>
    <x v="0"/>
    <n v="78.96875"/>
    <n v="672"/>
    <x v="0"/>
    <s v="CAD"/>
    <n v="1273640400"/>
    <n v="1273899600"/>
    <d v="2010-05-12T05:00:00"/>
    <d v="2010-05-15T05:00:00"/>
    <b v="0"/>
    <b v="0"/>
    <s v="theater/plays"/>
    <x v="3"/>
    <x v="3"/>
  </r>
  <r>
    <x v="3"/>
    <n v="80.067669172932327"/>
    <n v="532"/>
    <x v="1"/>
    <s v="USD"/>
    <n v="1282885200"/>
    <n v="1284008400"/>
    <d v="2010-08-27T05:00:00"/>
    <d v="2010-09-09T05:00:00"/>
    <b v="0"/>
    <b v="0"/>
    <s v="music/rock"/>
    <x v="1"/>
    <x v="1"/>
  </r>
  <r>
    <x v="3"/>
    <n v="86.472727272727269"/>
    <n v="55"/>
    <x v="2"/>
    <s v="AUD"/>
    <n v="1422943200"/>
    <n v="1425103200"/>
    <d v="2015-02-03T06:00:00"/>
    <d v="2015-02-28T06:00:00"/>
    <b v="0"/>
    <b v="0"/>
    <s v="food/food trucks"/>
    <x v="0"/>
    <x v="0"/>
  </r>
  <r>
    <x v="1"/>
    <n v="28.001876172607879"/>
    <n v="533"/>
    <x v="3"/>
    <s v="DKK"/>
    <n v="1319605200"/>
    <n v="1320991200"/>
    <d v="2011-10-26T05:00:00"/>
    <d v="2011-11-11T06:00:00"/>
    <b v="0"/>
    <b v="0"/>
    <s v="film &amp; video/drama"/>
    <x v="4"/>
    <x v="6"/>
  </r>
  <r>
    <x v="1"/>
    <n v="67.996725337699544"/>
    <n v="2443"/>
    <x v="4"/>
    <s v="GBP"/>
    <n v="1385704800"/>
    <n v="1386828000"/>
    <d v="2013-11-29T06:00:00"/>
    <d v="2013-12-12T06:00:00"/>
    <b v="0"/>
    <b v="0"/>
    <s v="technology/web"/>
    <x v="2"/>
    <x v="2"/>
  </r>
  <r>
    <x v="1"/>
    <n v="43.078651685393261"/>
    <n v="89"/>
    <x v="1"/>
    <s v="USD"/>
    <n v="1515736800"/>
    <n v="1517119200"/>
    <d v="2018-01-12T06:00:00"/>
    <d v="2018-01-28T06:00:00"/>
    <b v="0"/>
    <b v="1"/>
    <s v="theater/plays"/>
    <x v="3"/>
    <x v="3"/>
  </r>
  <r>
    <x v="1"/>
    <n v="87.95597484276729"/>
    <n v="159"/>
    <x v="1"/>
    <s v="USD"/>
    <n v="1313125200"/>
    <n v="1315026000"/>
    <d v="2011-08-12T05:00:00"/>
    <d v="2011-09-03T05:00:00"/>
    <b v="0"/>
    <b v="0"/>
    <s v="music/world music"/>
    <x v="1"/>
    <x v="21"/>
  </r>
  <r>
    <x v="0"/>
    <n v="94.987234042553197"/>
    <n v="940"/>
    <x v="5"/>
    <s v="CHF"/>
    <n v="1308459600"/>
    <n v="1312693200"/>
    <d v="2011-06-19T05:00:00"/>
    <d v="2011-08-07T05:00:00"/>
    <b v="0"/>
    <b v="1"/>
    <s v="film &amp; video/documentary"/>
    <x v="4"/>
    <x v="4"/>
  </r>
  <r>
    <x v="0"/>
    <n v="46.905982905982903"/>
    <n v="117"/>
    <x v="1"/>
    <s v="USD"/>
    <n v="1362636000"/>
    <n v="1363064400"/>
    <d v="2013-03-07T06:00:00"/>
    <d v="2013-03-12T05:00:00"/>
    <b v="0"/>
    <b v="1"/>
    <s v="theater/plays"/>
    <x v="3"/>
    <x v="3"/>
  </r>
  <r>
    <x v="3"/>
    <n v="46.913793103448278"/>
    <n v="58"/>
    <x v="1"/>
    <s v="USD"/>
    <n v="1402117200"/>
    <n v="1403154000"/>
    <d v="2014-06-07T05:00:00"/>
    <d v="2014-06-19T05:00:00"/>
    <b v="0"/>
    <b v="1"/>
    <s v="film &amp; video/drama"/>
    <x v="4"/>
    <x v="6"/>
  </r>
  <r>
    <x v="1"/>
    <n v="94.24"/>
    <n v="50"/>
    <x v="1"/>
    <s v="USD"/>
    <n v="1286341200"/>
    <n v="1286859600"/>
    <d v="2010-10-06T05:00:00"/>
    <d v="2010-10-12T05:00:00"/>
    <b v="0"/>
    <b v="0"/>
    <s v="publishing/nonfiction"/>
    <x v="5"/>
    <x v="9"/>
  </r>
  <r>
    <x v="0"/>
    <n v="80.139130434782615"/>
    <n v="115"/>
    <x v="1"/>
    <s v="USD"/>
    <n v="1348808400"/>
    <n v="1349326800"/>
    <d v="2012-09-28T05:00:00"/>
    <d v="2012-10-04T05:00:00"/>
    <b v="0"/>
    <b v="0"/>
    <s v="games/mobile games"/>
    <x v="6"/>
    <x v="20"/>
  </r>
  <r>
    <x v="0"/>
    <n v="59.036809815950917"/>
    <n v="326"/>
    <x v="1"/>
    <s v="USD"/>
    <n v="1429592400"/>
    <n v="1430974800"/>
    <d v="2015-04-21T05:00:00"/>
    <d v="2015-05-07T05:00:00"/>
    <b v="0"/>
    <b v="1"/>
    <s v="technology/wearables"/>
    <x v="2"/>
    <x v="8"/>
  </r>
  <r>
    <x v="1"/>
    <n v="65.989247311827953"/>
    <n v="186"/>
    <x v="1"/>
    <s v="USD"/>
    <n v="1519538400"/>
    <n v="1519970400"/>
    <d v="2018-02-25T06:00:00"/>
    <d v="2018-03-02T06:00:00"/>
    <b v="0"/>
    <b v="0"/>
    <s v="film &amp; video/documentary"/>
    <x v="4"/>
    <x v="4"/>
  </r>
  <r>
    <x v="1"/>
    <n v="60.992530345471522"/>
    <n v="1071"/>
    <x v="1"/>
    <s v="USD"/>
    <n v="1434085200"/>
    <n v="1434603600"/>
    <d v="2015-06-12T05:00:00"/>
    <d v="2015-06-18T05:00:00"/>
    <b v="0"/>
    <b v="0"/>
    <s v="technology/web"/>
    <x v="2"/>
    <x v="2"/>
  </r>
  <r>
    <x v="1"/>
    <n v="98.307692307692307"/>
    <n v="117"/>
    <x v="1"/>
    <s v="USD"/>
    <n v="1333688400"/>
    <n v="1337230800"/>
    <d v="2012-04-06T05:00:00"/>
    <d v="2012-05-17T05:00:00"/>
    <b v="0"/>
    <b v="0"/>
    <s v="technology/web"/>
    <x v="2"/>
    <x v="2"/>
  </r>
  <r>
    <x v="1"/>
    <n v="104.6"/>
    <n v="70"/>
    <x v="1"/>
    <s v="USD"/>
    <n v="1277701200"/>
    <n v="1279429200"/>
    <d v="2010-06-28T05:00:00"/>
    <d v="2010-07-18T05:00:00"/>
    <b v="0"/>
    <b v="0"/>
    <s v="music/indie rock"/>
    <x v="1"/>
    <x v="7"/>
  </r>
  <r>
    <x v="1"/>
    <n v="86.066666666666663"/>
    <n v="135"/>
    <x v="1"/>
    <s v="USD"/>
    <n v="1560747600"/>
    <n v="1561438800"/>
    <d v="2019-06-17T05:00:00"/>
    <d v="2019-06-25T05:00:00"/>
    <b v="0"/>
    <b v="0"/>
    <s v="theater/plays"/>
    <x v="3"/>
    <x v="3"/>
  </r>
  <r>
    <x v="1"/>
    <n v="76.989583333333329"/>
    <n v="768"/>
    <x v="5"/>
    <s v="CHF"/>
    <n v="1410066000"/>
    <n v="1410498000"/>
    <d v="2014-09-07T05:00:00"/>
    <d v="2014-09-12T05:00:00"/>
    <b v="0"/>
    <b v="0"/>
    <s v="technology/wearables"/>
    <x v="2"/>
    <x v="8"/>
  </r>
  <r>
    <x v="3"/>
    <n v="29.764705882352942"/>
    <n v="51"/>
    <x v="1"/>
    <s v="USD"/>
    <n v="1320732000"/>
    <n v="1322460000"/>
    <d v="2011-11-08T06:00:00"/>
    <d v="2011-11-28T06:00:00"/>
    <b v="0"/>
    <b v="0"/>
    <s v="theater/plays"/>
    <x v="3"/>
    <x v="3"/>
  </r>
  <r>
    <x v="1"/>
    <n v="46.91959798994975"/>
    <n v="199"/>
    <x v="1"/>
    <s v="USD"/>
    <n v="1465794000"/>
    <n v="1466312400"/>
    <d v="2016-06-13T05:00:00"/>
    <d v="2016-06-19T05:00:00"/>
    <b v="0"/>
    <b v="1"/>
    <s v="theater/plays"/>
    <x v="3"/>
    <x v="3"/>
  </r>
  <r>
    <x v="1"/>
    <n v="105.18691588785046"/>
    <n v="107"/>
    <x v="1"/>
    <s v="USD"/>
    <n v="1500958800"/>
    <n v="1501736400"/>
    <d v="2017-07-25T05:00:00"/>
    <d v="2017-08-03T05:00:00"/>
    <b v="0"/>
    <b v="0"/>
    <s v="technology/wearables"/>
    <x v="2"/>
    <x v="8"/>
  </r>
  <r>
    <x v="1"/>
    <n v="69.907692307692301"/>
    <n v="195"/>
    <x v="1"/>
    <s v="USD"/>
    <n v="1357020000"/>
    <n v="1361512800"/>
    <d v="2013-01-01T06:00:00"/>
    <d v="2013-02-22T06:00:00"/>
    <b v="0"/>
    <b v="0"/>
    <s v="music/indie rock"/>
    <x v="1"/>
    <x v="7"/>
  </r>
  <r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x v="0"/>
    <n v="60.011588275391958"/>
    <n v="1467"/>
    <x v="1"/>
    <s v="USD"/>
    <n v="1402290000"/>
    <n v="1406696400"/>
    <d v="2014-06-09T05:00:00"/>
    <d v="2014-07-30T05:00:00"/>
    <b v="0"/>
    <b v="0"/>
    <s v="music/electric music"/>
    <x v="1"/>
    <x v="5"/>
  </r>
  <r>
    <x v="1"/>
    <n v="52.006220379146917"/>
    <n v="3376"/>
    <x v="1"/>
    <s v="USD"/>
    <n v="1487311200"/>
    <n v="1487916000"/>
    <d v="2017-02-17T06:00:00"/>
    <d v="2017-02-24T06:00:00"/>
    <b v="0"/>
    <b v="0"/>
    <s v="music/indie rock"/>
    <x v="1"/>
    <x v="7"/>
  </r>
  <r>
    <x v="0"/>
    <n v="31.000176025347649"/>
    <n v="5681"/>
    <x v="1"/>
    <s v="USD"/>
    <n v="1350622800"/>
    <n v="1351141200"/>
    <d v="2012-10-19T05:00:00"/>
    <d v="2012-10-25T05:00:00"/>
    <b v="0"/>
    <b v="0"/>
    <s v="theater/plays"/>
    <x v="3"/>
    <x v="3"/>
  </r>
  <r>
    <x v="0"/>
    <n v="95.042492917847028"/>
    <n v="1059"/>
    <x v="1"/>
    <s v="USD"/>
    <n v="1463029200"/>
    <n v="1465016400"/>
    <d v="2016-05-12T05:00:00"/>
    <d v="2016-06-04T05:00:00"/>
    <b v="0"/>
    <b v="1"/>
    <s v="music/indie rock"/>
    <x v="1"/>
    <x v="7"/>
  </r>
  <r>
    <x v="0"/>
    <n v="75.968174204355108"/>
    <n v="1194"/>
    <x v="1"/>
    <s v="USD"/>
    <n v="1269493200"/>
    <n v="1270789200"/>
    <d v="2010-03-25T05:00:00"/>
    <d v="2010-04-09T05:00:00"/>
    <b v="0"/>
    <b v="0"/>
    <s v="theater/plays"/>
    <x v="3"/>
    <x v="3"/>
  </r>
  <r>
    <x v="3"/>
    <n v="71.013192612137203"/>
    <n v="379"/>
    <x v="2"/>
    <s v="AUD"/>
    <n v="1570251600"/>
    <n v="1572325200"/>
    <d v="2019-10-05T05:00:00"/>
    <d v="2019-10-29T05:00:00"/>
    <b v="0"/>
    <b v="0"/>
    <s v="music/rock"/>
    <x v="1"/>
    <x v="1"/>
  </r>
  <r>
    <x v="0"/>
    <n v="73.733333333333334"/>
    <n v="30"/>
    <x v="2"/>
    <s v="AUD"/>
    <n v="1388383200"/>
    <n v="1389420000"/>
    <d v="2013-12-30T06:00:00"/>
    <d v="2014-01-11T06:00:00"/>
    <b v="0"/>
    <b v="0"/>
    <s v="photography/photography books"/>
    <x v="7"/>
    <x v="14"/>
  </r>
  <r>
    <x v="1"/>
    <n v="113.17073170731707"/>
    <n v="41"/>
    <x v="1"/>
    <s v="USD"/>
    <n v="1449554400"/>
    <n v="1449640800"/>
    <d v="2015-12-08T06:00:00"/>
    <d v="2015-12-09T06:00:00"/>
    <b v="0"/>
    <b v="0"/>
    <s v="music/rock"/>
    <x v="1"/>
    <x v="1"/>
  </r>
  <r>
    <x v="1"/>
    <n v="105.00933552992861"/>
    <n v="1821"/>
    <x v="1"/>
    <s v="USD"/>
    <n v="1553662800"/>
    <n v="1555218000"/>
    <d v="2019-03-27T05:00:00"/>
    <d v="2019-04-14T05:00:00"/>
    <b v="0"/>
    <b v="1"/>
    <s v="theater/plays"/>
    <x v="3"/>
    <x v="3"/>
  </r>
  <r>
    <x v="1"/>
    <n v="79.176829268292678"/>
    <n v="164"/>
    <x v="1"/>
    <s v="USD"/>
    <n v="1556341200"/>
    <n v="1557723600"/>
    <d v="2019-04-27T05:00:00"/>
    <d v="2019-05-13T05:00:00"/>
    <b v="0"/>
    <b v="0"/>
    <s v="technology/wearables"/>
    <x v="2"/>
    <x v="8"/>
  </r>
  <r>
    <x v="0"/>
    <n v="57.333333333333336"/>
    <n v="75"/>
    <x v="1"/>
    <s v="USD"/>
    <n v="1442984400"/>
    <n v="1443502800"/>
    <d v="2015-09-23T05:00:00"/>
    <d v="2015-09-29T05:00:00"/>
    <b v="0"/>
    <b v="1"/>
    <s v="technology/web"/>
    <x v="2"/>
    <x v="2"/>
  </r>
  <r>
    <x v="1"/>
    <n v="58.178343949044589"/>
    <n v="157"/>
    <x v="5"/>
    <s v="CHF"/>
    <n v="1544248800"/>
    <n v="1546840800"/>
    <d v="2018-12-08T06:00:00"/>
    <d v="2019-01-07T06:00:00"/>
    <b v="0"/>
    <b v="0"/>
    <s v="music/rock"/>
    <x v="1"/>
    <x v="1"/>
  </r>
  <r>
    <x v="1"/>
    <n v="36.032520325203251"/>
    <n v="246"/>
    <x v="1"/>
    <s v="USD"/>
    <n v="1508475600"/>
    <n v="1512712800"/>
    <d v="2017-10-20T05:00:00"/>
    <d v="2017-12-08T06:00:00"/>
    <b v="0"/>
    <b v="1"/>
    <s v="photography/photography books"/>
    <x v="7"/>
    <x v="14"/>
  </r>
  <r>
    <x v="1"/>
    <n v="107.99068767908309"/>
    <n v="1396"/>
    <x v="1"/>
    <s v="USD"/>
    <n v="1507438800"/>
    <n v="1507525200"/>
    <d v="2017-10-08T05:00:00"/>
    <d v="2017-10-09T05:00:00"/>
    <b v="0"/>
    <b v="0"/>
    <s v="theater/plays"/>
    <x v="3"/>
    <x v="3"/>
  </r>
  <r>
    <x v="1"/>
    <n v="44.005985634477256"/>
    <n v="2506"/>
    <x v="1"/>
    <s v="USD"/>
    <n v="1501563600"/>
    <n v="1504328400"/>
    <d v="2017-08-01T05:00:00"/>
    <d v="2017-09-02T05:00:00"/>
    <b v="0"/>
    <b v="0"/>
    <s v="technology/web"/>
    <x v="2"/>
    <x v="2"/>
  </r>
  <r>
    <x v="1"/>
    <n v="55.077868852459019"/>
    <n v="244"/>
    <x v="1"/>
    <s v="USD"/>
    <n v="1292997600"/>
    <n v="1293343200"/>
    <d v="2010-12-22T06:00:00"/>
    <d v="2010-12-26T06:00:00"/>
    <b v="0"/>
    <b v="0"/>
    <s v="photography/photography books"/>
    <x v="7"/>
    <x v="14"/>
  </r>
  <r>
    <x v="1"/>
    <n v="74"/>
    <n v="146"/>
    <x v="2"/>
    <s v="AUD"/>
    <n v="1370840400"/>
    <n v="1371704400"/>
    <d v="2013-06-10T05:00:00"/>
    <d v="2013-06-20T05:00:00"/>
    <b v="0"/>
    <b v="0"/>
    <s v="theater/plays"/>
    <x v="3"/>
    <x v="3"/>
  </r>
  <r>
    <x v="0"/>
    <n v="41.996858638743454"/>
    <n v="955"/>
    <x v="3"/>
    <s v="DKK"/>
    <n v="1550815200"/>
    <n v="1552798800"/>
    <d v="2019-02-22T06:00:00"/>
    <d v="2019-03-17T05:00:00"/>
    <b v="0"/>
    <b v="1"/>
    <s v="music/indie rock"/>
    <x v="1"/>
    <x v="7"/>
  </r>
  <r>
    <x v="1"/>
    <n v="77.988161010260455"/>
    <n v="1267"/>
    <x v="1"/>
    <s v="USD"/>
    <n v="1339909200"/>
    <n v="1342328400"/>
    <d v="2012-06-17T05:00:00"/>
    <d v="2012-07-15T05:00:00"/>
    <b v="0"/>
    <b v="1"/>
    <s v="film &amp; video/shorts"/>
    <x v="4"/>
    <x v="12"/>
  </r>
  <r>
    <x v="0"/>
    <n v="82.507462686567166"/>
    <n v="67"/>
    <x v="1"/>
    <s v="USD"/>
    <n v="1501736400"/>
    <n v="1502341200"/>
    <d v="2017-08-03T05:00:00"/>
    <d v="2017-08-10T05:00:00"/>
    <b v="0"/>
    <b v="0"/>
    <s v="music/indie rock"/>
    <x v="1"/>
    <x v="7"/>
  </r>
  <r>
    <x v="0"/>
    <n v="104.2"/>
    <n v="5"/>
    <x v="1"/>
    <s v="USD"/>
    <n v="1395291600"/>
    <n v="1397192400"/>
    <d v="2014-03-20T05:00:00"/>
    <d v="2014-04-11T05:00:00"/>
    <b v="0"/>
    <b v="0"/>
    <s v="publishing/translations"/>
    <x v="5"/>
    <x v="18"/>
  </r>
  <r>
    <x v="0"/>
    <n v="25.5"/>
    <n v="26"/>
    <x v="1"/>
    <s v="USD"/>
    <n v="1405746000"/>
    <n v="1407042000"/>
    <d v="2014-07-19T05:00:00"/>
    <d v="2014-08-03T05:00:00"/>
    <b v="0"/>
    <b v="1"/>
    <s v="film &amp; video/documentary"/>
    <x v="4"/>
    <x v="4"/>
  </r>
  <r>
    <x v="1"/>
    <n v="100.98334401024984"/>
    <n v="1561"/>
    <x v="1"/>
    <s v="USD"/>
    <n v="1368853200"/>
    <n v="1369371600"/>
    <d v="2013-05-18T05:00:00"/>
    <d v="2013-05-24T05:00:00"/>
    <b v="0"/>
    <b v="0"/>
    <s v="theater/plays"/>
    <x v="3"/>
    <x v="3"/>
  </r>
  <r>
    <x v="1"/>
    <n v="111.83333333333333"/>
    <n v="48"/>
    <x v="1"/>
    <s v="USD"/>
    <n v="1444021200"/>
    <n v="1444107600"/>
    <d v="2015-10-05T05:00:00"/>
    <d v="2015-10-06T05:00:00"/>
    <b v="0"/>
    <b v="1"/>
    <s v="technology/wearables"/>
    <x v="2"/>
    <x v="8"/>
  </r>
  <r>
    <x v="0"/>
    <n v="41.999115044247787"/>
    <n v="1130"/>
    <x v="1"/>
    <s v="USD"/>
    <n v="1472619600"/>
    <n v="1474261200"/>
    <d v="2016-08-31T05:00:00"/>
    <d v="2016-09-19T05:00:00"/>
    <b v="0"/>
    <b v="0"/>
    <s v="theater/plays"/>
    <x v="3"/>
    <x v="3"/>
  </r>
  <r>
    <x v="0"/>
    <n v="110.05115089514067"/>
    <n v="782"/>
    <x v="1"/>
    <s v="USD"/>
    <n v="1472878800"/>
    <n v="1473656400"/>
    <d v="2016-09-03T05:00:00"/>
    <d v="2016-09-12T05:00:00"/>
    <b v="0"/>
    <b v="0"/>
    <s v="theater/plays"/>
    <x v="3"/>
    <x v="3"/>
  </r>
  <r>
    <x v="1"/>
    <n v="58.997079225994888"/>
    <n v="2739"/>
    <x v="1"/>
    <s v="USD"/>
    <n v="1289800800"/>
    <n v="1291960800"/>
    <d v="2010-11-15T06:00:00"/>
    <d v="2010-12-10T06:00:00"/>
    <b v="0"/>
    <b v="0"/>
    <s v="theater/plays"/>
    <x v="3"/>
    <x v="3"/>
  </r>
  <r>
    <x v="0"/>
    <n v="32.985714285714288"/>
    <n v="210"/>
    <x v="1"/>
    <s v="USD"/>
    <n v="1505970000"/>
    <n v="1506747600"/>
    <d v="2017-09-21T05:00:00"/>
    <d v="2017-09-30T05:00:00"/>
    <b v="0"/>
    <b v="0"/>
    <s v="food/food trucks"/>
    <x v="0"/>
    <x v="0"/>
  </r>
  <r>
    <x v="1"/>
    <n v="45.005654509471306"/>
    <n v="3537"/>
    <x v="0"/>
    <s v="CAD"/>
    <n v="1363496400"/>
    <n v="1363582800"/>
    <d v="2013-03-17T05:00:00"/>
    <d v="2013-03-18T05:00:00"/>
    <b v="0"/>
    <b v="1"/>
    <s v="theater/plays"/>
    <x v="3"/>
    <x v="3"/>
  </r>
  <r>
    <x v="1"/>
    <n v="81.98196487897485"/>
    <n v="2107"/>
    <x v="2"/>
    <s v="AUD"/>
    <n v="1269234000"/>
    <n v="1269666000"/>
    <d v="2010-03-22T05:00:00"/>
    <d v="2010-03-27T05:00:00"/>
    <b v="0"/>
    <b v="0"/>
    <s v="technology/wearables"/>
    <x v="2"/>
    <x v="8"/>
  </r>
  <r>
    <x v="0"/>
    <n v="39.080882352941174"/>
    <n v="136"/>
    <x v="1"/>
    <s v="USD"/>
    <n v="1507093200"/>
    <n v="1508648400"/>
    <d v="2017-10-04T05:00:00"/>
    <d v="2017-10-22T05:00:00"/>
    <b v="0"/>
    <b v="0"/>
    <s v="technology/web"/>
    <x v="2"/>
    <x v="2"/>
  </r>
  <r>
    <x v="1"/>
    <n v="58.996383363471971"/>
    <n v="3318"/>
    <x v="3"/>
    <s v="DKK"/>
    <n v="1560574800"/>
    <n v="1561957200"/>
    <d v="2019-06-15T05:00:00"/>
    <d v="2019-07-01T05:00:00"/>
    <b v="0"/>
    <b v="0"/>
    <s v="theater/plays"/>
    <x v="3"/>
    <x v="3"/>
  </r>
  <r>
    <x v="0"/>
    <n v="40.988372093023258"/>
    <n v="86"/>
    <x v="0"/>
    <s v="CAD"/>
    <n v="1284008400"/>
    <n v="1285131600"/>
    <d v="2010-09-09T05:00:00"/>
    <d v="2010-09-22T05:00:00"/>
    <b v="0"/>
    <b v="0"/>
    <s v="music/rock"/>
    <x v="1"/>
    <x v="1"/>
  </r>
  <r>
    <x v="1"/>
    <n v="31.029411764705884"/>
    <n v="340"/>
    <x v="1"/>
    <s v="USD"/>
    <n v="1556859600"/>
    <n v="1556946000"/>
    <d v="2019-05-03T05:00:00"/>
    <d v="2019-05-04T05:00:00"/>
    <b v="0"/>
    <b v="0"/>
    <s v="theater/plays"/>
    <x v="3"/>
    <x v="3"/>
  </r>
  <r>
    <x v="0"/>
    <n v="37.789473684210527"/>
    <n v="19"/>
    <x v="1"/>
    <s v="USD"/>
    <n v="1526187600"/>
    <n v="1527138000"/>
    <d v="2018-05-13T05:00:00"/>
    <d v="2018-05-24T05:00:00"/>
    <b v="0"/>
    <b v="0"/>
    <s v="film &amp; video/television"/>
    <x v="4"/>
    <x v="19"/>
  </r>
  <r>
    <x v="0"/>
    <n v="32.006772009029348"/>
    <n v="886"/>
    <x v="1"/>
    <s v="USD"/>
    <n v="1400821200"/>
    <n v="1402117200"/>
    <d v="2014-05-23T05:00:00"/>
    <d v="2014-06-07T05:00:00"/>
    <b v="0"/>
    <b v="0"/>
    <s v="theater/plays"/>
    <x v="3"/>
    <x v="3"/>
  </r>
  <r>
    <x v="1"/>
    <n v="95.966712898751737"/>
    <n v="1442"/>
    <x v="0"/>
    <s v="CAD"/>
    <n v="1361599200"/>
    <n v="1364014800"/>
    <d v="2013-02-23T06:00:00"/>
    <d v="2013-03-23T05:00:00"/>
    <b v="0"/>
    <b v="1"/>
    <s v="film &amp; video/shorts"/>
    <x v="4"/>
    <x v="12"/>
  </r>
  <r>
    <x v="0"/>
    <n v="75"/>
    <n v="35"/>
    <x v="6"/>
    <s v="EUR"/>
    <n v="1417500000"/>
    <n v="1417586400"/>
    <d v="2014-12-02T06:00:00"/>
    <d v="2014-12-03T06:00:00"/>
    <b v="0"/>
    <b v="0"/>
    <s v="theater/plays"/>
    <x v="3"/>
    <x v="3"/>
  </r>
  <r>
    <x v="3"/>
    <n v="102.0498866213152"/>
    <n v="441"/>
    <x v="1"/>
    <s v="USD"/>
    <n v="1457071200"/>
    <n v="1457071200"/>
    <d v="2016-03-04T06:00:00"/>
    <d v="2016-03-04T06:00:00"/>
    <b v="0"/>
    <b v="0"/>
    <s v="theater/plays"/>
    <x v="3"/>
    <x v="3"/>
  </r>
  <r>
    <x v="0"/>
    <n v="105.75"/>
    <n v="24"/>
    <x v="1"/>
    <s v="USD"/>
    <n v="1370322000"/>
    <n v="1370408400"/>
    <d v="2013-06-04T05:00:00"/>
    <d v="2013-06-05T05:00:00"/>
    <b v="0"/>
    <b v="1"/>
    <s v="theater/plays"/>
    <x v="3"/>
    <x v="3"/>
  </r>
  <r>
    <x v="0"/>
    <n v="37.069767441860463"/>
    <n v="86"/>
    <x v="6"/>
    <s v="EUR"/>
    <n v="1552366800"/>
    <n v="1552626000"/>
    <d v="2019-03-12T05:00:00"/>
    <d v="2019-03-15T05:00:00"/>
    <b v="0"/>
    <b v="0"/>
    <s v="theater/plays"/>
    <x v="3"/>
    <x v="3"/>
  </r>
  <r>
    <x v="0"/>
    <n v="35.049382716049379"/>
    <n v="243"/>
    <x v="1"/>
    <s v="USD"/>
    <n v="1403845200"/>
    <n v="1404190800"/>
    <d v="2014-06-27T05:00:00"/>
    <d v="2014-07-01T05:00:00"/>
    <b v="0"/>
    <b v="0"/>
    <s v="music/rock"/>
    <x v="1"/>
    <x v="1"/>
  </r>
  <r>
    <x v="0"/>
    <n v="46.338461538461537"/>
    <n v="65"/>
    <x v="1"/>
    <s v="USD"/>
    <n v="1523163600"/>
    <n v="1523509200"/>
    <d v="2018-04-08T05:00:00"/>
    <d v="2018-04-12T05:00:00"/>
    <b v="1"/>
    <b v="0"/>
    <s v="music/indie rock"/>
    <x v="1"/>
    <x v="7"/>
  </r>
  <r>
    <x v="1"/>
    <n v="69.174603174603178"/>
    <n v="126"/>
    <x v="1"/>
    <s v="USD"/>
    <n v="1442206800"/>
    <n v="1443589200"/>
    <d v="2015-09-14T05:00:00"/>
    <d v="2015-09-30T05:00:00"/>
    <b v="0"/>
    <b v="0"/>
    <s v="music/metal"/>
    <x v="1"/>
    <x v="16"/>
  </r>
  <r>
    <x v="1"/>
    <n v="109.07824427480917"/>
    <n v="524"/>
    <x v="1"/>
    <s v="USD"/>
    <n v="1532840400"/>
    <n v="1533445200"/>
    <d v="2018-07-29T05:00:00"/>
    <d v="2018-08-05T05:00:00"/>
    <b v="0"/>
    <b v="0"/>
    <s v="music/electric music"/>
    <x v="1"/>
    <x v="5"/>
  </r>
  <r>
    <x v="0"/>
    <n v="51.78"/>
    <n v="100"/>
    <x v="3"/>
    <s v="DKK"/>
    <n v="1472878800"/>
    <n v="1474520400"/>
    <d v="2016-09-03T05:00:00"/>
    <d v="2016-09-22T05:00:00"/>
    <b v="0"/>
    <b v="0"/>
    <s v="technology/wearables"/>
    <x v="2"/>
    <x v="8"/>
  </r>
  <r>
    <x v="1"/>
    <n v="82.010055304172951"/>
    <n v="1989"/>
    <x v="1"/>
    <s v="USD"/>
    <n v="1498194000"/>
    <n v="1499403600"/>
    <d v="2017-06-23T05:00:00"/>
    <d v="2017-07-07T05:00:00"/>
    <b v="0"/>
    <b v="0"/>
    <s v="film &amp; video/drama"/>
    <x v="4"/>
    <x v="6"/>
  </r>
  <r>
    <x v="0"/>
    <n v="35.958333333333336"/>
    <n v="168"/>
    <x v="1"/>
    <s v="USD"/>
    <n v="1281070800"/>
    <n v="1283576400"/>
    <d v="2010-08-06T05:00:00"/>
    <d v="2010-09-04T05:00:00"/>
    <b v="0"/>
    <b v="0"/>
    <s v="music/electric music"/>
    <x v="1"/>
    <x v="5"/>
  </r>
  <r>
    <x v="0"/>
    <n v="74.461538461538467"/>
    <n v="13"/>
    <x v="1"/>
    <s v="USD"/>
    <n v="1436245200"/>
    <n v="1436590800"/>
    <d v="2015-07-07T05:00:00"/>
    <d v="2015-07-11T05:00:00"/>
    <b v="0"/>
    <b v="0"/>
    <s v="music/rock"/>
    <x v="1"/>
    <x v="1"/>
  </r>
  <r>
    <x v="0"/>
    <n v="2"/>
    <n v="1"/>
    <x v="0"/>
    <s v="CAD"/>
    <n v="1269493200"/>
    <n v="1270443600"/>
    <d v="2010-03-25T05:00:00"/>
    <d v="2010-04-05T05:00:00"/>
    <b v="0"/>
    <b v="0"/>
    <s v="theater/plays"/>
    <x v="3"/>
    <x v="3"/>
  </r>
  <r>
    <x v="1"/>
    <n v="91.114649681528661"/>
    <n v="157"/>
    <x v="1"/>
    <s v="USD"/>
    <n v="1406264400"/>
    <n v="1407819600"/>
    <d v="2014-07-25T05:00:00"/>
    <d v="2014-08-12T05:00:00"/>
    <b v="0"/>
    <b v="0"/>
    <s v="technology/web"/>
    <x v="2"/>
    <x v="2"/>
  </r>
  <r>
    <x v="3"/>
    <n v="79.792682926829272"/>
    <n v="82"/>
    <x v="1"/>
    <s v="USD"/>
    <n v="1317531600"/>
    <n v="1317877200"/>
    <d v="2011-10-02T05:00:00"/>
    <d v="2011-10-06T05:00:00"/>
    <b v="0"/>
    <b v="0"/>
    <s v="food/food trucks"/>
    <x v="0"/>
    <x v="0"/>
  </r>
  <r>
    <x v="1"/>
    <n v="42.999777678968428"/>
    <n v="4498"/>
    <x v="2"/>
    <s v="AUD"/>
    <n v="1484632800"/>
    <n v="1484805600"/>
    <d v="2017-01-17T06:00:00"/>
    <d v="2017-01-19T06:00:00"/>
    <b v="0"/>
    <b v="0"/>
    <s v="theater/plays"/>
    <x v="3"/>
    <x v="3"/>
  </r>
  <r>
    <x v="0"/>
    <n v="63.225000000000001"/>
    <n v="40"/>
    <x v="1"/>
    <s v="USD"/>
    <n v="1301806800"/>
    <n v="1302670800"/>
    <d v="2011-04-03T05:00:00"/>
    <d v="2011-04-13T05:00:00"/>
    <b v="0"/>
    <b v="0"/>
    <s v="music/jazz"/>
    <x v="1"/>
    <x v="17"/>
  </r>
  <r>
    <x v="1"/>
    <n v="70.174999999999997"/>
    <n v="80"/>
    <x v="1"/>
    <s v="USD"/>
    <n v="1539752400"/>
    <n v="1540789200"/>
    <d v="2018-10-17T05:00:00"/>
    <d v="2018-10-29T05:00:00"/>
    <b v="1"/>
    <b v="0"/>
    <s v="theater/plays"/>
    <x v="3"/>
    <x v="3"/>
  </r>
  <r>
    <x v="3"/>
    <n v="61.333333333333336"/>
    <n v="57"/>
    <x v="1"/>
    <s v="USD"/>
    <n v="1267250400"/>
    <n v="1268028000"/>
    <d v="2010-02-27T06:00:00"/>
    <d v="2010-03-08T06:00:00"/>
    <b v="0"/>
    <b v="0"/>
    <s v="publishing/fiction"/>
    <x v="5"/>
    <x v="13"/>
  </r>
  <r>
    <x v="1"/>
    <n v="99"/>
    <n v="43"/>
    <x v="1"/>
    <s v="USD"/>
    <n v="1535432400"/>
    <n v="1537160400"/>
    <d v="2018-08-28T05:00:00"/>
    <d v="2018-09-17T05:00:00"/>
    <b v="0"/>
    <b v="1"/>
    <s v="music/rock"/>
    <x v="1"/>
    <x v="1"/>
  </r>
  <r>
    <x v="1"/>
    <n v="96.984900146127615"/>
    <n v="2053"/>
    <x v="1"/>
    <s v="USD"/>
    <n v="1510207200"/>
    <n v="1512280800"/>
    <d v="2017-11-09T06:00:00"/>
    <d v="2017-12-03T06:00:00"/>
    <b v="0"/>
    <b v="0"/>
    <s v="film &amp; video/documentary"/>
    <x v="4"/>
    <x v="4"/>
  </r>
  <r>
    <x v="2"/>
    <n v="51.004950495049506"/>
    <n v="808"/>
    <x v="2"/>
    <s v="AUD"/>
    <n v="1462510800"/>
    <n v="1463115600"/>
    <d v="2016-05-06T05:00:00"/>
    <d v="2016-05-13T05:00:00"/>
    <b v="0"/>
    <b v="0"/>
    <s v="film &amp; video/documentary"/>
    <x v="4"/>
    <x v="4"/>
  </r>
  <r>
    <x v="0"/>
    <n v="28.044247787610619"/>
    <n v="226"/>
    <x v="3"/>
    <s v="DKK"/>
    <n v="1488520800"/>
    <n v="1490850000"/>
    <d v="2017-03-03T06:00:00"/>
    <d v="2017-03-30T05:00:00"/>
    <b v="0"/>
    <b v="0"/>
    <s v="film &amp; video/science fiction"/>
    <x v="4"/>
    <x v="22"/>
  </r>
  <r>
    <x v="0"/>
    <n v="60.984615384615381"/>
    <n v="1625"/>
    <x v="1"/>
    <s v="USD"/>
    <n v="1377579600"/>
    <n v="1379653200"/>
    <d v="2013-08-27T05:00:00"/>
    <d v="2013-09-20T05:00:00"/>
    <b v="0"/>
    <b v="0"/>
    <s v="theater/plays"/>
    <x v="3"/>
    <x v="3"/>
  </r>
  <r>
    <x v="1"/>
    <n v="73.214285714285708"/>
    <n v="168"/>
    <x v="1"/>
    <s v="USD"/>
    <n v="1576389600"/>
    <n v="1580364000"/>
    <d v="2019-12-15T06:00:00"/>
    <d v="2020-01-30T06:00:00"/>
    <b v="0"/>
    <b v="0"/>
    <s v="theater/plays"/>
    <x v="3"/>
    <x v="3"/>
  </r>
  <r>
    <x v="1"/>
    <n v="39.997435299603637"/>
    <n v="4289"/>
    <x v="1"/>
    <s v="USD"/>
    <n v="1289019600"/>
    <n v="1289714400"/>
    <d v="2010-11-06T05:00:00"/>
    <d v="2010-11-14T06:00:00"/>
    <b v="0"/>
    <b v="1"/>
    <s v="music/indie rock"/>
    <x v="1"/>
    <x v="7"/>
  </r>
  <r>
    <x v="1"/>
    <n v="86.812121212121212"/>
    <n v="165"/>
    <x v="1"/>
    <s v="USD"/>
    <n v="1282194000"/>
    <n v="1282712400"/>
    <d v="2010-08-19T05:00:00"/>
    <d v="2010-08-25T05:00:00"/>
    <b v="0"/>
    <b v="0"/>
    <s v="music/rock"/>
    <x v="1"/>
    <x v="1"/>
  </r>
  <r>
    <x v="0"/>
    <n v="42.125874125874127"/>
    <n v="143"/>
    <x v="1"/>
    <s v="USD"/>
    <n v="1550037600"/>
    <n v="1550210400"/>
    <d v="2019-02-13T06:00:00"/>
    <d v="2019-02-15T06:00:00"/>
    <b v="0"/>
    <b v="0"/>
    <s v="theater/plays"/>
    <x v="3"/>
    <x v="3"/>
  </r>
  <r>
    <x v="1"/>
    <n v="103.97851239669421"/>
    <n v="1815"/>
    <x v="1"/>
    <s v="USD"/>
    <n v="1321941600"/>
    <n v="1322114400"/>
    <d v="2011-11-22T06:00:00"/>
    <d v="2011-11-24T06:00:00"/>
    <b v="0"/>
    <b v="0"/>
    <s v="theater/plays"/>
    <x v="3"/>
    <x v="3"/>
  </r>
  <r>
    <x v="0"/>
    <n v="62.003211991434689"/>
    <n v="934"/>
    <x v="1"/>
    <s v="USD"/>
    <n v="1556427600"/>
    <n v="1557205200"/>
    <d v="2019-04-28T05:00:00"/>
    <d v="2019-05-07T05:00:00"/>
    <b v="0"/>
    <b v="0"/>
    <s v="film &amp; video/science fiction"/>
    <x v="4"/>
    <x v="22"/>
  </r>
  <r>
    <x v="1"/>
    <n v="31.005037783375315"/>
    <n v="397"/>
    <x v="4"/>
    <s v="GBP"/>
    <n v="1320991200"/>
    <n v="1323928800"/>
    <d v="2011-11-11T06:00:00"/>
    <d v="2011-12-15T06:00:00"/>
    <b v="0"/>
    <b v="1"/>
    <s v="film &amp; video/shorts"/>
    <x v="4"/>
    <x v="12"/>
  </r>
  <r>
    <x v="1"/>
    <n v="89.991552956465242"/>
    <n v="1539"/>
    <x v="1"/>
    <s v="USD"/>
    <n v="1345093200"/>
    <n v="1346130000"/>
    <d v="2012-08-16T05:00:00"/>
    <d v="2012-08-28T05:00:00"/>
    <b v="0"/>
    <b v="0"/>
    <s v="film &amp; video/animation"/>
    <x v="4"/>
    <x v="10"/>
  </r>
  <r>
    <x v="0"/>
    <n v="39.235294117647058"/>
    <n v="17"/>
    <x v="1"/>
    <s v="USD"/>
    <n v="1309496400"/>
    <n v="1311051600"/>
    <d v="2011-07-01T05:00:00"/>
    <d v="2011-07-19T05:00:00"/>
    <b v="1"/>
    <b v="0"/>
    <s v="theater/plays"/>
    <x v="3"/>
    <x v="3"/>
  </r>
  <r>
    <x v="0"/>
    <n v="54.993116108306566"/>
    <n v="2179"/>
    <x v="1"/>
    <s v="USD"/>
    <n v="1340254800"/>
    <n v="1340427600"/>
    <d v="2012-06-21T05:00:00"/>
    <d v="2012-06-23T05:00:00"/>
    <b v="1"/>
    <b v="0"/>
    <s v="food/food trucks"/>
    <x v="0"/>
    <x v="0"/>
  </r>
  <r>
    <x v="1"/>
    <n v="47.992753623188406"/>
    <n v="138"/>
    <x v="1"/>
    <s v="USD"/>
    <n v="1412226000"/>
    <n v="1412312400"/>
    <d v="2014-10-02T05:00:00"/>
    <d v="2014-10-03T05:00:00"/>
    <b v="0"/>
    <b v="0"/>
    <s v="photography/photography books"/>
    <x v="7"/>
    <x v="14"/>
  </r>
  <r>
    <x v="0"/>
    <n v="87.966702470461868"/>
    <n v="931"/>
    <x v="1"/>
    <s v="USD"/>
    <n v="1458104400"/>
    <n v="1459314000"/>
    <d v="2016-03-16T05:00:00"/>
    <d v="2016-03-30T05:00:00"/>
    <b v="0"/>
    <b v="0"/>
    <s v="theater/plays"/>
    <x v="3"/>
    <x v="3"/>
  </r>
  <r>
    <x v="1"/>
    <n v="51.999165275459099"/>
    <n v="3594"/>
    <x v="1"/>
    <s v="USD"/>
    <n v="1411534800"/>
    <n v="1415426400"/>
    <d v="2014-09-24T05:00:00"/>
    <d v="2014-11-08T06:00:00"/>
    <b v="0"/>
    <b v="0"/>
    <s v="film &amp; video/science fiction"/>
    <x v="4"/>
    <x v="22"/>
  </r>
  <r>
    <x v="1"/>
    <n v="29.999659863945578"/>
    <n v="5880"/>
    <x v="1"/>
    <s v="USD"/>
    <n v="1399093200"/>
    <n v="1399093200"/>
    <d v="2014-05-03T05:00:00"/>
    <d v="2014-05-03T05:00:00"/>
    <b v="1"/>
    <b v="0"/>
    <s v="music/rock"/>
    <x v="1"/>
    <x v="1"/>
  </r>
  <r>
    <x v="1"/>
    <n v="98.205357142857139"/>
    <n v="112"/>
    <x v="1"/>
    <s v="USD"/>
    <n v="1270702800"/>
    <n v="1273899600"/>
    <d v="2010-04-08T05:00:00"/>
    <d v="2010-05-15T05:00:00"/>
    <b v="0"/>
    <b v="0"/>
    <s v="photography/photography books"/>
    <x v="7"/>
    <x v="14"/>
  </r>
  <r>
    <x v="1"/>
    <n v="108.96182396606575"/>
    <n v="943"/>
    <x v="1"/>
    <s v="USD"/>
    <n v="1431666000"/>
    <n v="1432184400"/>
    <d v="2015-05-15T05:00:00"/>
    <d v="2015-05-21T05:00:00"/>
    <b v="0"/>
    <b v="0"/>
    <s v="games/mobile games"/>
    <x v="6"/>
    <x v="20"/>
  </r>
  <r>
    <x v="1"/>
    <n v="66.998379254457049"/>
    <n v="2468"/>
    <x v="1"/>
    <s v="USD"/>
    <n v="1472619600"/>
    <n v="1474779600"/>
    <d v="2016-08-31T05:00:00"/>
    <d v="2016-09-25T05:00:00"/>
    <b v="0"/>
    <b v="0"/>
    <s v="film &amp; video/animation"/>
    <x v="4"/>
    <x v="10"/>
  </r>
  <r>
    <x v="1"/>
    <n v="64.99333594668758"/>
    <n v="2551"/>
    <x v="1"/>
    <s v="USD"/>
    <n v="1496293200"/>
    <n v="1500440400"/>
    <d v="2017-06-01T05:00:00"/>
    <d v="2017-07-19T05:00:00"/>
    <b v="0"/>
    <b v="1"/>
    <s v="games/mobile games"/>
    <x v="6"/>
    <x v="20"/>
  </r>
  <r>
    <x v="1"/>
    <n v="99.841584158415841"/>
    <n v="101"/>
    <x v="1"/>
    <s v="USD"/>
    <n v="1575612000"/>
    <n v="1575612000"/>
    <d v="2019-12-06T06:00:00"/>
    <d v="2019-12-06T06:00:00"/>
    <b v="0"/>
    <b v="0"/>
    <s v="games/video games"/>
    <x v="6"/>
    <x v="11"/>
  </r>
  <r>
    <x v="3"/>
    <n v="82.432835820895519"/>
    <n v="67"/>
    <x v="1"/>
    <s v="USD"/>
    <n v="1369112400"/>
    <n v="1374123600"/>
    <d v="2013-05-21T05:00:00"/>
    <d v="2013-07-18T05:00:00"/>
    <b v="0"/>
    <b v="0"/>
    <s v="theater/plays"/>
    <x v="3"/>
    <x v="3"/>
  </r>
  <r>
    <x v="1"/>
    <n v="63.293478260869563"/>
    <n v="92"/>
    <x v="1"/>
    <s v="USD"/>
    <n v="1469422800"/>
    <n v="1469509200"/>
    <d v="2016-07-25T05:00:00"/>
    <d v="2016-07-26T05:00:00"/>
    <b v="0"/>
    <b v="0"/>
    <s v="theater/plays"/>
    <x v="3"/>
    <x v="3"/>
  </r>
  <r>
    <x v="1"/>
    <n v="96.774193548387103"/>
    <n v="62"/>
    <x v="1"/>
    <s v="USD"/>
    <n v="1307854800"/>
    <n v="1309237200"/>
    <d v="2011-06-12T05:00:00"/>
    <d v="2011-06-28T05:00:00"/>
    <b v="0"/>
    <b v="0"/>
    <s v="film &amp; video/animation"/>
    <x v="4"/>
    <x v="10"/>
  </r>
  <r>
    <x v="1"/>
    <n v="54.906040268456373"/>
    <n v="149"/>
    <x v="6"/>
    <s v="EUR"/>
    <n v="1503378000"/>
    <n v="1503982800"/>
    <d v="2017-08-22T05:00:00"/>
    <d v="2017-08-29T05:00:00"/>
    <b v="0"/>
    <b v="1"/>
    <s v="games/video games"/>
    <x v="6"/>
    <x v="11"/>
  </r>
  <r>
    <x v="0"/>
    <n v="39.010869565217391"/>
    <n v="92"/>
    <x v="1"/>
    <s v="USD"/>
    <n v="1486965600"/>
    <n v="1487397600"/>
    <d v="2017-02-13T06:00:00"/>
    <d v="2017-02-18T06:00:00"/>
    <b v="0"/>
    <b v="0"/>
    <s v="film &amp; video/animation"/>
    <x v="4"/>
    <x v="10"/>
  </r>
  <r>
    <x v="0"/>
    <n v="75.84210526315789"/>
    <n v="57"/>
    <x v="2"/>
    <s v="AUD"/>
    <n v="1561438800"/>
    <n v="1562043600"/>
    <d v="2019-06-25T05:00:00"/>
    <d v="2019-07-02T05:00:00"/>
    <b v="0"/>
    <b v="1"/>
    <s v="music/rock"/>
    <x v="1"/>
    <x v="1"/>
  </r>
  <r>
    <x v="1"/>
    <n v="45.051671732522799"/>
    <n v="329"/>
    <x v="1"/>
    <s v="USD"/>
    <n v="1398402000"/>
    <n v="1398574800"/>
    <d v="2014-04-25T05:00:00"/>
    <d v="2014-04-27T05:00:00"/>
    <b v="0"/>
    <b v="0"/>
    <s v="film &amp; video/animation"/>
    <x v="4"/>
    <x v="10"/>
  </r>
  <r>
    <x v="1"/>
    <n v="104.51546391752578"/>
    <n v="97"/>
    <x v="3"/>
    <s v="DKK"/>
    <n v="1513231200"/>
    <n v="1515391200"/>
    <d v="2017-12-14T06:00:00"/>
    <d v="2018-01-08T06:00:00"/>
    <b v="0"/>
    <b v="1"/>
    <s v="theater/plays"/>
    <x v="3"/>
    <x v="3"/>
  </r>
  <r>
    <x v="0"/>
    <n v="76.268292682926827"/>
    <n v="41"/>
    <x v="1"/>
    <s v="USD"/>
    <n v="1440824400"/>
    <n v="1441170000"/>
    <d v="2015-08-29T05:00:00"/>
    <d v="2015-09-02T05:00:00"/>
    <b v="0"/>
    <b v="0"/>
    <s v="technology/wearables"/>
    <x v="2"/>
    <x v="8"/>
  </r>
  <r>
    <x v="1"/>
    <n v="69.015695067264573"/>
    <n v="1784"/>
    <x v="1"/>
    <s v="USD"/>
    <n v="1281070800"/>
    <n v="1281157200"/>
    <d v="2010-08-06T05:00:00"/>
    <d v="2010-08-07T05:00:00"/>
    <b v="0"/>
    <b v="0"/>
    <s v="theater/plays"/>
    <x v="3"/>
    <x v="3"/>
  </r>
  <r>
    <x v="1"/>
    <n v="101.97684085510689"/>
    <n v="1684"/>
    <x v="2"/>
    <s v="AUD"/>
    <n v="1397365200"/>
    <n v="1398229200"/>
    <d v="2014-04-13T05:00:00"/>
    <d v="2014-04-23T05:00:00"/>
    <b v="0"/>
    <b v="1"/>
    <s v="publishing/nonfiction"/>
    <x v="5"/>
    <x v="9"/>
  </r>
  <r>
    <x v="1"/>
    <n v="42.915999999999997"/>
    <n v="250"/>
    <x v="1"/>
    <s v="USD"/>
    <n v="1494392400"/>
    <n v="1495256400"/>
    <d v="2017-05-10T05:00:00"/>
    <d v="2017-05-20T05:00:00"/>
    <b v="0"/>
    <b v="1"/>
    <s v="music/rock"/>
    <x v="1"/>
    <x v="1"/>
  </r>
  <r>
    <x v="1"/>
    <n v="43.025210084033617"/>
    <n v="238"/>
    <x v="1"/>
    <s v="USD"/>
    <n v="1520143200"/>
    <n v="1520402400"/>
    <d v="2018-03-04T06:00:00"/>
    <d v="2018-03-07T06:00:00"/>
    <b v="0"/>
    <b v="0"/>
    <s v="theater/plays"/>
    <x v="3"/>
    <x v="3"/>
  </r>
  <r>
    <x v="1"/>
    <n v="75.245283018867923"/>
    <n v="53"/>
    <x v="1"/>
    <s v="USD"/>
    <n v="1405314000"/>
    <n v="1409806800"/>
    <d v="2014-07-14T05:00:00"/>
    <d v="2014-09-04T05:00:00"/>
    <b v="0"/>
    <b v="0"/>
    <s v="theater/plays"/>
    <x v="3"/>
    <x v="3"/>
  </r>
  <r>
    <x v="1"/>
    <n v="69.023364485981304"/>
    <n v="214"/>
    <x v="1"/>
    <s v="USD"/>
    <n v="1396846800"/>
    <n v="1396933200"/>
    <d v="2014-04-07T05:00:00"/>
    <d v="2014-04-08T05:00:00"/>
    <b v="0"/>
    <b v="0"/>
    <s v="theater/plays"/>
    <x v="3"/>
    <x v="3"/>
  </r>
  <r>
    <x v="1"/>
    <n v="65.986486486486484"/>
    <n v="222"/>
    <x v="1"/>
    <s v="USD"/>
    <n v="1375678800"/>
    <n v="1376024400"/>
    <d v="2013-08-05T05:00:00"/>
    <d v="2013-08-09T05:00:00"/>
    <b v="0"/>
    <b v="0"/>
    <s v="technology/web"/>
    <x v="2"/>
    <x v="2"/>
  </r>
  <r>
    <x v="1"/>
    <n v="98.013800424628457"/>
    <n v="1884"/>
    <x v="1"/>
    <s v="USD"/>
    <n v="1482386400"/>
    <n v="1483682400"/>
    <d v="2016-12-22T06:00:00"/>
    <d v="2017-01-06T06:00:00"/>
    <b v="0"/>
    <b v="1"/>
    <s v="publishing/fiction"/>
    <x v="5"/>
    <x v="13"/>
  </r>
  <r>
    <x v="1"/>
    <n v="60.105504587155963"/>
    <n v="218"/>
    <x v="2"/>
    <s v="AUD"/>
    <n v="1420005600"/>
    <n v="1420437600"/>
    <d v="2014-12-31T06:00:00"/>
    <d v="2015-01-05T06:00:00"/>
    <b v="0"/>
    <b v="0"/>
    <s v="games/mobile games"/>
    <x v="6"/>
    <x v="20"/>
  </r>
  <r>
    <x v="1"/>
    <n v="26.000773395204948"/>
    <n v="6465"/>
    <x v="1"/>
    <s v="USD"/>
    <n v="1420178400"/>
    <n v="1420783200"/>
    <d v="2015-01-02T06:00:00"/>
    <d v="2015-01-09T06:00:00"/>
    <b v="0"/>
    <b v="0"/>
    <s v="publishing/translations"/>
    <x v="5"/>
    <x v="18"/>
  </r>
  <r>
    <x v="0"/>
    <n v="3"/>
    <n v="1"/>
    <x v="1"/>
    <s v="USD"/>
    <n v="1264399200"/>
    <n v="1267423200"/>
    <d v="2010-01-25T06:00:00"/>
    <d v="2010-03-01T06:00:00"/>
    <b v="0"/>
    <b v="0"/>
    <s v="music/rock"/>
    <x v="1"/>
    <x v="1"/>
  </r>
  <r>
    <x v="0"/>
    <n v="38.019801980198018"/>
    <n v="101"/>
    <x v="1"/>
    <s v="USD"/>
    <n v="1355032800"/>
    <n v="1355205600"/>
    <d v="2012-12-09T06:00:00"/>
    <d v="2012-12-11T06:00:00"/>
    <b v="0"/>
    <b v="0"/>
    <s v="theater/plays"/>
    <x v="3"/>
    <x v="3"/>
  </r>
  <r>
    <x v="1"/>
    <n v="106.15254237288136"/>
    <n v="59"/>
    <x v="1"/>
    <s v="USD"/>
    <n v="1382677200"/>
    <n v="1383109200"/>
    <d v="2013-10-25T05:00:00"/>
    <d v="2013-10-30T05:00:00"/>
    <b v="0"/>
    <b v="0"/>
    <s v="theater/plays"/>
    <x v="3"/>
    <x v="3"/>
  </r>
  <r>
    <x v="0"/>
    <n v="81.019475655430711"/>
    <n v="1335"/>
    <x v="0"/>
    <s v="CAD"/>
    <n v="1302238800"/>
    <n v="1303275600"/>
    <d v="2011-04-08T05:00:00"/>
    <d v="2011-04-20T05:00:00"/>
    <b v="0"/>
    <b v="0"/>
    <s v="film &amp; video/drama"/>
    <x v="4"/>
    <x v="6"/>
  </r>
  <r>
    <x v="1"/>
    <n v="96.647727272727266"/>
    <n v="88"/>
    <x v="1"/>
    <s v="USD"/>
    <n v="1487656800"/>
    <n v="1487829600"/>
    <d v="2017-02-21T06:00:00"/>
    <d v="2017-02-23T06:00:00"/>
    <b v="0"/>
    <b v="0"/>
    <s v="publishing/nonfiction"/>
    <x v="5"/>
    <x v="9"/>
  </r>
  <r>
    <x v="1"/>
    <n v="57.003535651149086"/>
    <n v="1697"/>
    <x v="1"/>
    <s v="USD"/>
    <n v="1297836000"/>
    <n v="1298268000"/>
    <d v="2011-02-16T06:00:00"/>
    <d v="2011-02-21T06:00:00"/>
    <b v="0"/>
    <b v="1"/>
    <s v="music/rock"/>
    <x v="1"/>
    <x v="1"/>
  </r>
  <r>
    <x v="0"/>
    <n v="63.93333333333333"/>
    <n v="15"/>
    <x v="4"/>
    <s v="GBP"/>
    <n v="1453615200"/>
    <n v="1456812000"/>
    <d v="2016-01-24T06:00:00"/>
    <d v="2016-03-01T06:00:00"/>
    <b v="0"/>
    <b v="0"/>
    <s v="music/rock"/>
    <x v="1"/>
    <x v="1"/>
  </r>
  <r>
    <x v="1"/>
    <n v="90.456521739130437"/>
    <n v="92"/>
    <x v="1"/>
    <s v="USD"/>
    <n v="1362463200"/>
    <n v="1363669200"/>
    <d v="2013-03-05T06:00:00"/>
    <d v="2013-03-19T05:00:00"/>
    <b v="0"/>
    <b v="0"/>
    <s v="theater/plays"/>
    <x v="3"/>
    <x v="3"/>
  </r>
  <r>
    <x v="1"/>
    <n v="72.172043010752688"/>
    <n v="186"/>
    <x v="1"/>
    <s v="USD"/>
    <n v="1481176800"/>
    <n v="1482904800"/>
    <d v="2016-12-08T06:00:00"/>
    <d v="2016-12-28T06:00:00"/>
    <b v="0"/>
    <b v="1"/>
    <s v="theater/plays"/>
    <x v="3"/>
    <x v="3"/>
  </r>
  <r>
    <x v="1"/>
    <n v="77.934782608695656"/>
    <n v="138"/>
    <x v="1"/>
    <s v="USD"/>
    <n v="1354946400"/>
    <n v="1356588000"/>
    <d v="2012-12-08T06:00:00"/>
    <d v="2012-12-27T06:00:00"/>
    <b v="1"/>
    <b v="0"/>
    <s v="photography/photography books"/>
    <x v="7"/>
    <x v="14"/>
  </r>
  <r>
    <x v="1"/>
    <n v="38.065134099616856"/>
    <n v="261"/>
    <x v="1"/>
    <s v="USD"/>
    <n v="1348808400"/>
    <n v="1349845200"/>
    <d v="2012-09-28T05:00:00"/>
    <d v="2012-10-10T05:00:00"/>
    <b v="0"/>
    <b v="0"/>
    <s v="music/rock"/>
    <x v="1"/>
    <x v="1"/>
  </r>
  <r>
    <x v="0"/>
    <n v="57.936123348017624"/>
    <n v="454"/>
    <x v="1"/>
    <s v="USD"/>
    <n v="1282712400"/>
    <n v="1283058000"/>
    <d v="2010-08-25T05:00:00"/>
    <d v="2010-08-29T05:00:00"/>
    <b v="0"/>
    <b v="1"/>
    <s v="music/rock"/>
    <x v="1"/>
    <x v="1"/>
  </r>
  <r>
    <x v="1"/>
    <n v="49.794392523364486"/>
    <n v="107"/>
    <x v="1"/>
    <s v="USD"/>
    <n v="1301979600"/>
    <n v="1304226000"/>
    <d v="2011-04-05T05:00:00"/>
    <d v="2011-05-01T05:00:00"/>
    <b v="0"/>
    <b v="1"/>
    <s v="music/indie rock"/>
    <x v="1"/>
    <x v="7"/>
  </r>
  <r>
    <x v="1"/>
    <n v="54.050251256281406"/>
    <n v="199"/>
    <x v="1"/>
    <s v="USD"/>
    <n v="1263016800"/>
    <n v="1263016800"/>
    <d v="2010-01-09T06:00:00"/>
    <d v="2010-01-09T06:00:00"/>
    <b v="0"/>
    <b v="0"/>
    <s v="photography/photography books"/>
    <x v="7"/>
    <x v="14"/>
  </r>
  <r>
    <x v="1"/>
    <n v="30.002721335268504"/>
    <n v="5512"/>
    <x v="1"/>
    <s v="USD"/>
    <n v="1360648800"/>
    <n v="1362031200"/>
    <d v="2013-02-12T06:00:00"/>
    <d v="2013-02-28T06:00:00"/>
    <b v="0"/>
    <b v="0"/>
    <s v="theater/plays"/>
    <x v="3"/>
    <x v="3"/>
  </r>
  <r>
    <x v="1"/>
    <n v="70.127906976744185"/>
    <n v="86"/>
    <x v="1"/>
    <s v="USD"/>
    <n v="1451800800"/>
    <n v="1455602400"/>
    <d v="2016-01-03T06:00:00"/>
    <d v="2016-02-16T06:00:00"/>
    <b v="0"/>
    <b v="0"/>
    <s v="theater/plays"/>
    <x v="3"/>
    <x v="3"/>
  </r>
  <r>
    <x v="0"/>
    <n v="26.996228786926462"/>
    <n v="3182"/>
    <x v="6"/>
    <s v="EUR"/>
    <n v="1415340000"/>
    <n v="1418191200"/>
    <d v="2014-11-07T06:00:00"/>
    <d v="2014-12-10T06:00:00"/>
    <b v="0"/>
    <b v="1"/>
    <s v="music/jazz"/>
    <x v="1"/>
    <x v="17"/>
  </r>
  <r>
    <x v="1"/>
    <n v="51.990606936416185"/>
    <n v="2768"/>
    <x v="2"/>
    <s v="AUD"/>
    <n v="1351054800"/>
    <n v="1352440800"/>
    <d v="2012-10-24T05:00:00"/>
    <d v="2012-11-09T06:00:00"/>
    <b v="0"/>
    <b v="0"/>
    <s v="theater/plays"/>
    <x v="3"/>
    <x v="3"/>
  </r>
  <r>
    <x v="1"/>
    <n v="56.416666666666664"/>
    <n v="48"/>
    <x v="1"/>
    <s v="USD"/>
    <n v="1349326800"/>
    <n v="1353304800"/>
    <d v="2012-10-04T05:00:00"/>
    <d v="2012-11-19T06:00:00"/>
    <b v="0"/>
    <b v="0"/>
    <s v="film &amp; video/documentary"/>
    <x v="4"/>
    <x v="4"/>
  </r>
  <r>
    <x v="1"/>
    <n v="101.63218390804597"/>
    <n v="87"/>
    <x v="1"/>
    <s v="USD"/>
    <n v="1548914400"/>
    <n v="1550728800"/>
    <d v="2019-01-31T06:00:00"/>
    <d v="2019-02-21T06:00:00"/>
    <b v="0"/>
    <b v="0"/>
    <s v="film &amp; video/television"/>
    <x v="4"/>
    <x v="19"/>
  </r>
  <r>
    <x v="3"/>
    <n v="25.005291005291006"/>
    <n v="1890"/>
    <x v="1"/>
    <s v="USD"/>
    <n v="1291269600"/>
    <n v="1291442400"/>
    <d v="2010-12-02T06:00:00"/>
    <d v="2010-12-04T06:00:00"/>
    <b v="0"/>
    <b v="0"/>
    <s v="games/video games"/>
    <x v="6"/>
    <x v="11"/>
  </r>
  <r>
    <x v="2"/>
    <n v="32.016393442622949"/>
    <n v="61"/>
    <x v="1"/>
    <s v="USD"/>
    <n v="1449468000"/>
    <n v="1452146400"/>
    <d v="2015-12-07T06:00:00"/>
    <d v="2016-01-07T06:00:00"/>
    <b v="0"/>
    <b v="0"/>
    <s v="photography/photography books"/>
    <x v="7"/>
    <x v="14"/>
  </r>
  <r>
    <x v="1"/>
    <n v="82.021647307286173"/>
    <n v="1894"/>
    <x v="1"/>
    <s v="USD"/>
    <n v="1562734800"/>
    <n v="1564894800"/>
    <d v="2019-07-10T05:00:00"/>
    <d v="2019-08-04T05:00:00"/>
    <b v="0"/>
    <b v="1"/>
    <s v="theater/plays"/>
    <x v="3"/>
    <x v="3"/>
  </r>
  <r>
    <x v="1"/>
    <n v="37.957446808510639"/>
    <n v="282"/>
    <x v="0"/>
    <s v="CAD"/>
    <n v="1505624400"/>
    <n v="1505883600"/>
    <d v="2017-09-17T05:00:00"/>
    <d v="2017-09-20T05:00:00"/>
    <b v="0"/>
    <b v="0"/>
    <s v="theater/plays"/>
    <x v="3"/>
    <x v="3"/>
  </r>
  <r>
    <x v="0"/>
    <n v="51.533333333333331"/>
    <n v="15"/>
    <x v="1"/>
    <s v="USD"/>
    <n v="1509948000"/>
    <n v="1510380000"/>
    <d v="2017-11-06T06:00:00"/>
    <d v="2017-11-11T06:00:00"/>
    <b v="0"/>
    <b v="0"/>
    <s v="theater/plays"/>
    <x v="3"/>
    <x v="3"/>
  </r>
  <r>
    <x v="1"/>
    <n v="81.198275862068968"/>
    <n v="116"/>
    <x v="1"/>
    <s v="USD"/>
    <n v="1554526800"/>
    <n v="1555218000"/>
    <d v="2019-04-06T05:00:00"/>
    <d v="2019-04-14T05:00:00"/>
    <b v="0"/>
    <b v="0"/>
    <s v="publishing/translations"/>
    <x v="5"/>
    <x v="18"/>
  </r>
  <r>
    <x v="0"/>
    <n v="40.030075187969928"/>
    <n v="133"/>
    <x v="1"/>
    <s v="USD"/>
    <n v="1334811600"/>
    <n v="1335243600"/>
    <d v="2012-04-19T05:00:00"/>
    <d v="2012-04-24T05:00:00"/>
    <b v="0"/>
    <b v="1"/>
    <s v="games/video games"/>
    <x v="6"/>
    <x v="11"/>
  </r>
  <r>
    <x v="1"/>
    <n v="89.939759036144579"/>
    <n v="83"/>
    <x v="1"/>
    <s v="USD"/>
    <n v="1279515600"/>
    <n v="1279688400"/>
    <d v="2010-07-19T05:00:00"/>
    <d v="2010-07-21T05:00:00"/>
    <b v="0"/>
    <b v="0"/>
    <s v="theater/plays"/>
    <x v="3"/>
    <x v="3"/>
  </r>
  <r>
    <x v="1"/>
    <n v="96.692307692307693"/>
    <n v="91"/>
    <x v="1"/>
    <s v="USD"/>
    <n v="1353909600"/>
    <n v="1356069600"/>
    <d v="2012-11-26T06:00:00"/>
    <d v="2012-12-21T06:00:00"/>
    <b v="0"/>
    <b v="0"/>
    <s v="technology/web"/>
    <x v="2"/>
    <x v="2"/>
  </r>
  <r>
    <x v="1"/>
    <n v="25.010989010989011"/>
    <n v="546"/>
    <x v="1"/>
    <s v="USD"/>
    <n v="1535950800"/>
    <n v="1536210000"/>
    <d v="2018-09-03T05:00:00"/>
    <d v="2018-09-06T05:00:00"/>
    <b v="0"/>
    <b v="0"/>
    <s v="theater/plays"/>
    <x v="3"/>
    <x v="3"/>
  </r>
  <r>
    <x v="1"/>
    <n v="36.987277353689571"/>
    <n v="393"/>
    <x v="1"/>
    <s v="USD"/>
    <n v="1511244000"/>
    <n v="1511762400"/>
    <d v="2017-11-21T06:00:00"/>
    <d v="2017-11-27T06:00:00"/>
    <b v="0"/>
    <b v="0"/>
    <s v="film &amp; video/animation"/>
    <x v="4"/>
    <x v="10"/>
  </r>
  <r>
    <x v="0"/>
    <n v="73.012609117361791"/>
    <n v="2062"/>
    <x v="1"/>
    <s v="USD"/>
    <n v="1331445600"/>
    <n v="1333256400"/>
    <d v="2012-03-11T06:00:00"/>
    <d v="2012-04-01T05:00:00"/>
    <b v="0"/>
    <b v="1"/>
    <s v="theater/plays"/>
    <x v="3"/>
    <x v="3"/>
  </r>
  <r>
    <x v="1"/>
    <n v="68.240601503759393"/>
    <n v="133"/>
    <x v="1"/>
    <s v="USD"/>
    <n v="1480226400"/>
    <n v="1480744800"/>
    <d v="2016-11-27T06:00:00"/>
    <d v="2016-12-03T06:00:00"/>
    <b v="0"/>
    <b v="1"/>
    <s v="film &amp; video/television"/>
    <x v="4"/>
    <x v="19"/>
  </r>
  <r>
    <x v="0"/>
    <n v="52.310344827586206"/>
    <n v="29"/>
    <x v="3"/>
    <s v="DKK"/>
    <n v="1464584400"/>
    <n v="1465016400"/>
    <d v="2016-05-30T05:00:00"/>
    <d v="2016-06-04T05:00:00"/>
    <b v="0"/>
    <b v="0"/>
    <s v="music/rock"/>
    <x v="1"/>
    <x v="1"/>
  </r>
  <r>
    <x v="0"/>
    <n v="61.765151515151516"/>
    <n v="132"/>
    <x v="1"/>
    <s v="USD"/>
    <n v="1335848400"/>
    <n v="1336280400"/>
    <d v="2012-05-01T05:00:00"/>
    <d v="2012-05-06T05:00:00"/>
    <b v="0"/>
    <b v="0"/>
    <s v="technology/web"/>
    <x v="2"/>
    <x v="2"/>
  </r>
  <r>
    <x v="1"/>
    <n v="25.027559055118111"/>
    <n v="254"/>
    <x v="1"/>
    <s v="USD"/>
    <n v="1473483600"/>
    <n v="1476766800"/>
    <d v="2016-09-10T05:00:00"/>
    <d v="2016-10-18T05:00:00"/>
    <b v="0"/>
    <b v="0"/>
    <s v="theater/plays"/>
    <x v="3"/>
    <x v="3"/>
  </r>
  <r>
    <x v="3"/>
    <n v="106.28804347826087"/>
    <n v="184"/>
    <x v="1"/>
    <s v="USD"/>
    <n v="1479880800"/>
    <n v="1480485600"/>
    <d v="2016-11-23T06:00:00"/>
    <d v="2016-11-30T06:00:00"/>
    <b v="0"/>
    <b v="0"/>
    <s v="theater/plays"/>
    <x v="3"/>
    <x v="3"/>
  </r>
  <r>
    <x v="1"/>
    <n v="75.07386363636364"/>
    <n v="176"/>
    <x v="1"/>
    <s v="USD"/>
    <n v="1430197200"/>
    <n v="1430197200"/>
    <d v="2015-04-28T05:00:00"/>
    <d v="2015-04-28T05:00:00"/>
    <b v="0"/>
    <b v="0"/>
    <s v="music/electric music"/>
    <x v="1"/>
    <x v="5"/>
  </r>
  <r>
    <x v="0"/>
    <n v="39.970802919708028"/>
    <n v="137"/>
    <x v="3"/>
    <s v="DKK"/>
    <n v="1331701200"/>
    <n v="1331787600"/>
    <d v="2012-03-14T05:00:00"/>
    <d v="2012-03-15T05:00:00"/>
    <b v="0"/>
    <b v="1"/>
    <s v="music/metal"/>
    <x v="1"/>
    <x v="16"/>
  </r>
  <r>
    <x v="1"/>
    <n v="39.982195845697326"/>
    <n v="337"/>
    <x v="0"/>
    <s v="CAD"/>
    <n v="1438578000"/>
    <n v="1438837200"/>
    <d v="2015-08-03T05:00:00"/>
    <d v="2015-08-06T05:00:00"/>
    <b v="0"/>
    <b v="0"/>
    <s v="theater/plays"/>
    <x v="3"/>
    <x v="3"/>
  </r>
  <r>
    <x v="0"/>
    <n v="101.01541850220265"/>
    <n v="908"/>
    <x v="1"/>
    <s v="USD"/>
    <n v="1368162000"/>
    <n v="1370926800"/>
    <d v="2013-05-10T05:00:00"/>
    <d v="2013-06-11T05:00:00"/>
    <b v="0"/>
    <b v="1"/>
    <s v="film &amp; video/documentary"/>
    <x v="4"/>
    <x v="4"/>
  </r>
  <r>
    <x v="1"/>
    <n v="76.813084112149539"/>
    <n v="107"/>
    <x v="1"/>
    <s v="USD"/>
    <n v="1318654800"/>
    <n v="1319000400"/>
    <d v="2011-10-15T05:00:00"/>
    <d v="2011-10-19T05:00:00"/>
    <b v="1"/>
    <b v="0"/>
    <s v="technology/web"/>
    <x v="2"/>
    <x v="2"/>
  </r>
  <r>
    <x v="0"/>
    <n v="71.7"/>
    <n v="10"/>
    <x v="1"/>
    <s v="USD"/>
    <n v="1331874000"/>
    <n v="1333429200"/>
    <d v="2012-03-16T05:00:00"/>
    <d v="2012-04-03T05:00:00"/>
    <b v="0"/>
    <b v="0"/>
    <s v="food/food trucks"/>
    <x v="0"/>
    <x v="0"/>
  </r>
  <r>
    <x v="3"/>
    <n v="33.28125"/>
    <n v="32"/>
    <x v="6"/>
    <s v="EUR"/>
    <n v="1286254800"/>
    <n v="1287032400"/>
    <d v="2010-10-05T05:00:00"/>
    <d v="2010-10-14T05:00:00"/>
    <b v="0"/>
    <b v="0"/>
    <s v="theater/plays"/>
    <x v="3"/>
    <x v="3"/>
  </r>
  <r>
    <x v="1"/>
    <n v="43.923497267759565"/>
    <n v="183"/>
    <x v="1"/>
    <s v="USD"/>
    <n v="1540530000"/>
    <n v="1541570400"/>
    <d v="2018-10-26T05:00:00"/>
    <d v="2018-11-07T06:00:00"/>
    <b v="0"/>
    <b v="0"/>
    <s v="theater/plays"/>
    <x v="3"/>
    <x v="3"/>
  </r>
  <r>
    <x v="0"/>
    <n v="36.004712041884815"/>
    <n v="1910"/>
    <x v="5"/>
    <s v="CHF"/>
    <n v="1381813200"/>
    <n v="1383976800"/>
    <d v="2013-10-15T05:00:00"/>
    <d v="2013-11-09T06:00:00"/>
    <b v="0"/>
    <b v="0"/>
    <s v="theater/plays"/>
    <x v="3"/>
    <x v="3"/>
  </r>
  <r>
    <x v="0"/>
    <n v="88.21052631578948"/>
    <n v="38"/>
    <x v="2"/>
    <s v="AUD"/>
    <n v="1548655200"/>
    <n v="1550556000"/>
    <d v="2019-01-28T06:00:00"/>
    <d v="2019-02-19T06:00:00"/>
    <b v="0"/>
    <b v="0"/>
    <s v="theater/plays"/>
    <x v="3"/>
    <x v="3"/>
  </r>
  <r>
    <x v="0"/>
    <n v="65.240384615384613"/>
    <n v="104"/>
    <x v="2"/>
    <s v="AUD"/>
    <n v="1389679200"/>
    <n v="1390456800"/>
    <d v="2014-01-14T06:00:00"/>
    <d v="2014-01-23T06:00:00"/>
    <b v="0"/>
    <b v="1"/>
    <s v="theater/plays"/>
    <x v="3"/>
    <x v="3"/>
  </r>
  <r>
    <x v="1"/>
    <n v="69.958333333333329"/>
    <n v="72"/>
    <x v="1"/>
    <s v="USD"/>
    <n v="1456466400"/>
    <n v="1458018000"/>
    <d v="2016-02-26T06:00:00"/>
    <d v="2016-03-15T05:00:00"/>
    <b v="0"/>
    <b v="1"/>
    <s v="music/rock"/>
    <x v="1"/>
    <x v="1"/>
  </r>
  <r>
    <x v="0"/>
    <n v="39.877551020408163"/>
    <n v="49"/>
    <x v="1"/>
    <s v="USD"/>
    <n v="1456984800"/>
    <n v="1461819600"/>
    <d v="2016-03-03T06:00:00"/>
    <d v="2016-04-28T05:00:00"/>
    <b v="0"/>
    <b v="0"/>
    <s v="food/food trucks"/>
    <x v="0"/>
    <x v="0"/>
  </r>
  <r>
    <x v="0"/>
    <n v="5"/>
    <n v="1"/>
    <x v="3"/>
    <s v="DKK"/>
    <n v="1504069200"/>
    <n v="1504155600"/>
    <d v="2017-08-30T05:00:00"/>
    <d v="2017-08-31T05:00:00"/>
    <b v="0"/>
    <b v="1"/>
    <s v="publishing/nonfiction"/>
    <x v="5"/>
    <x v="9"/>
  </r>
  <r>
    <x v="1"/>
    <n v="41.023728813559323"/>
    <n v="295"/>
    <x v="1"/>
    <s v="USD"/>
    <n v="1424930400"/>
    <n v="1426395600"/>
    <d v="2015-02-26T06:00:00"/>
    <d v="2015-03-15T05:00:00"/>
    <b v="0"/>
    <b v="0"/>
    <s v="film &amp; video/documentary"/>
    <x v="4"/>
    <x v="4"/>
  </r>
  <r>
    <x v="0"/>
    <n v="98.914285714285711"/>
    <n v="245"/>
    <x v="1"/>
    <s v="USD"/>
    <n v="1535864400"/>
    <n v="1537074000"/>
    <d v="2018-09-02T05:00:00"/>
    <d v="2018-09-16T05:00:00"/>
    <b v="0"/>
    <b v="0"/>
    <s v="theater/plays"/>
    <x v="3"/>
    <x v="3"/>
  </r>
  <r>
    <x v="0"/>
    <n v="87.78125"/>
    <n v="32"/>
    <x v="1"/>
    <s v="USD"/>
    <n v="1452146400"/>
    <n v="1452578400"/>
    <d v="2016-01-07T06:00:00"/>
    <d v="2016-01-12T06:00:00"/>
    <b v="0"/>
    <b v="0"/>
    <s v="music/indie rock"/>
    <x v="1"/>
    <x v="7"/>
  </r>
  <r>
    <x v="1"/>
    <n v="80.767605633802816"/>
    <n v="142"/>
    <x v="1"/>
    <s v="USD"/>
    <n v="1470546000"/>
    <n v="1474088400"/>
    <d v="2016-08-07T05:00:00"/>
    <d v="2016-09-17T05:00:00"/>
    <b v="0"/>
    <b v="0"/>
    <s v="film &amp; video/documentary"/>
    <x v="4"/>
    <x v="4"/>
  </r>
  <r>
    <x v="1"/>
    <n v="94.28235294117647"/>
    <n v="85"/>
    <x v="1"/>
    <s v="USD"/>
    <n v="1458363600"/>
    <n v="1461906000"/>
    <d v="2016-03-19T05:00:00"/>
    <d v="2016-04-29T05:00:00"/>
    <b v="0"/>
    <b v="0"/>
    <s v="theater/plays"/>
    <x v="3"/>
    <x v="3"/>
  </r>
  <r>
    <x v="0"/>
    <n v="73.428571428571431"/>
    <n v="7"/>
    <x v="1"/>
    <s v="USD"/>
    <n v="1500008400"/>
    <n v="1500267600"/>
    <d v="2017-07-14T05:00:00"/>
    <d v="2017-07-17T05:00:00"/>
    <b v="0"/>
    <b v="1"/>
    <s v="theater/plays"/>
    <x v="3"/>
    <x v="3"/>
  </r>
  <r>
    <x v="1"/>
    <n v="65.968133535660087"/>
    <n v="659"/>
    <x v="3"/>
    <s v="DKK"/>
    <n v="1338958800"/>
    <n v="1340686800"/>
    <d v="2012-06-06T05:00:00"/>
    <d v="2012-06-26T05:00:00"/>
    <b v="0"/>
    <b v="1"/>
    <s v="publishing/fiction"/>
    <x v="5"/>
    <x v="13"/>
  </r>
  <r>
    <x v="0"/>
    <n v="109.04109589041096"/>
    <n v="803"/>
    <x v="1"/>
    <s v="USD"/>
    <n v="1303102800"/>
    <n v="1303189200"/>
    <d v="2011-04-18T05:00:00"/>
    <d v="2011-04-19T05:00:00"/>
    <b v="0"/>
    <b v="0"/>
    <s v="theater/plays"/>
    <x v="3"/>
    <x v="3"/>
  </r>
  <r>
    <x v="3"/>
    <n v="41.16"/>
    <n v="75"/>
    <x v="1"/>
    <s v="USD"/>
    <n v="1316581200"/>
    <n v="1318309200"/>
    <d v="2011-09-21T05:00:00"/>
    <d v="2011-10-11T05:00:00"/>
    <b v="0"/>
    <b v="1"/>
    <s v="music/indie rock"/>
    <x v="1"/>
    <x v="7"/>
  </r>
  <r>
    <x v="0"/>
    <n v="99.125"/>
    <n v="16"/>
    <x v="1"/>
    <s v="USD"/>
    <n v="1270789200"/>
    <n v="1272171600"/>
    <d v="2010-04-09T05:00:00"/>
    <d v="2010-04-25T05:00:00"/>
    <b v="0"/>
    <b v="0"/>
    <s v="games/video games"/>
    <x v="6"/>
    <x v="11"/>
  </r>
  <r>
    <x v="1"/>
    <n v="105.88429752066116"/>
    <n v="121"/>
    <x v="1"/>
    <s v="USD"/>
    <n v="1297836000"/>
    <n v="1298872800"/>
    <d v="2011-02-16T06:00:00"/>
    <d v="2011-02-28T06:00:00"/>
    <b v="0"/>
    <b v="0"/>
    <s v="theater/plays"/>
    <x v="3"/>
    <x v="3"/>
  </r>
  <r>
    <x v="1"/>
    <n v="48.996525921966864"/>
    <n v="3742"/>
    <x v="1"/>
    <s v="USD"/>
    <n v="1382677200"/>
    <n v="1383282000"/>
    <d v="2013-10-25T05:00:00"/>
    <d v="2013-11-01T05:00:00"/>
    <b v="0"/>
    <b v="0"/>
    <s v="theater/plays"/>
    <x v="3"/>
    <x v="3"/>
  </r>
  <r>
    <x v="1"/>
    <n v="39"/>
    <n v="223"/>
    <x v="1"/>
    <s v="USD"/>
    <n v="1330322400"/>
    <n v="1330495200"/>
    <d v="2012-02-27T06:00:00"/>
    <d v="2012-02-29T06:00:00"/>
    <b v="0"/>
    <b v="0"/>
    <s v="music/rock"/>
    <x v="1"/>
    <x v="1"/>
  </r>
  <r>
    <x v="1"/>
    <n v="31.022556390977442"/>
    <n v="133"/>
    <x v="1"/>
    <s v="USD"/>
    <n v="1552366800"/>
    <n v="1552798800"/>
    <d v="2019-03-12T05:00:00"/>
    <d v="2019-03-17T05:00:00"/>
    <b v="0"/>
    <b v="1"/>
    <s v="film &amp; video/documentary"/>
    <x v="4"/>
    <x v="4"/>
  </r>
  <r>
    <x v="0"/>
    <n v="103.87096774193549"/>
    <n v="31"/>
    <x v="1"/>
    <s v="USD"/>
    <n v="1400907600"/>
    <n v="1403413200"/>
    <d v="2014-05-24T05:00:00"/>
    <d v="2014-06-22T05:00:00"/>
    <b v="0"/>
    <b v="0"/>
    <s v="theater/plays"/>
    <x v="3"/>
    <x v="3"/>
  </r>
  <r>
    <x v="0"/>
    <n v="59.268518518518519"/>
    <n v="108"/>
    <x v="6"/>
    <s v="EUR"/>
    <n v="1574143200"/>
    <n v="1574229600"/>
    <d v="2019-11-19T06:00:00"/>
    <d v="2019-11-20T06:00:00"/>
    <b v="0"/>
    <b v="1"/>
    <s v="food/food trucks"/>
    <x v="0"/>
    <x v="0"/>
  </r>
  <r>
    <x v="0"/>
    <n v="42.3"/>
    <n v="30"/>
    <x v="1"/>
    <s v="USD"/>
    <n v="1494738000"/>
    <n v="1495861200"/>
    <d v="2017-05-14T05:00:00"/>
    <d v="2017-05-27T05:00:00"/>
    <b v="0"/>
    <b v="0"/>
    <s v="theater/plays"/>
    <x v="3"/>
    <x v="3"/>
  </r>
  <r>
    <x v="0"/>
    <n v="53.117647058823529"/>
    <n v="17"/>
    <x v="1"/>
    <s v="USD"/>
    <n v="1392357600"/>
    <n v="1392530400"/>
    <d v="2014-02-14T06:00:00"/>
    <d v="2014-02-16T06:00:00"/>
    <b v="0"/>
    <b v="0"/>
    <s v="music/rock"/>
    <x v="1"/>
    <x v="1"/>
  </r>
  <r>
    <x v="3"/>
    <n v="50.796875"/>
    <n v="64"/>
    <x v="1"/>
    <s v="USD"/>
    <n v="1281589200"/>
    <n v="1283662800"/>
    <d v="2010-08-12T05:00:00"/>
    <d v="2010-09-05T05:00:00"/>
    <b v="0"/>
    <b v="0"/>
    <s v="technology/web"/>
    <x v="2"/>
    <x v="2"/>
  </r>
  <r>
    <x v="0"/>
    <n v="101.15"/>
    <n v="80"/>
    <x v="1"/>
    <s v="USD"/>
    <n v="1305003600"/>
    <n v="1305781200"/>
    <d v="2011-05-10T05:00:00"/>
    <d v="2011-05-19T05:00:00"/>
    <b v="0"/>
    <b v="0"/>
    <s v="publishing/fiction"/>
    <x v="5"/>
    <x v="13"/>
  </r>
  <r>
    <x v="0"/>
    <n v="65.000810372771468"/>
    <n v="2468"/>
    <x v="1"/>
    <s v="USD"/>
    <n v="1301634000"/>
    <n v="1302325200"/>
    <d v="2011-04-01T05:00:00"/>
    <d v="2011-04-09T05:00:00"/>
    <b v="0"/>
    <b v="0"/>
    <s v="film &amp; video/shorts"/>
    <x v="4"/>
    <x v="12"/>
  </r>
  <r>
    <x v="1"/>
    <n v="37.998645510835914"/>
    <n v="5168"/>
    <x v="1"/>
    <s v="USD"/>
    <n v="1290664800"/>
    <n v="1291788000"/>
    <d v="2010-11-25T06:00:00"/>
    <d v="2010-12-08T06:00:00"/>
    <b v="0"/>
    <b v="0"/>
    <s v="theater/plays"/>
    <x v="3"/>
    <x v="3"/>
  </r>
  <r>
    <x v="0"/>
    <n v="82.615384615384613"/>
    <n v="26"/>
    <x v="4"/>
    <s v="GBP"/>
    <n v="1395896400"/>
    <n v="1396069200"/>
    <d v="2014-03-27T05:00:00"/>
    <d v="2014-03-29T05:00:00"/>
    <b v="0"/>
    <b v="0"/>
    <s v="film &amp; video/documentary"/>
    <x v="4"/>
    <x v="4"/>
  </r>
  <r>
    <x v="1"/>
    <n v="37.941368078175898"/>
    <n v="307"/>
    <x v="1"/>
    <s v="USD"/>
    <n v="1434862800"/>
    <n v="1435899600"/>
    <d v="2015-06-21T05:00:00"/>
    <d v="2015-07-03T05:00:00"/>
    <b v="0"/>
    <b v="1"/>
    <s v="theater/plays"/>
    <x v="3"/>
    <x v="3"/>
  </r>
  <r>
    <x v="0"/>
    <n v="80.780821917808225"/>
    <n v="73"/>
    <x v="1"/>
    <s v="USD"/>
    <n v="1529125200"/>
    <n v="1531112400"/>
    <d v="2018-06-16T05:00:00"/>
    <d v="2018-07-09T05:00:00"/>
    <b v="0"/>
    <b v="1"/>
    <s v="theater/plays"/>
    <x v="3"/>
    <x v="3"/>
  </r>
  <r>
    <x v="0"/>
    <n v="25.984375"/>
    <n v="128"/>
    <x v="1"/>
    <s v="USD"/>
    <n v="1451109600"/>
    <n v="1451628000"/>
    <d v="2015-12-26T06:00:00"/>
    <d v="2016-01-01T06:00:00"/>
    <b v="0"/>
    <b v="0"/>
    <s v="film &amp; video/animation"/>
    <x v="4"/>
    <x v="10"/>
  </r>
  <r>
    <x v="0"/>
    <n v="30.363636363636363"/>
    <n v="33"/>
    <x v="1"/>
    <s v="USD"/>
    <n v="1566968400"/>
    <n v="1567314000"/>
    <d v="2019-08-28T05:00:00"/>
    <d v="2019-09-01T05:00:00"/>
    <b v="0"/>
    <b v="1"/>
    <s v="theater/plays"/>
    <x v="3"/>
    <x v="3"/>
  </r>
  <r>
    <x v="1"/>
    <n v="54.004916018025398"/>
    <n v="2441"/>
    <x v="1"/>
    <s v="USD"/>
    <n v="1543557600"/>
    <n v="1544508000"/>
    <d v="2018-11-30T06:00:00"/>
    <d v="2018-12-11T06:00:00"/>
    <b v="0"/>
    <b v="0"/>
    <s v="music/rock"/>
    <x v="1"/>
    <x v="1"/>
  </r>
  <r>
    <x v="2"/>
    <n v="101.78672985781991"/>
    <n v="211"/>
    <x v="1"/>
    <s v="USD"/>
    <n v="1481522400"/>
    <n v="1482472800"/>
    <d v="2016-12-12T06:00:00"/>
    <d v="2016-12-23T06:00:00"/>
    <b v="0"/>
    <b v="0"/>
    <s v="games/video games"/>
    <x v="6"/>
    <x v="11"/>
  </r>
  <r>
    <x v="1"/>
    <n v="45.003610108303249"/>
    <n v="1385"/>
    <x v="4"/>
    <s v="GBP"/>
    <n v="1512712800"/>
    <n v="1512799200"/>
    <d v="2017-12-08T06:00:00"/>
    <d v="2017-12-09T06:00:00"/>
    <b v="0"/>
    <b v="0"/>
    <s v="film &amp; video/documentary"/>
    <x v="4"/>
    <x v="4"/>
  </r>
  <r>
    <x v="1"/>
    <n v="77.068421052631578"/>
    <n v="190"/>
    <x v="1"/>
    <s v="USD"/>
    <n v="1324274400"/>
    <n v="1324360800"/>
    <d v="2011-12-19T06:00:00"/>
    <d v="2011-12-20T06:00:00"/>
    <b v="0"/>
    <b v="0"/>
    <s v="food/food trucks"/>
    <x v="0"/>
    <x v="0"/>
  </r>
  <r>
    <x v="1"/>
    <n v="88.076595744680844"/>
    <n v="470"/>
    <x v="1"/>
    <s v="USD"/>
    <n v="1364446800"/>
    <n v="1364533200"/>
    <d v="2013-03-28T05:00:00"/>
    <d v="2013-03-29T05:00:00"/>
    <b v="0"/>
    <b v="0"/>
    <s v="technology/wearables"/>
    <x v="2"/>
    <x v="8"/>
  </r>
  <r>
    <x v="1"/>
    <n v="47.035573122529641"/>
    <n v="253"/>
    <x v="1"/>
    <s v="USD"/>
    <n v="1542693600"/>
    <n v="1545112800"/>
    <d v="2018-11-20T06:00:00"/>
    <d v="2018-12-18T06:00:00"/>
    <b v="0"/>
    <b v="0"/>
    <s v="theater/plays"/>
    <x v="3"/>
    <x v="3"/>
  </r>
  <r>
    <x v="1"/>
    <n v="110.99550763701707"/>
    <n v="1113"/>
    <x v="1"/>
    <s v="USD"/>
    <n v="1515564000"/>
    <n v="1516168800"/>
    <d v="2018-01-10T06:00:00"/>
    <d v="2018-01-17T06:00:00"/>
    <b v="0"/>
    <b v="0"/>
    <s v="music/rock"/>
    <x v="1"/>
    <x v="1"/>
  </r>
  <r>
    <x v="1"/>
    <n v="87.003066141042481"/>
    <n v="2283"/>
    <x v="1"/>
    <s v="USD"/>
    <n v="1573797600"/>
    <n v="1574920800"/>
    <d v="2019-11-15T06:00:00"/>
    <d v="2019-11-28T06:00:00"/>
    <b v="0"/>
    <b v="0"/>
    <s v="music/rock"/>
    <x v="1"/>
    <x v="1"/>
  </r>
  <r>
    <x v="0"/>
    <n v="63.994402985074629"/>
    <n v="1072"/>
    <x v="1"/>
    <s v="USD"/>
    <n v="1292392800"/>
    <n v="1292479200"/>
    <d v="2010-12-15T06:00:00"/>
    <d v="2010-12-16T06:00:00"/>
    <b v="0"/>
    <b v="1"/>
    <s v="music/rock"/>
    <x v="1"/>
    <x v="1"/>
  </r>
  <r>
    <x v="1"/>
    <n v="105.9945205479452"/>
    <n v="1095"/>
    <x v="1"/>
    <s v="USD"/>
    <n v="1573452000"/>
    <n v="1573538400"/>
    <d v="2019-11-11T06:00:00"/>
    <d v="2019-11-12T06:00:00"/>
    <b v="0"/>
    <b v="0"/>
    <s v="theater/plays"/>
    <x v="3"/>
    <x v="3"/>
  </r>
  <r>
    <x v="1"/>
    <n v="73.989349112426041"/>
    <n v="1690"/>
    <x v="1"/>
    <s v="USD"/>
    <n v="1317790800"/>
    <n v="1320382800"/>
    <d v="2011-10-05T05:00:00"/>
    <d v="2011-11-04T05:00:00"/>
    <b v="0"/>
    <b v="0"/>
    <s v="theater/plays"/>
    <x v="3"/>
    <x v="3"/>
  </r>
  <r>
    <x v="3"/>
    <n v="84.02004626060139"/>
    <n v="1297"/>
    <x v="0"/>
    <s v="CAD"/>
    <n v="1501650000"/>
    <n v="1502859600"/>
    <d v="2017-08-02T05:00:00"/>
    <d v="2017-08-16T05:00:00"/>
    <b v="0"/>
    <b v="0"/>
    <s v="theater/plays"/>
    <x v="3"/>
    <x v="3"/>
  </r>
  <r>
    <x v="0"/>
    <n v="88.966921119592882"/>
    <n v="393"/>
    <x v="1"/>
    <s v="USD"/>
    <n v="1323669600"/>
    <n v="1323756000"/>
    <d v="2011-12-12T06:00:00"/>
    <d v="2011-12-13T06:00:00"/>
    <b v="0"/>
    <b v="0"/>
    <s v="photography/photography books"/>
    <x v="7"/>
    <x v="14"/>
  </r>
  <r>
    <x v="0"/>
    <n v="76.990453460620529"/>
    <n v="1257"/>
    <x v="1"/>
    <s v="USD"/>
    <n v="1440738000"/>
    <n v="1441342800"/>
    <d v="2015-08-28T05:00:00"/>
    <d v="2015-09-04T05:00:00"/>
    <b v="0"/>
    <b v="0"/>
    <s v="music/indie rock"/>
    <x v="1"/>
    <x v="7"/>
  </r>
  <r>
    <x v="0"/>
    <n v="97.146341463414629"/>
    <n v="328"/>
    <x v="1"/>
    <s v="USD"/>
    <n v="1374296400"/>
    <n v="1375333200"/>
    <d v="2013-07-20T05:00:00"/>
    <d v="2013-08-01T05:00:00"/>
    <b v="0"/>
    <b v="0"/>
    <s v="theater/plays"/>
    <x v="3"/>
    <x v="3"/>
  </r>
  <r>
    <x v="0"/>
    <n v="33.013605442176868"/>
    <n v="147"/>
    <x v="1"/>
    <s v="USD"/>
    <n v="1384840800"/>
    <n v="1389420000"/>
    <d v="2013-11-19T06:00:00"/>
    <d v="2014-01-11T06:00:00"/>
    <b v="0"/>
    <b v="0"/>
    <s v="theater/plays"/>
    <x v="3"/>
    <x v="3"/>
  </r>
  <r>
    <x v="0"/>
    <n v="99.950602409638549"/>
    <n v="830"/>
    <x v="1"/>
    <s v="USD"/>
    <n v="1516600800"/>
    <n v="1520056800"/>
    <d v="2018-01-22T06:00:00"/>
    <d v="2018-03-03T06:00:00"/>
    <b v="0"/>
    <b v="0"/>
    <s v="games/video games"/>
    <x v="6"/>
    <x v="11"/>
  </r>
  <r>
    <x v="0"/>
    <n v="69.966767371601208"/>
    <n v="331"/>
    <x v="4"/>
    <s v="GBP"/>
    <n v="1436418000"/>
    <n v="1436504400"/>
    <d v="2015-07-09T05:00:00"/>
    <d v="2015-07-10T05:00:00"/>
    <b v="0"/>
    <b v="0"/>
    <s v="film &amp; video/drama"/>
    <x v="4"/>
    <x v="6"/>
  </r>
  <r>
    <x v="0"/>
    <n v="110.32"/>
    <n v="25"/>
    <x v="1"/>
    <s v="USD"/>
    <n v="1503550800"/>
    <n v="1508302800"/>
    <d v="2017-08-24T05:00:00"/>
    <d v="2017-10-18T05:00:00"/>
    <b v="0"/>
    <b v="1"/>
    <s v="music/indie rock"/>
    <x v="1"/>
    <x v="7"/>
  </r>
  <r>
    <x v="1"/>
    <n v="66.005235602094245"/>
    <n v="191"/>
    <x v="1"/>
    <s v="USD"/>
    <n v="1423634400"/>
    <n v="1425708000"/>
    <d v="2015-02-11T06:00:00"/>
    <d v="2015-03-07T06:00:00"/>
    <b v="0"/>
    <b v="0"/>
    <s v="technology/web"/>
    <x v="2"/>
    <x v="2"/>
  </r>
  <r>
    <x v="0"/>
    <n v="41.005742176284812"/>
    <n v="3483"/>
    <x v="1"/>
    <s v="USD"/>
    <n v="1487224800"/>
    <n v="1488348000"/>
    <d v="2017-02-16T06:00:00"/>
    <d v="2017-03-01T06:00:00"/>
    <b v="0"/>
    <b v="0"/>
    <s v="food/food trucks"/>
    <x v="0"/>
    <x v="0"/>
  </r>
  <r>
    <x v="0"/>
    <n v="103.96316359696641"/>
    <n v="923"/>
    <x v="1"/>
    <s v="USD"/>
    <n v="1500008400"/>
    <n v="1502600400"/>
    <d v="2017-07-14T05:00:00"/>
    <d v="2017-08-13T05:00:00"/>
    <b v="0"/>
    <b v="0"/>
    <s v="theater/plays"/>
    <x v="3"/>
    <x v="3"/>
  </r>
  <r>
    <x v="0"/>
    <n v="5"/>
    <n v="1"/>
    <x v="1"/>
    <s v="USD"/>
    <n v="1432098000"/>
    <n v="1433653200"/>
    <d v="2015-05-20T05:00:00"/>
    <d v="2015-06-07T05:00:00"/>
    <b v="0"/>
    <b v="1"/>
    <s v="music/jazz"/>
    <x v="1"/>
    <x v="17"/>
  </r>
  <r>
    <x v="1"/>
    <n v="47.009935419771487"/>
    <n v="2013"/>
    <x v="1"/>
    <s v="USD"/>
    <n v="1440392400"/>
    <n v="1441602000"/>
    <d v="2015-08-24T05:00:00"/>
    <d v="2015-09-07T05:00:00"/>
    <b v="0"/>
    <b v="0"/>
    <s v="music/rock"/>
    <x v="1"/>
    <x v="1"/>
  </r>
  <r>
    <x v="0"/>
    <n v="29.606060606060606"/>
    <n v="33"/>
    <x v="0"/>
    <s v="CAD"/>
    <n v="1446876000"/>
    <n v="1447567200"/>
    <d v="2015-11-07T06:00:00"/>
    <d v="2015-11-15T06:00:00"/>
    <b v="0"/>
    <b v="0"/>
    <s v="theater/plays"/>
    <x v="3"/>
    <x v="3"/>
  </r>
  <r>
    <x v="1"/>
    <n v="81.010569583088667"/>
    <n v="1703"/>
    <x v="1"/>
    <s v="USD"/>
    <n v="1562302800"/>
    <n v="1562389200"/>
    <d v="2019-07-05T05:00:00"/>
    <d v="2019-07-06T05:00:00"/>
    <b v="0"/>
    <b v="0"/>
    <s v="theater/plays"/>
    <x v="3"/>
    <x v="3"/>
  </r>
  <r>
    <x v="1"/>
    <n v="94.35"/>
    <n v="80"/>
    <x v="3"/>
    <s v="DKK"/>
    <n v="1378184400"/>
    <n v="1378789200"/>
    <d v="2013-09-03T05:00:00"/>
    <d v="2013-09-10T05:00:00"/>
    <b v="0"/>
    <b v="0"/>
    <s v="film &amp; video/documentary"/>
    <x v="4"/>
    <x v="4"/>
  </r>
  <r>
    <x v="2"/>
    <n v="26.058139534883722"/>
    <n v="86"/>
    <x v="1"/>
    <s v="USD"/>
    <n v="1485064800"/>
    <n v="1488520800"/>
    <d v="2017-01-22T06:00:00"/>
    <d v="2017-03-03T06:00:00"/>
    <b v="0"/>
    <b v="0"/>
    <s v="technology/wearables"/>
    <x v="2"/>
    <x v="8"/>
  </r>
  <r>
    <x v="0"/>
    <n v="85.775000000000006"/>
    <n v="40"/>
    <x v="6"/>
    <s v="EUR"/>
    <n v="1326520800"/>
    <n v="1327298400"/>
    <d v="2012-01-14T06:00:00"/>
    <d v="2012-01-23T06:00:00"/>
    <b v="0"/>
    <b v="0"/>
    <s v="theater/plays"/>
    <x v="3"/>
    <x v="3"/>
  </r>
  <r>
    <x v="1"/>
    <n v="103.73170731707317"/>
    <n v="41"/>
    <x v="1"/>
    <s v="USD"/>
    <n v="1441256400"/>
    <n v="1443416400"/>
    <d v="2015-09-03T05:00:00"/>
    <d v="2015-09-28T05:00:00"/>
    <b v="0"/>
    <b v="0"/>
    <s v="games/video games"/>
    <x v="6"/>
    <x v="11"/>
  </r>
  <r>
    <x v="0"/>
    <n v="49.826086956521742"/>
    <n v="23"/>
    <x v="0"/>
    <s v="CAD"/>
    <n v="1533877200"/>
    <n v="1534136400"/>
    <d v="2018-08-10T05:00:00"/>
    <d v="2018-08-13T05:00:00"/>
    <b v="1"/>
    <b v="0"/>
    <s v="photography/photography books"/>
    <x v="7"/>
    <x v="14"/>
  </r>
  <r>
    <x v="1"/>
    <n v="63.893048128342244"/>
    <n v="187"/>
    <x v="1"/>
    <s v="USD"/>
    <n v="1314421200"/>
    <n v="1315026000"/>
    <d v="2011-08-27T05:00:00"/>
    <d v="2011-09-03T05:00:00"/>
    <b v="0"/>
    <b v="0"/>
    <s v="film &amp; video/animation"/>
    <x v="4"/>
    <x v="10"/>
  </r>
  <r>
    <x v="1"/>
    <n v="47.002434782608695"/>
    <n v="2875"/>
    <x v="4"/>
    <s v="GBP"/>
    <n v="1293861600"/>
    <n v="1295071200"/>
    <d v="2011-01-01T06:00:00"/>
    <d v="2011-01-15T06:00:00"/>
    <b v="0"/>
    <b v="1"/>
    <s v="theater/plays"/>
    <x v="3"/>
    <x v="3"/>
  </r>
  <r>
    <x v="1"/>
    <n v="108.47727272727273"/>
    <n v="88"/>
    <x v="1"/>
    <s v="USD"/>
    <n v="1507352400"/>
    <n v="1509426000"/>
    <d v="2017-10-07T05:00:00"/>
    <d v="2017-10-31T05:00:00"/>
    <b v="0"/>
    <b v="0"/>
    <s v="theater/plays"/>
    <x v="3"/>
    <x v="3"/>
  </r>
  <r>
    <x v="1"/>
    <n v="72.015706806282722"/>
    <n v="191"/>
    <x v="1"/>
    <s v="USD"/>
    <n v="1296108000"/>
    <n v="1299391200"/>
    <d v="2011-01-27T06:00:00"/>
    <d v="2011-03-06T06:00:00"/>
    <b v="0"/>
    <b v="0"/>
    <s v="music/rock"/>
    <x v="1"/>
    <x v="1"/>
  </r>
  <r>
    <x v="1"/>
    <n v="59.928057553956833"/>
    <n v="139"/>
    <x v="1"/>
    <s v="USD"/>
    <n v="1324965600"/>
    <n v="1325052000"/>
    <d v="2011-12-27T06:00:00"/>
    <d v="2011-12-28T06:00:00"/>
    <b v="0"/>
    <b v="0"/>
    <s v="music/rock"/>
    <x v="1"/>
    <x v="1"/>
  </r>
  <r>
    <x v="1"/>
    <n v="78.209677419354833"/>
    <n v="186"/>
    <x v="1"/>
    <s v="USD"/>
    <n v="1520229600"/>
    <n v="1522818000"/>
    <d v="2018-03-05T06:00:00"/>
    <d v="2018-04-04T05:00:00"/>
    <b v="0"/>
    <b v="0"/>
    <s v="music/indie rock"/>
    <x v="1"/>
    <x v="7"/>
  </r>
  <r>
    <x v="1"/>
    <n v="104.77678571428571"/>
    <n v="112"/>
    <x v="2"/>
    <s v="AUD"/>
    <n v="1482991200"/>
    <n v="1485324000"/>
    <d v="2016-12-29T06:00:00"/>
    <d v="2017-01-25T06:00:00"/>
    <b v="0"/>
    <b v="0"/>
    <s v="theater/plays"/>
    <x v="3"/>
    <x v="3"/>
  </r>
  <r>
    <x v="1"/>
    <n v="105.52475247524752"/>
    <n v="101"/>
    <x v="1"/>
    <s v="USD"/>
    <n v="1294034400"/>
    <n v="1294120800"/>
    <d v="2011-01-03T06:00:00"/>
    <d v="2011-01-04T06:00:00"/>
    <b v="0"/>
    <b v="1"/>
    <s v="theater/plays"/>
    <x v="3"/>
    <x v="3"/>
  </r>
  <r>
    <x v="0"/>
    <n v="24.933333333333334"/>
    <n v="75"/>
    <x v="1"/>
    <s v="USD"/>
    <n v="1413608400"/>
    <n v="1415685600"/>
    <d v="2014-10-18T05:00:00"/>
    <d v="2014-11-11T06:00:00"/>
    <b v="0"/>
    <b v="1"/>
    <s v="theater/plays"/>
    <x v="3"/>
    <x v="3"/>
  </r>
  <r>
    <x v="1"/>
    <n v="69.873786407766985"/>
    <n v="206"/>
    <x v="4"/>
    <s v="GBP"/>
    <n v="1286946000"/>
    <n v="1288933200"/>
    <d v="2010-10-13T05:00:00"/>
    <d v="2010-11-05T05:00:00"/>
    <b v="0"/>
    <b v="1"/>
    <s v="film &amp; video/documentary"/>
    <x v="4"/>
    <x v="4"/>
  </r>
  <r>
    <x v="1"/>
    <n v="95.733766233766232"/>
    <n v="154"/>
    <x v="1"/>
    <s v="USD"/>
    <n v="1359871200"/>
    <n v="1363237200"/>
    <d v="2013-02-03T06:00:00"/>
    <d v="2013-03-14T05:00:00"/>
    <b v="0"/>
    <b v="1"/>
    <s v="film &amp; video/television"/>
    <x v="4"/>
    <x v="19"/>
  </r>
  <r>
    <x v="1"/>
    <n v="29.997485752598056"/>
    <n v="5966"/>
    <x v="1"/>
    <s v="USD"/>
    <n v="1555304400"/>
    <n v="1555822800"/>
    <d v="2019-04-15T05:00:00"/>
    <d v="2019-04-21T05:00:00"/>
    <b v="0"/>
    <b v="0"/>
    <s v="theater/plays"/>
    <x v="3"/>
    <x v="3"/>
  </r>
  <r>
    <x v="0"/>
    <n v="59.011948529411768"/>
    <n v="2176"/>
    <x v="1"/>
    <s v="USD"/>
    <n v="1423375200"/>
    <n v="1427778000"/>
    <d v="2015-02-08T06:00:00"/>
    <d v="2015-03-31T05:00:00"/>
    <b v="0"/>
    <b v="0"/>
    <s v="theater/plays"/>
    <x v="3"/>
    <x v="3"/>
  </r>
  <r>
    <x v="1"/>
    <n v="84.757396449704146"/>
    <n v="169"/>
    <x v="1"/>
    <s v="USD"/>
    <n v="1420696800"/>
    <n v="1422424800"/>
    <d v="2015-01-08T06:00:00"/>
    <d v="2015-01-28T06:00:00"/>
    <b v="0"/>
    <b v="1"/>
    <s v="film &amp; video/documentary"/>
    <x v="4"/>
    <x v="4"/>
  </r>
  <r>
    <x v="1"/>
    <n v="78.010921177587846"/>
    <n v="2106"/>
    <x v="1"/>
    <s v="USD"/>
    <n v="1502946000"/>
    <n v="1503637200"/>
    <d v="2017-08-17T05:00:00"/>
    <d v="2017-08-25T05:00:00"/>
    <b v="0"/>
    <b v="0"/>
    <s v="theater/plays"/>
    <x v="3"/>
    <x v="3"/>
  </r>
  <r>
    <x v="0"/>
    <n v="50.05215419501134"/>
    <n v="441"/>
    <x v="1"/>
    <s v="USD"/>
    <n v="1547186400"/>
    <n v="1547618400"/>
    <d v="2019-01-11T06:00:00"/>
    <d v="2019-01-16T06:00:00"/>
    <b v="0"/>
    <b v="1"/>
    <s v="film &amp; video/documentary"/>
    <x v="4"/>
    <x v="4"/>
  </r>
  <r>
    <x v="0"/>
    <n v="59.16"/>
    <n v="25"/>
    <x v="1"/>
    <s v="USD"/>
    <n v="1444971600"/>
    <n v="1449900000"/>
    <d v="2015-10-16T05:00:00"/>
    <d v="2015-12-12T06:00:00"/>
    <b v="0"/>
    <b v="0"/>
    <s v="music/indie rock"/>
    <x v="1"/>
    <x v="7"/>
  </r>
  <r>
    <x v="1"/>
    <n v="93.702290076335885"/>
    <n v="131"/>
    <x v="1"/>
    <s v="USD"/>
    <n v="1404622800"/>
    <n v="1405141200"/>
    <d v="2014-07-06T05:00:00"/>
    <d v="2014-07-12T05:00:00"/>
    <b v="0"/>
    <b v="0"/>
    <s v="music/rock"/>
    <x v="1"/>
    <x v="1"/>
  </r>
  <r>
    <x v="0"/>
    <n v="40.14173228346457"/>
    <n v="127"/>
    <x v="1"/>
    <s v="USD"/>
    <n v="1571720400"/>
    <n v="1572933600"/>
    <d v="2019-10-22T05:00:00"/>
    <d v="2019-11-05T06:00:00"/>
    <b v="0"/>
    <b v="0"/>
    <s v="theater/plays"/>
    <x v="3"/>
    <x v="3"/>
  </r>
  <r>
    <x v="0"/>
    <n v="70.090140845070422"/>
    <n v="355"/>
    <x v="1"/>
    <s v="USD"/>
    <n v="1526878800"/>
    <n v="1530162000"/>
    <d v="2018-05-21T05:00:00"/>
    <d v="2018-06-28T05:00:00"/>
    <b v="0"/>
    <b v="0"/>
    <s v="film &amp; video/documentary"/>
    <x v="4"/>
    <x v="4"/>
  </r>
  <r>
    <x v="0"/>
    <n v="66.181818181818187"/>
    <n v="44"/>
    <x v="4"/>
    <s v="GBP"/>
    <n v="1319691600"/>
    <n v="1320904800"/>
    <d v="2011-10-27T05:00:00"/>
    <d v="2011-11-10T06:00:00"/>
    <b v="0"/>
    <b v="0"/>
    <s v="theater/plays"/>
    <x v="3"/>
    <x v="3"/>
  </r>
  <r>
    <x v="1"/>
    <n v="47.714285714285715"/>
    <n v="84"/>
    <x v="1"/>
    <s v="USD"/>
    <n v="1371963600"/>
    <n v="1372395600"/>
    <d v="2013-06-23T05:00:00"/>
    <d v="2013-06-28T05:00:00"/>
    <b v="0"/>
    <b v="0"/>
    <s v="theater/plays"/>
    <x v="3"/>
    <x v="3"/>
  </r>
  <r>
    <x v="1"/>
    <n v="62.896774193548389"/>
    <n v="155"/>
    <x v="1"/>
    <s v="USD"/>
    <n v="1433739600"/>
    <n v="1437714000"/>
    <d v="2015-06-08T05:00:00"/>
    <d v="2015-07-24T05:00:00"/>
    <b v="0"/>
    <b v="0"/>
    <s v="theater/plays"/>
    <x v="3"/>
    <x v="3"/>
  </r>
  <r>
    <x v="0"/>
    <n v="86.611940298507463"/>
    <n v="67"/>
    <x v="1"/>
    <s v="USD"/>
    <n v="1508130000"/>
    <n v="1509771600"/>
    <d v="2017-10-16T05:00:00"/>
    <d v="2017-11-04T05:00:00"/>
    <b v="0"/>
    <b v="0"/>
    <s v="photography/photography books"/>
    <x v="7"/>
    <x v="14"/>
  </r>
  <r>
    <x v="1"/>
    <n v="75.126984126984127"/>
    <n v="189"/>
    <x v="1"/>
    <s v="USD"/>
    <n v="1550037600"/>
    <n v="1550556000"/>
    <d v="2019-02-13T06:00:00"/>
    <d v="2019-02-19T06:00:00"/>
    <b v="0"/>
    <b v="1"/>
    <s v="food/food trucks"/>
    <x v="0"/>
    <x v="0"/>
  </r>
  <r>
    <x v="1"/>
    <n v="41.004167534903104"/>
    <n v="4799"/>
    <x v="1"/>
    <s v="USD"/>
    <n v="1486706400"/>
    <n v="1489039200"/>
    <d v="2017-02-10T06:00:00"/>
    <d v="2017-03-09T06:00:00"/>
    <b v="1"/>
    <b v="1"/>
    <s v="film &amp; video/documentary"/>
    <x v="4"/>
    <x v="4"/>
  </r>
  <r>
    <x v="1"/>
    <n v="50.007915567282325"/>
    <n v="1137"/>
    <x v="1"/>
    <s v="USD"/>
    <n v="1553835600"/>
    <n v="1556600400"/>
    <d v="2019-03-29T05:00:00"/>
    <d v="2019-04-30T05:00:00"/>
    <b v="0"/>
    <b v="0"/>
    <s v="publishing/nonfiction"/>
    <x v="5"/>
    <x v="9"/>
  </r>
  <r>
    <x v="0"/>
    <n v="96.960674157303373"/>
    <n v="1068"/>
    <x v="1"/>
    <s v="USD"/>
    <n v="1277528400"/>
    <n v="1278565200"/>
    <d v="2010-06-26T05:00:00"/>
    <d v="2010-07-08T05:00:00"/>
    <b v="0"/>
    <b v="0"/>
    <s v="theater/plays"/>
    <x v="3"/>
    <x v="3"/>
  </r>
  <r>
    <x v="0"/>
    <n v="100.93160377358491"/>
    <n v="424"/>
    <x v="1"/>
    <s v="USD"/>
    <n v="1339477200"/>
    <n v="1339909200"/>
    <d v="2012-06-12T05:00:00"/>
    <d v="2012-06-17T05:00:00"/>
    <b v="0"/>
    <b v="0"/>
    <s v="technology/wearables"/>
    <x v="2"/>
    <x v="8"/>
  </r>
  <r>
    <x v="3"/>
    <n v="89.227586206896547"/>
    <n v="145"/>
    <x v="5"/>
    <s v="CHF"/>
    <n v="1325656800"/>
    <n v="1325829600"/>
    <d v="2012-01-04T06:00:00"/>
    <d v="2012-01-06T06:00:00"/>
    <b v="0"/>
    <b v="0"/>
    <s v="music/indie rock"/>
    <x v="1"/>
    <x v="7"/>
  </r>
  <r>
    <x v="1"/>
    <n v="87.979166666666671"/>
    <n v="1152"/>
    <x v="1"/>
    <s v="USD"/>
    <n v="1288242000"/>
    <n v="1290578400"/>
    <d v="2010-10-28T05:00:00"/>
    <d v="2010-11-24T06:00:00"/>
    <b v="0"/>
    <b v="0"/>
    <s v="theater/plays"/>
    <x v="3"/>
    <x v="3"/>
  </r>
  <r>
    <x v="1"/>
    <n v="89.54"/>
    <n v="50"/>
    <x v="1"/>
    <s v="USD"/>
    <n v="1379048400"/>
    <n v="1380344400"/>
    <d v="2013-09-13T05:00:00"/>
    <d v="2013-09-28T05:00:00"/>
    <b v="0"/>
    <b v="0"/>
    <s v="photography/photography books"/>
    <x v="7"/>
    <x v="14"/>
  </r>
  <r>
    <x v="0"/>
    <n v="29.09271523178808"/>
    <n v="151"/>
    <x v="1"/>
    <s v="USD"/>
    <n v="1389679200"/>
    <n v="1389852000"/>
    <d v="2014-01-14T06:00:00"/>
    <d v="2014-01-16T06:00:00"/>
    <b v="0"/>
    <b v="0"/>
    <s v="publishing/nonfiction"/>
    <x v="5"/>
    <x v="9"/>
  </r>
  <r>
    <x v="0"/>
    <n v="42.006218905472636"/>
    <n v="1608"/>
    <x v="1"/>
    <s v="USD"/>
    <n v="1294293600"/>
    <n v="1294466400"/>
    <d v="2011-01-06T06:00:00"/>
    <d v="2011-01-08T06:00:00"/>
    <b v="0"/>
    <b v="0"/>
    <s v="technology/wearables"/>
    <x v="2"/>
    <x v="8"/>
  </r>
  <r>
    <x v="1"/>
    <n v="47.004903563255965"/>
    <n v="3059"/>
    <x v="0"/>
    <s v="CAD"/>
    <n v="1500267600"/>
    <n v="1500354000"/>
    <d v="2017-07-17T05:00:00"/>
    <d v="2017-07-18T05:00:00"/>
    <b v="0"/>
    <b v="0"/>
    <s v="music/jazz"/>
    <x v="1"/>
    <x v="17"/>
  </r>
  <r>
    <x v="1"/>
    <n v="110.44117647058823"/>
    <n v="34"/>
    <x v="1"/>
    <s v="USD"/>
    <n v="1375074000"/>
    <n v="1375938000"/>
    <d v="2013-07-29T05:00:00"/>
    <d v="2013-08-08T05:00:00"/>
    <b v="0"/>
    <b v="1"/>
    <s v="film &amp; video/documentary"/>
    <x v="4"/>
    <x v="4"/>
  </r>
  <r>
    <x v="1"/>
    <n v="41.990909090909092"/>
    <n v="220"/>
    <x v="1"/>
    <s v="USD"/>
    <n v="1323324000"/>
    <n v="1323410400"/>
    <d v="2011-12-08T06:00:00"/>
    <d v="2011-12-09T06:00:00"/>
    <b v="1"/>
    <b v="0"/>
    <s v="theater/plays"/>
    <x v="3"/>
    <x v="3"/>
  </r>
  <r>
    <x v="1"/>
    <n v="48.012468827930178"/>
    <n v="1604"/>
    <x v="2"/>
    <s v="AUD"/>
    <n v="1538715600"/>
    <n v="1539406800"/>
    <d v="2018-10-05T05:00:00"/>
    <d v="2018-10-13T05:00:00"/>
    <b v="0"/>
    <b v="0"/>
    <s v="film &amp; video/drama"/>
    <x v="4"/>
    <x v="6"/>
  </r>
  <r>
    <x v="1"/>
    <n v="31.019823788546255"/>
    <n v="454"/>
    <x v="1"/>
    <s v="USD"/>
    <n v="1369285200"/>
    <n v="1369803600"/>
    <d v="2013-05-23T05:00:00"/>
    <d v="2013-05-29T05:00:00"/>
    <b v="0"/>
    <b v="0"/>
    <s v="music/rock"/>
    <x v="1"/>
    <x v="1"/>
  </r>
  <r>
    <x v="1"/>
    <n v="99.203252032520325"/>
    <n v="123"/>
    <x v="6"/>
    <s v="EUR"/>
    <n v="1525755600"/>
    <n v="1525928400"/>
    <d v="2018-05-08T05:00:00"/>
    <d v="2018-05-10T05:00:00"/>
    <b v="0"/>
    <b v="1"/>
    <s v="film &amp; video/animation"/>
    <x v="4"/>
    <x v="10"/>
  </r>
  <r>
    <x v="0"/>
    <n v="66.022316684378325"/>
    <n v="941"/>
    <x v="1"/>
    <s v="USD"/>
    <n v="1296626400"/>
    <n v="1297231200"/>
    <d v="2011-02-02T06:00:00"/>
    <d v="2011-02-09T06:00:00"/>
    <b v="0"/>
    <b v="0"/>
    <s v="music/indie rock"/>
    <x v="1"/>
    <x v="7"/>
  </r>
  <r>
    <x v="0"/>
    <n v="2"/>
    <n v="1"/>
    <x v="1"/>
    <s v="USD"/>
    <n v="1376629200"/>
    <n v="1378530000"/>
    <d v="2013-08-16T05:00:00"/>
    <d v="2013-09-07T05:00:00"/>
    <b v="0"/>
    <b v="1"/>
    <s v="photography/photography books"/>
    <x v="7"/>
    <x v="14"/>
  </r>
  <r>
    <x v="1"/>
    <n v="46.060200668896321"/>
    <n v="299"/>
    <x v="1"/>
    <s v="USD"/>
    <n v="1572152400"/>
    <n v="1572152400"/>
    <d v="2019-10-27T05:00:00"/>
    <d v="2019-10-27T05:00:00"/>
    <b v="0"/>
    <b v="0"/>
    <s v="theater/plays"/>
    <x v="3"/>
    <x v="3"/>
  </r>
  <r>
    <x v="0"/>
    <n v="73.650000000000006"/>
    <n v="40"/>
    <x v="1"/>
    <s v="USD"/>
    <n v="1325829600"/>
    <n v="1329890400"/>
    <d v="2012-01-06T06:00:00"/>
    <d v="2012-02-22T06:00:00"/>
    <b v="0"/>
    <b v="1"/>
    <s v="film &amp; video/shorts"/>
    <x v="4"/>
    <x v="12"/>
  </r>
  <r>
    <x v="0"/>
    <n v="55.99336650082919"/>
    <n v="3015"/>
    <x v="0"/>
    <s v="CAD"/>
    <n v="1273640400"/>
    <n v="1276750800"/>
    <d v="2010-05-12T05:00:00"/>
    <d v="2010-06-17T05:00:00"/>
    <b v="0"/>
    <b v="1"/>
    <s v="theater/plays"/>
    <x v="3"/>
    <x v="3"/>
  </r>
  <r>
    <x v="1"/>
    <n v="68.985695127402778"/>
    <n v="2237"/>
    <x v="1"/>
    <s v="USD"/>
    <n v="1510639200"/>
    <n v="1510898400"/>
    <d v="2017-11-14T06:00:00"/>
    <d v="2017-11-17T06:00:00"/>
    <b v="0"/>
    <b v="0"/>
    <s v="theater/plays"/>
    <x v="3"/>
    <x v="3"/>
  </r>
  <r>
    <x v="0"/>
    <n v="60.981609195402299"/>
    <n v="435"/>
    <x v="1"/>
    <s v="USD"/>
    <n v="1528088400"/>
    <n v="1532408400"/>
    <d v="2018-06-04T05:00:00"/>
    <d v="2018-07-24T05:00:00"/>
    <b v="0"/>
    <b v="0"/>
    <s v="theater/plays"/>
    <x v="3"/>
    <x v="3"/>
  </r>
  <r>
    <x v="1"/>
    <n v="110.98139534883721"/>
    <n v="645"/>
    <x v="1"/>
    <s v="USD"/>
    <n v="1359525600"/>
    <n v="1360562400"/>
    <d v="2013-01-30T06:00:00"/>
    <d v="2013-02-11T06:00:00"/>
    <b v="1"/>
    <b v="0"/>
    <s v="film &amp; video/documentary"/>
    <x v="4"/>
    <x v="4"/>
  </r>
  <r>
    <x v="1"/>
    <n v="25"/>
    <n v="484"/>
    <x v="3"/>
    <s v="DKK"/>
    <n v="1570942800"/>
    <n v="1571547600"/>
    <d v="2019-10-13T05:00:00"/>
    <d v="2019-10-20T05:00:00"/>
    <b v="0"/>
    <b v="0"/>
    <s v="theater/plays"/>
    <x v="3"/>
    <x v="3"/>
  </r>
  <r>
    <x v="1"/>
    <n v="78.759740259740255"/>
    <n v="154"/>
    <x v="0"/>
    <s v="CAD"/>
    <n v="1466398800"/>
    <n v="1468126800"/>
    <d v="2016-06-20T05:00:00"/>
    <d v="2016-07-10T05:00:00"/>
    <b v="0"/>
    <b v="0"/>
    <s v="film &amp; video/documentary"/>
    <x v="4"/>
    <x v="4"/>
  </r>
  <r>
    <x v="0"/>
    <n v="87.960784313725483"/>
    <n v="714"/>
    <x v="1"/>
    <s v="USD"/>
    <n v="1492491600"/>
    <n v="1492837200"/>
    <d v="2017-04-18T05:00:00"/>
    <d v="2017-04-22T05:00:00"/>
    <b v="0"/>
    <b v="0"/>
    <s v="music/rock"/>
    <x v="1"/>
    <x v="1"/>
  </r>
  <r>
    <x v="2"/>
    <n v="49.987398739873989"/>
    <n v="1111"/>
    <x v="1"/>
    <s v="USD"/>
    <n v="1430197200"/>
    <n v="1430197200"/>
    <d v="2015-04-28T05:00:00"/>
    <d v="2015-04-28T05:00:00"/>
    <b v="0"/>
    <b v="0"/>
    <s v="games/mobile games"/>
    <x v="6"/>
    <x v="20"/>
  </r>
  <r>
    <x v="1"/>
    <n v="99.524390243902445"/>
    <n v="82"/>
    <x v="1"/>
    <s v="USD"/>
    <n v="1496034000"/>
    <n v="1496206800"/>
    <d v="2017-05-29T05:00:00"/>
    <d v="2017-05-31T05:00:00"/>
    <b v="0"/>
    <b v="0"/>
    <s v="theater/plays"/>
    <x v="3"/>
    <x v="3"/>
  </r>
  <r>
    <x v="1"/>
    <n v="104.82089552238806"/>
    <n v="134"/>
    <x v="1"/>
    <s v="USD"/>
    <n v="1388728800"/>
    <n v="1389592800"/>
    <d v="2014-01-03T06:00:00"/>
    <d v="2014-01-13T06:00:00"/>
    <b v="0"/>
    <b v="0"/>
    <s v="publishing/fiction"/>
    <x v="5"/>
    <x v="13"/>
  </r>
  <r>
    <x v="2"/>
    <n v="108.01469237832875"/>
    <n v="1089"/>
    <x v="1"/>
    <s v="USD"/>
    <n v="1543298400"/>
    <n v="1545631200"/>
    <d v="2018-11-27T06:00:00"/>
    <d v="2018-12-24T06:00:00"/>
    <b v="0"/>
    <b v="0"/>
    <s v="film &amp; video/animation"/>
    <x v="4"/>
    <x v="10"/>
  </r>
  <r>
    <x v="0"/>
    <n v="28.998544660724033"/>
    <n v="5497"/>
    <x v="1"/>
    <s v="USD"/>
    <n v="1271739600"/>
    <n v="1272430800"/>
    <d v="2010-04-20T05:00:00"/>
    <d v="2010-04-28T05:00:00"/>
    <b v="0"/>
    <b v="1"/>
    <s v="food/food trucks"/>
    <x v="0"/>
    <x v="0"/>
  </r>
  <r>
    <x v="0"/>
    <n v="30.028708133971293"/>
    <n v="418"/>
    <x v="1"/>
    <s v="USD"/>
    <n v="1326434400"/>
    <n v="1327903200"/>
    <d v="2012-01-13T06:00:00"/>
    <d v="2012-01-30T06:00:00"/>
    <b v="0"/>
    <b v="0"/>
    <s v="theater/plays"/>
    <x v="3"/>
    <x v="3"/>
  </r>
  <r>
    <x v="0"/>
    <n v="41.005559416261292"/>
    <n v="1439"/>
    <x v="1"/>
    <s v="USD"/>
    <n v="1295244000"/>
    <n v="1296021600"/>
    <d v="2011-01-17T06:00:00"/>
    <d v="2011-01-26T06:00:00"/>
    <b v="0"/>
    <b v="1"/>
    <s v="film &amp; video/documentary"/>
    <x v="4"/>
    <x v="4"/>
  </r>
  <r>
    <x v="0"/>
    <n v="62.866666666666667"/>
    <n v="15"/>
    <x v="1"/>
    <s v="USD"/>
    <n v="1541221200"/>
    <n v="1543298400"/>
    <d v="2018-11-03T05:00:00"/>
    <d v="2018-11-27T06:00:00"/>
    <b v="0"/>
    <b v="0"/>
    <s v="theater/plays"/>
    <x v="3"/>
    <x v="3"/>
  </r>
  <r>
    <x v="0"/>
    <n v="47.005002501250623"/>
    <n v="1999"/>
    <x v="0"/>
    <s v="CAD"/>
    <n v="1336280400"/>
    <n v="1336366800"/>
    <d v="2012-05-06T05:00:00"/>
    <d v="2012-05-07T05:00:00"/>
    <b v="0"/>
    <b v="0"/>
    <s v="film &amp; video/documentary"/>
    <x v="4"/>
    <x v="4"/>
  </r>
  <r>
    <x v="1"/>
    <n v="26.997693638285604"/>
    <n v="5203"/>
    <x v="1"/>
    <s v="USD"/>
    <n v="1324533600"/>
    <n v="1325052000"/>
    <d v="2011-12-22T06:00:00"/>
    <d v="2011-12-28T06:00:00"/>
    <b v="0"/>
    <b v="0"/>
    <s v="technology/web"/>
    <x v="2"/>
    <x v="2"/>
  </r>
  <r>
    <x v="1"/>
    <n v="68.329787234042556"/>
    <n v="94"/>
    <x v="1"/>
    <s v="USD"/>
    <n v="1498366800"/>
    <n v="1499576400"/>
    <d v="2017-06-25T05:00:00"/>
    <d v="2017-07-09T05:00:00"/>
    <b v="0"/>
    <b v="0"/>
    <s v="theater/plays"/>
    <x v="3"/>
    <x v="3"/>
  </r>
  <r>
    <x v="0"/>
    <n v="50.974576271186443"/>
    <n v="118"/>
    <x v="1"/>
    <s v="USD"/>
    <n v="1498712400"/>
    <n v="1501304400"/>
    <d v="2017-06-29T05:00:00"/>
    <d v="2017-07-29T05:00:00"/>
    <b v="0"/>
    <b v="1"/>
    <s v="technology/wearables"/>
    <x v="2"/>
    <x v="8"/>
  </r>
  <r>
    <x v="1"/>
    <n v="54.024390243902438"/>
    <n v="205"/>
    <x v="1"/>
    <s v="USD"/>
    <n v="1271480400"/>
    <n v="1273208400"/>
    <d v="2010-04-17T05:00:00"/>
    <d v="2010-05-07T05:00:00"/>
    <b v="0"/>
    <b v="1"/>
    <s v="theater/plays"/>
    <x v="3"/>
    <x v="3"/>
  </r>
  <r>
    <x v="0"/>
    <n v="97.055555555555557"/>
    <n v="162"/>
    <x v="1"/>
    <s v="USD"/>
    <n v="1316667600"/>
    <n v="1316840400"/>
    <d v="2011-09-22T05:00:00"/>
    <d v="2011-09-24T05:00:00"/>
    <b v="0"/>
    <b v="1"/>
    <s v="food/food trucks"/>
    <x v="0"/>
    <x v="0"/>
  </r>
  <r>
    <x v="0"/>
    <n v="24.867469879518072"/>
    <n v="83"/>
    <x v="1"/>
    <s v="USD"/>
    <n v="1524027600"/>
    <n v="1524546000"/>
    <d v="2018-04-18T05:00:00"/>
    <d v="2018-04-24T05:00:00"/>
    <b v="0"/>
    <b v="0"/>
    <s v="music/indie rock"/>
    <x v="1"/>
    <x v="7"/>
  </r>
  <r>
    <x v="1"/>
    <n v="84.423913043478265"/>
    <n v="92"/>
    <x v="1"/>
    <s v="USD"/>
    <n v="1438059600"/>
    <n v="1438578000"/>
    <d v="2015-07-28T05:00:00"/>
    <d v="2015-08-03T05:00:00"/>
    <b v="0"/>
    <b v="0"/>
    <s v="photography/photography books"/>
    <x v="7"/>
    <x v="14"/>
  </r>
  <r>
    <x v="1"/>
    <n v="47.091324200913242"/>
    <n v="219"/>
    <x v="1"/>
    <s v="USD"/>
    <n v="1361944800"/>
    <n v="1362549600"/>
    <d v="2013-02-27T06:00:00"/>
    <d v="2013-03-06T06:00:00"/>
    <b v="0"/>
    <b v="0"/>
    <s v="theater/plays"/>
    <x v="3"/>
    <x v="3"/>
  </r>
  <r>
    <x v="1"/>
    <n v="77.996041171813147"/>
    <n v="2526"/>
    <x v="1"/>
    <s v="USD"/>
    <n v="1410584400"/>
    <n v="1413349200"/>
    <d v="2014-09-13T05:00:00"/>
    <d v="2014-10-15T05:00:00"/>
    <b v="0"/>
    <b v="1"/>
    <s v="theater/plays"/>
    <x v="3"/>
    <x v="3"/>
  </r>
  <r>
    <x v="0"/>
    <n v="62.967871485943775"/>
    <n v="747"/>
    <x v="1"/>
    <s v="USD"/>
    <n v="1297404000"/>
    <n v="1298008800"/>
    <d v="2011-02-11T06:00:00"/>
    <d v="2011-02-18T06:00:00"/>
    <b v="0"/>
    <b v="0"/>
    <s v="film &amp; video/animation"/>
    <x v="4"/>
    <x v="10"/>
  </r>
  <r>
    <x v="3"/>
    <n v="81.006080449017773"/>
    <n v="2138"/>
    <x v="1"/>
    <s v="USD"/>
    <n v="1392012000"/>
    <n v="1394427600"/>
    <d v="2014-02-10T06:00:00"/>
    <d v="2014-03-10T05:00:00"/>
    <b v="0"/>
    <b v="1"/>
    <s v="photography/photography books"/>
    <x v="7"/>
    <x v="14"/>
  </r>
  <r>
    <x v="0"/>
    <n v="65.321428571428569"/>
    <n v="84"/>
    <x v="1"/>
    <s v="USD"/>
    <n v="1569733200"/>
    <n v="1572670800"/>
    <d v="2019-09-29T05:00:00"/>
    <d v="2019-11-02T05:00:00"/>
    <b v="0"/>
    <b v="0"/>
    <s v="theater/plays"/>
    <x v="3"/>
    <x v="3"/>
  </r>
  <r>
    <x v="1"/>
    <n v="104.43617021276596"/>
    <n v="94"/>
    <x v="1"/>
    <s v="USD"/>
    <n v="1529643600"/>
    <n v="1531112400"/>
    <d v="2018-06-22T05:00:00"/>
    <d v="2018-07-09T05:00:00"/>
    <b v="1"/>
    <b v="0"/>
    <s v="theater/plays"/>
    <x v="3"/>
    <x v="3"/>
  </r>
  <r>
    <x v="0"/>
    <n v="69.989010989010993"/>
    <n v="91"/>
    <x v="1"/>
    <s v="USD"/>
    <n v="1399006800"/>
    <n v="1400734800"/>
    <d v="2014-05-02T05:00:00"/>
    <d v="2014-05-22T05:00:00"/>
    <b v="0"/>
    <b v="0"/>
    <s v="theater/plays"/>
    <x v="3"/>
    <x v="3"/>
  </r>
  <r>
    <x v="0"/>
    <n v="83.023989898989896"/>
    <n v="792"/>
    <x v="1"/>
    <s v="USD"/>
    <n v="1385359200"/>
    <n v="1386741600"/>
    <d v="2013-11-25T06:00:00"/>
    <d v="2013-12-11T06:00:00"/>
    <b v="0"/>
    <b v="1"/>
    <s v="film &amp; video/documentary"/>
    <x v="4"/>
    <x v="4"/>
  </r>
  <r>
    <x v="3"/>
    <n v="90.3"/>
    <n v="10"/>
    <x v="0"/>
    <s v="CAD"/>
    <n v="1480572000"/>
    <n v="1481781600"/>
    <d v="2016-12-01T06:00:00"/>
    <d v="2016-12-15T06:00:00"/>
    <b v="1"/>
    <b v="0"/>
    <s v="theater/plays"/>
    <x v="3"/>
    <x v="3"/>
  </r>
  <r>
    <x v="1"/>
    <n v="103.98131932282546"/>
    <n v="1713"/>
    <x v="6"/>
    <s v="EUR"/>
    <n v="1418623200"/>
    <n v="1419660000"/>
    <d v="2014-12-15T06:00:00"/>
    <d v="2014-12-27T06:00:00"/>
    <b v="0"/>
    <b v="1"/>
    <s v="theater/plays"/>
    <x v="3"/>
    <x v="3"/>
  </r>
  <r>
    <x v="1"/>
    <n v="54.931726907630519"/>
    <n v="249"/>
    <x v="1"/>
    <s v="USD"/>
    <n v="1555736400"/>
    <n v="1555822800"/>
    <d v="2019-04-20T05:00:00"/>
    <d v="2019-04-21T05:00:00"/>
    <b v="0"/>
    <b v="0"/>
    <s v="music/jazz"/>
    <x v="1"/>
    <x v="17"/>
  </r>
  <r>
    <x v="1"/>
    <n v="51.921875"/>
    <n v="192"/>
    <x v="1"/>
    <s v="USD"/>
    <n v="1442120400"/>
    <n v="1442379600"/>
    <d v="2015-09-13T05:00:00"/>
    <d v="2015-09-16T05:00:00"/>
    <b v="0"/>
    <b v="1"/>
    <s v="film &amp; video/animation"/>
    <x v="4"/>
    <x v="10"/>
  </r>
  <r>
    <x v="1"/>
    <n v="60.02834008097166"/>
    <n v="247"/>
    <x v="1"/>
    <s v="USD"/>
    <n v="1362376800"/>
    <n v="1364965200"/>
    <d v="2013-03-04T06:00:00"/>
    <d v="2013-04-03T05:00:00"/>
    <b v="0"/>
    <b v="0"/>
    <s v="theater/plays"/>
    <x v="3"/>
    <x v="3"/>
  </r>
  <r>
    <x v="1"/>
    <n v="44.003488879197555"/>
    <n v="2293"/>
    <x v="1"/>
    <s v="USD"/>
    <n v="1478408400"/>
    <n v="1479016800"/>
    <d v="2016-11-06T05:00:00"/>
    <d v="2016-11-13T06:00:00"/>
    <b v="0"/>
    <b v="0"/>
    <s v="film &amp; video/science fiction"/>
    <x v="4"/>
    <x v="22"/>
  </r>
  <r>
    <x v="1"/>
    <n v="53.003513254551258"/>
    <n v="3131"/>
    <x v="1"/>
    <s v="USD"/>
    <n v="1498798800"/>
    <n v="1499662800"/>
    <d v="2017-06-30T05:00:00"/>
    <d v="2017-07-10T05:00:00"/>
    <b v="0"/>
    <b v="0"/>
    <s v="film &amp; video/television"/>
    <x v="4"/>
    <x v="19"/>
  </r>
  <r>
    <x v="0"/>
    <n v="54.5"/>
    <n v="32"/>
    <x v="1"/>
    <s v="USD"/>
    <n v="1335416400"/>
    <n v="1337835600"/>
    <d v="2012-04-26T05:00:00"/>
    <d v="2012-05-24T05:00:00"/>
    <b v="0"/>
    <b v="0"/>
    <s v="technology/wearables"/>
    <x v="2"/>
    <x v="8"/>
  </r>
  <r>
    <x v="1"/>
    <n v="75.04195804195804"/>
    <n v="143"/>
    <x v="6"/>
    <s v="EUR"/>
    <n v="1504328400"/>
    <n v="1505710800"/>
    <d v="2017-09-02T05:00:00"/>
    <d v="2017-09-18T05:00:00"/>
    <b v="0"/>
    <b v="0"/>
    <s v="theater/plays"/>
    <x v="3"/>
    <x v="3"/>
  </r>
  <r>
    <x v="3"/>
    <n v="35.911111111111111"/>
    <n v="90"/>
    <x v="1"/>
    <s v="USD"/>
    <n v="1285822800"/>
    <n v="1287464400"/>
    <d v="2010-09-30T05:00:00"/>
    <d v="2010-10-19T05:00:00"/>
    <b v="0"/>
    <b v="0"/>
    <s v="theater/plays"/>
    <x v="3"/>
    <x v="3"/>
  </r>
  <r>
    <x v="1"/>
    <n v="36.952702702702702"/>
    <n v="296"/>
    <x v="1"/>
    <s v="USD"/>
    <n v="1311483600"/>
    <n v="1311656400"/>
    <d v="2011-07-24T05:00:00"/>
    <d v="2011-07-26T05:00:00"/>
    <b v="0"/>
    <b v="1"/>
    <s v="music/indie rock"/>
    <x v="1"/>
    <x v="7"/>
  </r>
  <r>
    <x v="1"/>
    <n v="63.170588235294119"/>
    <n v="170"/>
    <x v="1"/>
    <s v="USD"/>
    <n v="1291356000"/>
    <n v="1293170400"/>
    <d v="2010-12-03T06:00:00"/>
    <d v="2010-12-24T06:00:00"/>
    <b v="0"/>
    <b v="1"/>
    <s v="theater/plays"/>
    <x v="3"/>
    <x v="3"/>
  </r>
  <r>
    <x v="0"/>
    <n v="29.99462365591398"/>
    <n v="186"/>
    <x v="1"/>
    <s v="USD"/>
    <n v="1355810400"/>
    <n v="1355983200"/>
    <d v="2012-12-18T06:00:00"/>
    <d v="2012-12-20T06:00:00"/>
    <b v="0"/>
    <b v="0"/>
    <s v="technology/wearables"/>
    <x v="2"/>
    <x v="8"/>
  </r>
  <r>
    <x v="3"/>
    <n v="86"/>
    <n v="439"/>
    <x v="4"/>
    <s v="GBP"/>
    <n v="1513663200"/>
    <n v="1515045600"/>
    <d v="2017-12-19T06:00:00"/>
    <d v="2018-01-04T06:00:00"/>
    <b v="0"/>
    <b v="0"/>
    <s v="film &amp; video/television"/>
    <x v="4"/>
    <x v="19"/>
  </r>
  <r>
    <x v="0"/>
    <n v="75.014876033057845"/>
    <n v="605"/>
    <x v="1"/>
    <s v="USD"/>
    <n v="1365915600"/>
    <n v="1366088400"/>
    <d v="2013-04-14T05:00:00"/>
    <d v="2013-04-16T05:00:00"/>
    <b v="0"/>
    <b v="1"/>
    <s v="games/video games"/>
    <x v="6"/>
    <x v="11"/>
  </r>
  <r>
    <x v="1"/>
    <n v="101.19767441860465"/>
    <n v="86"/>
    <x v="3"/>
    <s v="DKK"/>
    <n v="1551852000"/>
    <n v="1553317200"/>
    <d v="2019-03-06T06:00:00"/>
    <d v="2019-03-23T05:00:00"/>
    <b v="0"/>
    <b v="0"/>
    <s v="games/video games"/>
    <x v="6"/>
    <x v="11"/>
  </r>
  <r>
    <x v="0"/>
    <n v="4"/>
    <n v="1"/>
    <x v="0"/>
    <s v="CAD"/>
    <n v="1540098000"/>
    <n v="1542088800"/>
    <d v="2018-10-21T05:00:00"/>
    <d v="2018-11-13T06:00:00"/>
    <b v="0"/>
    <b v="0"/>
    <s v="film &amp; video/animation"/>
    <x v="4"/>
    <x v="10"/>
  </r>
  <r>
    <x v="1"/>
    <n v="29.001272669424118"/>
    <n v="6286"/>
    <x v="1"/>
    <s v="USD"/>
    <n v="1500440400"/>
    <n v="1503118800"/>
    <d v="2017-07-19T05:00:00"/>
    <d v="2017-08-19T05:00:00"/>
    <b v="0"/>
    <b v="0"/>
    <s v="music/rock"/>
    <x v="1"/>
    <x v="1"/>
  </r>
  <r>
    <x v="0"/>
    <n v="98.225806451612897"/>
    <n v="31"/>
    <x v="1"/>
    <s v="USD"/>
    <n v="1278392400"/>
    <n v="1278478800"/>
    <d v="2010-07-06T05:00:00"/>
    <d v="2010-07-07T05:00:00"/>
    <b v="0"/>
    <b v="0"/>
    <s v="film &amp; video/drama"/>
    <x v="4"/>
    <x v="6"/>
  </r>
  <r>
    <x v="0"/>
    <n v="87.001693480101608"/>
    <n v="1181"/>
    <x v="1"/>
    <s v="USD"/>
    <n v="1480572000"/>
    <n v="1484114400"/>
    <d v="2016-12-01T06:00:00"/>
    <d v="2017-01-11T06:00:00"/>
    <b v="0"/>
    <b v="0"/>
    <s v="film &amp; video/science fiction"/>
    <x v="4"/>
    <x v="22"/>
  </r>
  <r>
    <x v="0"/>
    <n v="45.205128205128204"/>
    <n v="39"/>
    <x v="1"/>
    <s v="USD"/>
    <n v="1382331600"/>
    <n v="1385445600"/>
    <d v="2013-10-21T05:00:00"/>
    <d v="2013-11-26T06:00:00"/>
    <b v="0"/>
    <b v="1"/>
    <s v="film &amp; video/drama"/>
    <x v="4"/>
    <x v="6"/>
  </r>
  <r>
    <x v="1"/>
    <n v="37.001341561577675"/>
    <n v="3727"/>
    <x v="1"/>
    <s v="USD"/>
    <n v="1316754000"/>
    <n v="1318741200"/>
    <d v="2011-09-23T05:00:00"/>
    <d v="2011-10-16T05:00:00"/>
    <b v="0"/>
    <b v="0"/>
    <s v="theater/plays"/>
    <x v="3"/>
    <x v="3"/>
  </r>
  <r>
    <x v="1"/>
    <n v="94.976947040498445"/>
    <n v="1605"/>
    <x v="1"/>
    <s v="USD"/>
    <n v="1518242400"/>
    <n v="1518242400"/>
    <d v="2018-02-10T06:00:00"/>
    <d v="2018-02-10T06:00:00"/>
    <b v="0"/>
    <b v="1"/>
    <s v="music/indie rock"/>
    <x v="1"/>
    <x v="7"/>
  </r>
  <r>
    <x v="0"/>
    <n v="28.956521739130434"/>
    <n v="46"/>
    <x v="1"/>
    <s v="USD"/>
    <n v="1476421200"/>
    <n v="1476594000"/>
    <d v="2016-10-14T05:00:00"/>
    <d v="2016-10-16T05:00:00"/>
    <b v="0"/>
    <b v="0"/>
    <s v="theater/plays"/>
    <x v="3"/>
    <x v="3"/>
  </r>
  <r>
    <x v="1"/>
    <n v="55.993396226415094"/>
    <n v="2120"/>
    <x v="1"/>
    <s v="USD"/>
    <n v="1269752400"/>
    <n v="1273554000"/>
    <d v="2010-03-28T05:00:00"/>
    <d v="2010-05-11T05:00:00"/>
    <b v="0"/>
    <b v="0"/>
    <s v="theater/plays"/>
    <x v="3"/>
    <x v="3"/>
  </r>
  <r>
    <x v="0"/>
    <n v="54.038095238095238"/>
    <n v="105"/>
    <x v="1"/>
    <s v="USD"/>
    <n v="1419746400"/>
    <n v="1421906400"/>
    <d v="2014-12-28T06:00:00"/>
    <d v="2015-01-22T06:00:00"/>
    <b v="0"/>
    <b v="0"/>
    <s v="film &amp; video/documentary"/>
    <x v="4"/>
    <x v="4"/>
  </r>
  <r>
    <x v="1"/>
    <n v="82.38"/>
    <n v="50"/>
    <x v="1"/>
    <s v="USD"/>
    <n v="1281330000"/>
    <n v="1281589200"/>
    <d v="2010-08-09T05:00:00"/>
    <d v="2010-08-12T05:00:00"/>
    <b v="0"/>
    <b v="0"/>
    <s v="theater/plays"/>
    <x v="3"/>
    <x v="3"/>
  </r>
  <r>
    <x v="1"/>
    <n v="66.997115384615384"/>
    <n v="2080"/>
    <x v="1"/>
    <s v="USD"/>
    <n v="1398661200"/>
    <n v="1400389200"/>
    <d v="2014-04-28T05:00:00"/>
    <d v="2014-05-18T05:00:00"/>
    <b v="0"/>
    <b v="0"/>
    <s v="film &amp; video/drama"/>
    <x v="4"/>
    <x v="6"/>
  </r>
  <r>
    <x v="0"/>
    <n v="107.91401869158878"/>
    <n v="535"/>
    <x v="1"/>
    <s v="USD"/>
    <n v="1359525600"/>
    <n v="1362808800"/>
    <d v="2013-01-30T06:00:00"/>
    <d v="2013-03-09T06:00:00"/>
    <b v="0"/>
    <b v="0"/>
    <s v="games/mobile games"/>
    <x v="6"/>
    <x v="20"/>
  </r>
  <r>
    <x v="1"/>
    <n v="69.009501187648453"/>
    <n v="2105"/>
    <x v="1"/>
    <s v="USD"/>
    <n v="1388469600"/>
    <n v="1388815200"/>
    <d v="2013-12-31T06:00:00"/>
    <d v="2014-01-04T06:00:00"/>
    <b v="0"/>
    <b v="0"/>
    <s v="film &amp; video/animation"/>
    <x v="4"/>
    <x v="10"/>
  </r>
  <r>
    <x v="1"/>
    <n v="39.006568144499177"/>
    <n v="2436"/>
    <x v="1"/>
    <s v="USD"/>
    <n v="1518328800"/>
    <n v="1519538400"/>
    <d v="2018-02-11T06:00:00"/>
    <d v="2018-02-25T06:00:00"/>
    <b v="0"/>
    <b v="0"/>
    <s v="theater/plays"/>
    <x v="3"/>
    <x v="3"/>
  </r>
  <r>
    <x v="1"/>
    <n v="110.3625"/>
    <n v="80"/>
    <x v="1"/>
    <s v="USD"/>
    <n v="1517032800"/>
    <n v="1517810400"/>
    <d v="2018-01-27T06:00:00"/>
    <d v="2018-02-05T06:00:00"/>
    <b v="0"/>
    <b v="0"/>
    <s v="publishing/translations"/>
    <x v="5"/>
    <x v="18"/>
  </r>
  <r>
    <x v="1"/>
    <n v="94.857142857142861"/>
    <n v="42"/>
    <x v="1"/>
    <s v="USD"/>
    <n v="1368594000"/>
    <n v="1370581200"/>
    <d v="2013-05-15T05:00:00"/>
    <d v="2013-06-07T05:00:00"/>
    <b v="0"/>
    <b v="1"/>
    <s v="technology/wearables"/>
    <x v="2"/>
    <x v="8"/>
  </r>
  <r>
    <x v="1"/>
    <n v="57.935251798561154"/>
    <n v="139"/>
    <x v="0"/>
    <s v="CAD"/>
    <n v="1448258400"/>
    <n v="1448863200"/>
    <d v="2015-11-23T06:00:00"/>
    <d v="2015-11-30T06:00:00"/>
    <b v="0"/>
    <b v="1"/>
    <s v="technology/web"/>
    <x v="2"/>
    <x v="2"/>
  </r>
  <r>
    <x v="0"/>
    <n v="101.25"/>
    <n v="16"/>
    <x v="1"/>
    <s v="USD"/>
    <n v="1555218000"/>
    <n v="1556600400"/>
    <d v="2019-04-14T05:00:00"/>
    <d v="2019-04-30T05:00:00"/>
    <b v="0"/>
    <b v="0"/>
    <s v="theater/plays"/>
    <x v="3"/>
    <x v="3"/>
  </r>
  <r>
    <x v="1"/>
    <n v="64.95597484276729"/>
    <n v="159"/>
    <x v="1"/>
    <s v="USD"/>
    <n v="1431925200"/>
    <n v="1432098000"/>
    <d v="2015-05-18T05:00:00"/>
    <d v="2015-05-20T05:00:00"/>
    <b v="0"/>
    <b v="0"/>
    <s v="film &amp; video/drama"/>
    <x v="4"/>
    <x v="6"/>
  </r>
  <r>
    <x v="1"/>
    <n v="27.00524934383202"/>
    <n v="381"/>
    <x v="1"/>
    <s v="USD"/>
    <n v="1481522400"/>
    <n v="1482127200"/>
    <d v="2016-12-12T06:00:00"/>
    <d v="2016-12-19T06:00:00"/>
    <b v="0"/>
    <b v="0"/>
    <s v="technology/wearables"/>
    <x v="2"/>
    <x v="8"/>
  </r>
  <r>
    <x v="1"/>
    <n v="50.97422680412371"/>
    <n v="194"/>
    <x v="4"/>
    <s v="GBP"/>
    <n v="1335934800"/>
    <n v="1335934800"/>
    <d v="2012-05-02T05:00:00"/>
    <d v="2012-05-02T05:00:00"/>
    <b v="0"/>
    <b v="1"/>
    <s v="food/food trucks"/>
    <x v="0"/>
    <x v="0"/>
  </r>
  <r>
    <x v="0"/>
    <n v="104.94260869565217"/>
    <n v="575"/>
    <x v="1"/>
    <s v="USD"/>
    <n v="1552280400"/>
    <n v="1556946000"/>
    <d v="2019-03-11T05:00:00"/>
    <d v="2019-05-04T05:00:00"/>
    <b v="0"/>
    <b v="0"/>
    <s v="music/rock"/>
    <x v="1"/>
    <x v="1"/>
  </r>
  <r>
    <x v="1"/>
    <n v="84.028301886792448"/>
    <n v="106"/>
    <x v="1"/>
    <s v="USD"/>
    <n v="1529989200"/>
    <n v="1530075600"/>
    <d v="2018-06-26T05:00:00"/>
    <d v="2018-06-27T05:00:00"/>
    <b v="0"/>
    <b v="0"/>
    <s v="music/electric music"/>
    <x v="1"/>
    <x v="5"/>
  </r>
  <r>
    <x v="1"/>
    <n v="102.85915492957747"/>
    <n v="142"/>
    <x v="1"/>
    <s v="USD"/>
    <n v="1418709600"/>
    <n v="1418796000"/>
    <d v="2014-12-16T06:00:00"/>
    <d v="2014-12-17T06:00:00"/>
    <b v="0"/>
    <b v="0"/>
    <s v="film &amp; video/television"/>
    <x v="4"/>
    <x v="19"/>
  </r>
  <r>
    <x v="1"/>
    <n v="39.962085308056871"/>
    <n v="211"/>
    <x v="1"/>
    <s v="USD"/>
    <n v="1372136400"/>
    <n v="1372482000"/>
    <d v="2013-06-25T05:00:00"/>
    <d v="2013-06-29T05:00:00"/>
    <b v="0"/>
    <b v="1"/>
    <s v="publishing/translations"/>
    <x v="5"/>
    <x v="18"/>
  </r>
  <r>
    <x v="0"/>
    <n v="51.001785714285717"/>
    <n v="1120"/>
    <x v="1"/>
    <s v="USD"/>
    <n v="1533877200"/>
    <n v="1534395600"/>
    <d v="2018-08-10T05:00:00"/>
    <d v="2018-08-16T05:00:00"/>
    <b v="0"/>
    <b v="0"/>
    <s v="publishing/fiction"/>
    <x v="5"/>
    <x v="13"/>
  </r>
  <r>
    <x v="0"/>
    <n v="40.823008849557525"/>
    <n v="113"/>
    <x v="1"/>
    <s v="USD"/>
    <n v="1309064400"/>
    <n v="1311397200"/>
    <d v="2011-06-26T05:00:00"/>
    <d v="2011-07-23T05:00:00"/>
    <b v="0"/>
    <b v="0"/>
    <s v="film &amp; video/science fiction"/>
    <x v="4"/>
    <x v="22"/>
  </r>
  <r>
    <x v="1"/>
    <n v="58.999637155297535"/>
    <n v="2756"/>
    <x v="1"/>
    <s v="USD"/>
    <n v="1425877200"/>
    <n v="1426914000"/>
    <d v="2015-03-09T05:00:00"/>
    <d v="2015-03-21T05:00:00"/>
    <b v="0"/>
    <b v="0"/>
    <s v="technology/wearables"/>
    <x v="2"/>
    <x v="8"/>
  </r>
  <r>
    <x v="1"/>
    <n v="71.156069364161851"/>
    <n v="173"/>
    <x v="4"/>
    <s v="GBP"/>
    <n v="1501304400"/>
    <n v="1501477200"/>
    <d v="2017-07-29T05:00:00"/>
    <d v="2017-07-31T05:00:00"/>
    <b v="0"/>
    <b v="0"/>
    <s v="food/food trucks"/>
    <x v="0"/>
    <x v="0"/>
  </r>
  <r>
    <x v="1"/>
    <n v="99.494252873563212"/>
    <n v="87"/>
    <x v="1"/>
    <s v="USD"/>
    <n v="1268287200"/>
    <n v="1269061200"/>
    <d v="2010-03-11T06:00:00"/>
    <d v="2010-03-20T05:00:00"/>
    <b v="0"/>
    <b v="1"/>
    <s v="photography/photography books"/>
    <x v="7"/>
    <x v="14"/>
  </r>
  <r>
    <x v="0"/>
    <n v="103.98634590377114"/>
    <n v="1538"/>
    <x v="1"/>
    <s v="USD"/>
    <n v="1412139600"/>
    <n v="1415772000"/>
    <d v="2014-10-01T05:00:00"/>
    <d v="2014-11-12T06:00:00"/>
    <b v="0"/>
    <b v="1"/>
    <s v="theater/plays"/>
    <x v="3"/>
    <x v="3"/>
  </r>
  <r>
    <x v="0"/>
    <n v="76.555555555555557"/>
    <n v="9"/>
    <x v="1"/>
    <s v="USD"/>
    <n v="1330063200"/>
    <n v="1331013600"/>
    <d v="2012-02-24T06:00:00"/>
    <d v="2012-03-06T06:00:00"/>
    <b v="0"/>
    <b v="1"/>
    <s v="publishing/fiction"/>
    <x v="5"/>
    <x v="13"/>
  </r>
  <r>
    <x v="0"/>
    <n v="87.068592057761734"/>
    <n v="554"/>
    <x v="1"/>
    <s v="USD"/>
    <n v="1576130400"/>
    <n v="1576735200"/>
    <d v="2019-12-12T06:00:00"/>
    <d v="2019-12-19T06:00:00"/>
    <b v="0"/>
    <b v="0"/>
    <s v="theater/plays"/>
    <x v="3"/>
    <x v="3"/>
  </r>
  <r>
    <x v="1"/>
    <n v="48.99554707379135"/>
    <n v="1572"/>
    <x v="4"/>
    <s v="GBP"/>
    <n v="1407128400"/>
    <n v="1411362000"/>
    <d v="2014-08-04T05:00:00"/>
    <d v="2014-09-22T05:00:00"/>
    <b v="0"/>
    <b v="1"/>
    <s v="food/food trucks"/>
    <x v="0"/>
    <x v="0"/>
  </r>
  <r>
    <x v="0"/>
    <n v="42.969135802469133"/>
    <n v="648"/>
    <x v="4"/>
    <s v="GBP"/>
    <n v="1560142800"/>
    <n v="1563685200"/>
    <d v="2019-06-10T05:00:00"/>
    <d v="2019-07-21T05:00:00"/>
    <b v="0"/>
    <b v="0"/>
    <s v="theater/plays"/>
    <x v="3"/>
    <x v="3"/>
  </r>
  <r>
    <x v="0"/>
    <n v="33.428571428571431"/>
    <n v="21"/>
    <x v="4"/>
    <s v="GBP"/>
    <n v="1520575200"/>
    <n v="1521867600"/>
    <d v="2018-03-09T06:00:00"/>
    <d v="2018-03-24T05:00:00"/>
    <b v="0"/>
    <b v="1"/>
    <s v="publishing/translations"/>
    <x v="5"/>
    <x v="18"/>
  </r>
  <r>
    <x v="1"/>
    <n v="83.982949701619773"/>
    <n v="2346"/>
    <x v="1"/>
    <s v="USD"/>
    <n v="1492664400"/>
    <n v="1495515600"/>
    <d v="2017-04-20T05:00:00"/>
    <d v="2017-05-23T05:00:00"/>
    <b v="0"/>
    <b v="0"/>
    <s v="theater/plays"/>
    <x v="3"/>
    <x v="3"/>
  </r>
  <r>
    <x v="1"/>
    <n v="101.41739130434783"/>
    <n v="115"/>
    <x v="1"/>
    <s v="USD"/>
    <n v="1454479200"/>
    <n v="1455948000"/>
    <d v="2016-02-03T06:00:00"/>
    <d v="2016-02-20T06:00:00"/>
    <b v="0"/>
    <b v="0"/>
    <s v="theater/plays"/>
    <x v="3"/>
    <x v="3"/>
  </r>
  <r>
    <x v="1"/>
    <n v="109.87058823529412"/>
    <n v="85"/>
    <x v="6"/>
    <s v="EUR"/>
    <n v="1281934800"/>
    <n v="1282366800"/>
    <d v="2010-08-16T05:00:00"/>
    <d v="2010-08-21T05:00:00"/>
    <b v="0"/>
    <b v="0"/>
    <s v="technology/wearables"/>
    <x v="2"/>
    <x v="8"/>
  </r>
  <r>
    <x v="1"/>
    <n v="31.916666666666668"/>
    <n v="144"/>
    <x v="1"/>
    <s v="USD"/>
    <n v="1573970400"/>
    <n v="1574575200"/>
    <d v="2019-11-17T06:00:00"/>
    <d v="2019-11-24T06:00:00"/>
    <b v="0"/>
    <b v="0"/>
    <s v="journalism/audio"/>
    <x v="8"/>
    <x v="23"/>
  </r>
  <r>
    <x v="1"/>
    <n v="70.993450675399103"/>
    <n v="2443"/>
    <x v="1"/>
    <s v="USD"/>
    <n v="1372654800"/>
    <n v="1374901200"/>
    <d v="2013-07-01T05:00:00"/>
    <d v="2013-07-27T05:00:00"/>
    <b v="0"/>
    <b v="1"/>
    <s v="food/food trucks"/>
    <x v="0"/>
    <x v="0"/>
  </r>
  <r>
    <x v="3"/>
    <n v="77.026890756302521"/>
    <n v="595"/>
    <x v="1"/>
    <s v="USD"/>
    <n v="1275886800"/>
    <n v="1278910800"/>
    <d v="2010-06-07T05:00:00"/>
    <d v="2010-07-12T05:00:00"/>
    <b v="1"/>
    <b v="1"/>
    <s v="film &amp; video/shorts"/>
    <x v="4"/>
    <x v="12"/>
  </r>
  <r>
    <x v="1"/>
    <n v="101.78125"/>
    <n v="64"/>
    <x v="1"/>
    <s v="USD"/>
    <n v="1561784400"/>
    <n v="1562907600"/>
    <d v="2019-06-29T05:00:00"/>
    <d v="2019-07-12T05:00:00"/>
    <b v="0"/>
    <b v="0"/>
    <s v="photography/photography books"/>
    <x v="7"/>
    <x v="14"/>
  </r>
  <r>
    <x v="1"/>
    <n v="51.059701492537314"/>
    <n v="268"/>
    <x v="1"/>
    <s v="USD"/>
    <n v="1332392400"/>
    <n v="1332478800"/>
    <d v="2012-03-22T05:00:00"/>
    <d v="2012-03-23T05:00:00"/>
    <b v="0"/>
    <b v="0"/>
    <s v="technology/wearables"/>
    <x v="2"/>
    <x v="8"/>
  </r>
  <r>
    <x v="1"/>
    <n v="68.02051282051282"/>
    <n v="195"/>
    <x v="3"/>
    <s v="DKK"/>
    <n v="1402376400"/>
    <n v="1402722000"/>
    <d v="2014-06-10T05:00:00"/>
    <d v="2014-06-14T05:00:00"/>
    <b v="0"/>
    <b v="0"/>
    <s v="theater/plays"/>
    <x v="3"/>
    <x v="3"/>
  </r>
  <r>
    <x v="0"/>
    <n v="30.87037037037037"/>
    <n v="54"/>
    <x v="1"/>
    <s v="USD"/>
    <n v="1495342800"/>
    <n v="1496811600"/>
    <d v="2017-05-21T05:00:00"/>
    <d v="2017-06-07T05:00:00"/>
    <b v="0"/>
    <b v="0"/>
    <s v="film &amp; video/animation"/>
    <x v="4"/>
    <x v="10"/>
  </r>
  <r>
    <x v="0"/>
    <n v="27.908333333333335"/>
    <n v="120"/>
    <x v="1"/>
    <s v="USD"/>
    <n v="1482213600"/>
    <n v="1482213600"/>
    <d v="2016-12-20T06:00:00"/>
    <d v="2016-12-20T06:00:00"/>
    <b v="0"/>
    <b v="1"/>
    <s v="technology/wearables"/>
    <x v="2"/>
    <x v="8"/>
  </r>
  <r>
    <x v="0"/>
    <n v="79.994818652849744"/>
    <n v="579"/>
    <x v="3"/>
    <s v="DKK"/>
    <n v="1420092000"/>
    <n v="1420264800"/>
    <d v="2015-01-01T06:00:00"/>
    <d v="2015-01-03T06:00:00"/>
    <b v="0"/>
    <b v="0"/>
    <s v="technology/web"/>
    <x v="2"/>
    <x v="2"/>
  </r>
  <r>
    <x v="0"/>
    <n v="38.003378378378379"/>
    <n v="2072"/>
    <x v="1"/>
    <s v="USD"/>
    <n v="1458018000"/>
    <n v="1458450000"/>
    <d v="2016-03-15T05:00:00"/>
    <d v="2016-03-20T05:00:00"/>
    <b v="0"/>
    <b v="1"/>
    <s v="film &amp; video/documentary"/>
    <x v="4"/>
    <x v="4"/>
  </r>
  <r>
    <x v="0"/>
    <s v="0"/>
    <n v="0"/>
    <x v="1"/>
    <s v="USD"/>
    <n v="1367384400"/>
    <n v="1369803600"/>
    <d v="2013-05-01T05:00:00"/>
    <d v="2013-05-29T05:00:00"/>
    <b v="0"/>
    <b v="1"/>
    <s v="theater/plays"/>
    <x v="3"/>
    <x v="3"/>
  </r>
  <r>
    <x v="0"/>
    <n v="59.990534521158132"/>
    <n v="1796"/>
    <x v="1"/>
    <s v="USD"/>
    <n v="1363064400"/>
    <n v="1363237200"/>
    <d v="2013-03-12T05:00:00"/>
    <d v="2013-03-14T05:00:00"/>
    <b v="0"/>
    <b v="0"/>
    <s v="film &amp; video/documentary"/>
    <x v="4"/>
    <x v="4"/>
  </r>
  <r>
    <x v="1"/>
    <n v="37.037634408602152"/>
    <n v="186"/>
    <x v="2"/>
    <s v="AUD"/>
    <n v="1343365200"/>
    <n v="1345870800"/>
    <d v="2012-07-27T05:00:00"/>
    <d v="2012-08-25T05:00:00"/>
    <b v="0"/>
    <b v="1"/>
    <s v="games/video games"/>
    <x v="6"/>
    <x v="11"/>
  </r>
  <r>
    <x v="1"/>
    <n v="99.963043478260872"/>
    <n v="460"/>
    <x v="1"/>
    <s v="USD"/>
    <n v="1435726800"/>
    <n v="1437454800"/>
    <d v="2015-07-01T05:00:00"/>
    <d v="2015-07-21T05:00:00"/>
    <b v="0"/>
    <b v="0"/>
    <s v="film &amp; video/drama"/>
    <x v="4"/>
    <x v="6"/>
  </r>
  <r>
    <x v="0"/>
    <n v="111.6774193548387"/>
    <n v="62"/>
    <x v="6"/>
    <s v="EUR"/>
    <n v="1431925200"/>
    <n v="1432011600"/>
    <d v="2015-05-18T05:00:00"/>
    <d v="2015-05-19T05:00:00"/>
    <b v="0"/>
    <b v="0"/>
    <s v="music/rock"/>
    <x v="1"/>
    <x v="1"/>
  </r>
  <r>
    <x v="0"/>
    <n v="36.014409221902014"/>
    <n v="347"/>
    <x v="1"/>
    <s v="USD"/>
    <n v="1362722400"/>
    <n v="1366347600"/>
    <d v="2013-03-08T06:00:00"/>
    <d v="2013-04-19T05:00:00"/>
    <b v="0"/>
    <b v="1"/>
    <s v="publishing/radio &amp; podcasts"/>
    <x v="5"/>
    <x v="15"/>
  </r>
  <r>
    <x v="1"/>
    <n v="66.010284810126578"/>
    <n v="2528"/>
    <x v="1"/>
    <s v="USD"/>
    <n v="1511416800"/>
    <n v="1512885600"/>
    <d v="2017-11-23T06:00:00"/>
    <d v="2017-12-10T06:00:00"/>
    <b v="0"/>
    <b v="1"/>
    <s v="theater/plays"/>
    <x v="3"/>
    <x v="3"/>
  </r>
  <r>
    <x v="0"/>
    <n v="44.05263157894737"/>
    <n v="19"/>
    <x v="1"/>
    <s v="USD"/>
    <n v="1365483600"/>
    <n v="1369717200"/>
    <d v="2013-04-09T05:00:00"/>
    <d v="2013-05-28T05:00:00"/>
    <b v="0"/>
    <b v="1"/>
    <s v="technology/web"/>
    <x v="2"/>
    <x v="2"/>
  </r>
  <r>
    <x v="1"/>
    <n v="52.999726551818434"/>
    <n v="3657"/>
    <x v="1"/>
    <s v="USD"/>
    <n v="1532840400"/>
    <n v="1534654800"/>
    <d v="2018-07-29T05:00:00"/>
    <d v="2018-08-19T05:00:00"/>
    <b v="0"/>
    <b v="0"/>
    <s v="theater/plays"/>
    <x v="3"/>
    <x v="3"/>
  </r>
  <r>
    <x v="0"/>
    <n v="95"/>
    <n v="1258"/>
    <x v="1"/>
    <s v="USD"/>
    <n v="1336194000"/>
    <n v="1337058000"/>
    <d v="2012-05-05T05:00:00"/>
    <d v="2012-05-15T05:00:00"/>
    <b v="0"/>
    <b v="0"/>
    <s v="theater/plays"/>
    <x v="3"/>
    <x v="3"/>
  </r>
  <r>
    <x v="1"/>
    <n v="70.908396946564892"/>
    <n v="131"/>
    <x v="2"/>
    <s v="AUD"/>
    <n v="1527742800"/>
    <n v="1529816400"/>
    <d v="2018-05-31T05:00:00"/>
    <d v="2018-06-24T05:00:00"/>
    <b v="0"/>
    <b v="0"/>
    <s v="film &amp; video/drama"/>
    <x v="4"/>
    <x v="6"/>
  </r>
  <r>
    <x v="0"/>
    <n v="98.060773480662988"/>
    <n v="362"/>
    <x v="1"/>
    <s v="USD"/>
    <n v="1564030800"/>
    <n v="1564894800"/>
    <d v="2019-07-25T05:00:00"/>
    <d v="2019-08-04T05:00:00"/>
    <b v="0"/>
    <b v="0"/>
    <s v="theater/plays"/>
    <x v="3"/>
    <x v="3"/>
  </r>
  <r>
    <x v="1"/>
    <n v="53.046025104602514"/>
    <n v="239"/>
    <x v="1"/>
    <s v="USD"/>
    <n v="1404536400"/>
    <n v="1404622800"/>
    <d v="2014-07-05T05:00:00"/>
    <d v="2014-07-06T05:00:00"/>
    <b v="0"/>
    <b v="1"/>
    <s v="games/video games"/>
    <x v="6"/>
    <x v="11"/>
  </r>
  <r>
    <x v="3"/>
    <n v="93.142857142857139"/>
    <n v="35"/>
    <x v="1"/>
    <s v="USD"/>
    <n v="1284008400"/>
    <n v="1284181200"/>
    <d v="2010-09-09T05:00:00"/>
    <d v="2010-09-11T05:00:00"/>
    <b v="0"/>
    <b v="0"/>
    <s v="film &amp; video/television"/>
    <x v="4"/>
    <x v="19"/>
  </r>
  <r>
    <x v="3"/>
    <n v="58.945075757575758"/>
    <n v="528"/>
    <x v="5"/>
    <s v="CHF"/>
    <n v="1386309600"/>
    <n v="1386741600"/>
    <d v="2013-12-06T06:00:00"/>
    <d v="2013-12-11T06:00:00"/>
    <b v="0"/>
    <b v="1"/>
    <s v="music/rock"/>
    <x v="1"/>
    <x v="1"/>
  </r>
  <r>
    <x v="0"/>
    <n v="36.067669172932334"/>
    <n v="133"/>
    <x v="0"/>
    <s v="CAD"/>
    <n v="1324620000"/>
    <n v="1324792800"/>
    <d v="2011-12-23T06:00:00"/>
    <d v="2011-12-25T06:00:00"/>
    <b v="0"/>
    <b v="1"/>
    <s v="theater/plays"/>
    <x v="3"/>
    <x v="3"/>
  </r>
  <r>
    <x v="0"/>
    <n v="63.030732860520096"/>
    <n v="846"/>
    <x v="1"/>
    <s v="USD"/>
    <n v="1281070800"/>
    <n v="1284354000"/>
    <d v="2010-08-06T05:00:00"/>
    <d v="2010-09-13T05:00:00"/>
    <b v="0"/>
    <b v="0"/>
    <s v="publishing/nonfiction"/>
    <x v="5"/>
    <x v="9"/>
  </r>
  <r>
    <x v="1"/>
    <n v="84.717948717948715"/>
    <n v="78"/>
    <x v="1"/>
    <s v="USD"/>
    <n v="1493960400"/>
    <n v="1494392400"/>
    <d v="2017-05-05T05:00:00"/>
    <d v="2017-05-10T05:00:00"/>
    <b v="0"/>
    <b v="0"/>
    <s v="food/food trucks"/>
    <x v="0"/>
    <x v="0"/>
  </r>
  <r>
    <x v="0"/>
    <n v="62.2"/>
    <n v="10"/>
    <x v="1"/>
    <s v="USD"/>
    <n v="1519365600"/>
    <n v="1519538400"/>
    <d v="2018-02-23T06:00:00"/>
    <d v="2018-02-25T06:00:00"/>
    <b v="0"/>
    <b v="1"/>
    <s v="film &amp; video/animation"/>
    <x v="4"/>
    <x v="10"/>
  </r>
  <r>
    <x v="1"/>
    <n v="101.97518330513255"/>
    <n v="1773"/>
    <x v="1"/>
    <s v="USD"/>
    <n v="1420696800"/>
    <n v="1421906400"/>
    <d v="2015-01-08T06:00:00"/>
    <d v="2015-01-22T06:00:00"/>
    <b v="0"/>
    <b v="1"/>
    <s v="music/rock"/>
    <x v="1"/>
    <x v="1"/>
  </r>
  <r>
    <x v="1"/>
    <n v="106.4375"/>
    <n v="32"/>
    <x v="1"/>
    <s v="USD"/>
    <n v="1555650000"/>
    <n v="1555909200"/>
    <d v="2019-04-19T05:00:00"/>
    <d v="2019-04-22T05:00:00"/>
    <b v="0"/>
    <b v="0"/>
    <s v="theater/plays"/>
    <x v="3"/>
    <x v="3"/>
  </r>
  <r>
    <x v="1"/>
    <n v="29.975609756097562"/>
    <n v="369"/>
    <x v="1"/>
    <s v="USD"/>
    <n v="1471928400"/>
    <n v="1472446800"/>
    <d v="2016-08-23T05:00:00"/>
    <d v="2016-08-29T05:00:00"/>
    <b v="0"/>
    <b v="1"/>
    <s v="film &amp; video/drama"/>
    <x v="4"/>
    <x v="6"/>
  </r>
  <r>
    <x v="0"/>
    <n v="85.806282722513089"/>
    <n v="191"/>
    <x v="1"/>
    <s v="USD"/>
    <n v="1341291600"/>
    <n v="1342328400"/>
    <d v="2012-07-03T05:00:00"/>
    <d v="2012-07-15T05:00:00"/>
    <b v="0"/>
    <b v="0"/>
    <s v="film &amp; video/shorts"/>
    <x v="4"/>
    <x v="12"/>
  </r>
  <r>
    <x v="1"/>
    <n v="70.82022471910112"/>
    <n v="89"/>
    <x v="1"/>
    <s v="USD"/>
    <n v="1267682400"/>
    <n v="1268114400"/>
    <d v="2010-03-04T06:00:00"/>
    <d v="2010-03-09T06:00:00"/>
    <b v="0"/>
    <b v="0"/>
    <s v="film &amp; video/shorts"/>
    <x v="4"/>
    <x v="12"/>
  </r>
  <r>
    <x v="0"/>
    <n v="40.998484082870135"/>
    <n v="1979"/>
    <x v="1"/>
    <s v="USD"/>
    <n v="1272258000"/>
    <n v="1273381200"/>
    <d v="2010-04-26T05:00:00"/>
    <d v="2010-05-09T05:00:00"/>
    <b v="0"/>
    <b v="0"/>
    <s v="theater/plays"/>
    <x v="3"/>
    <x v="3"/>
  </r>
  <r>
    <x v="0"/>
    <n v="28.063492063492063"/>
    <n v="63"/>
    <x v="1"/>
    <s v="USD"/>
    <n v="1290492000"/>
    <n v="1290837600"/>
    <d v="2010-11-23T06:00:00"/>
    <d v="2010-11-27T06:00:00"/>
    <b v="0"/>
    <b v="0"/>
    <s v="technology/wearables"/>
    <x v="2"/>
    <x v="8"/>
  </r>
  <r>
    <x v="1"/>
    <n v="88.054421768707485"/>
    <n v="147"/>
    <x v="1"/>
    <s v="USD"/>
    <n v="1451109600"/>
    <n v="1454306400"/>
    <d v="2015-12-26T06:00:00"/>
    <d v="2016-02-01T06:00:00"/>
    <b v="0"/>
    <b v="1"/>
    <s v="theater/plays"/>
    <x v="3"/>
    <x v="3"/>
  </r>
  <r>
    <x v="0"/>
    <n v="31"/>
    <n v="6080"/>
    <x v="0"/>
    <s v="CAD"/>
    <n v="1454652000"/>
    <n v="1457762400"/>
    <d v="2016-02-05T06:00:00"/>
    <d v="2016-03-12T06:00:00"/>
    <b v="0"/>
    <b v="0"/>
    <s v="film &amp; video/animation"/>
    <x v="4"/>
    <x v="10"/>
  </r>
  <r>
    <x v="0"/>
    <n v="90.337500000000006"/>
    <n v="80"/>
    <x v="4"/>
    <s v="GBP"/>
    <n v="1385186400"/>
    <n v="1389074400"/>
    <d v="2013-11-23T06:00:00"/>
    <d v="2014-01-07T06:00:00"/>
    <b v="0"/>
    <b v="0"/>
    <s v="music/indie rock"/>
    <x v="1"/>
    <x v="7"/>
  </r>
  <r>
    <x v="0"/>
    <n v="63.777777777777779"/>
    <n v="9"/>
    <x v="1"/>
    <s v="USD"/>
    <n v="1399698000"/>
    <n v="1402117200"/>
    <d v="2014-05-10T05:00:00"/>
    <d v="2014-06-07T05:00:00"/>
    <b v="0"/>
    <b v="0"/>
    <s v="games/video games"/>
    <x v="6"/>
    <x v="11"/>
  </r>
  <r>
    <x v="0"/>
    <n v="53.995515695067262"/>
    <n v="1784"/>
    <x v="1"/>
    <s v="USD"/>
    <n v="1283230800"/>
    <n v="1284440400"/>
    <d v="2010-08-31T05:00:00"/>
    <d v="2010-09-14T05:00:00"/>
    <b v="0"/>
    <b v="1"/>
    <s v="publishing/fiction"/>
    <x v="5"/>
    <x v="13"/>
  </r>
  <r>
    <x v="2"/>
    <n v="48.993956043956047"/>
    <n v="3640"/>
    <x v="5"/>
    <s v="CHF"/>
    <n v="1384149600"/>
    <n v="1388988000"/>
    <d v="2013-11-11T06:00:00"/>
    <d v="2014-01-06T06:00:00"/>
    <b v="0"/>
    <b v="0"/>
    <s v="games/video games"/>
    <x v="6"/>
    <x v="11"/>
  </r>
  <r>
    <x v="1"/>
    <n v="63.857142857142854"/>
    <n v="126"/>
    <x v="0"/>
    <s v="CAD"/>
    <n v="1516860000"/>
    <n v="1516946400"/>
    <d v="2018-01-25T06:00:00"/>
    <d v="2018-01-26T06:00:00"/>
    <b v="0"/>
    <b v="0"/>
    <s v="theater/plays"/>
    <x v="3"/>
    <x v="3"/>
  </r>
  <r>
    <x v="1"/>
    <n v="82.996393146979258"/>
    <n v="2218"/>
    <x v="4"/>
    <s v="GBP"/>
    <n v="1374642000"/>
    <n v="1377752400"/>
    <d v="2013-07-24T05:00:00"/>
    <d v="2013-08-29T05:00:00"/>
    <b v="0"/>
    <b v="0"/>
    <s v="music/indie rock"/>
    <x v="1"/>
    <x v="7"/>
  </r>
  <r>
    <x v="0"/>
    <n v="55.08230452674897"/>
    <n v="243"/>
    <x v="1"/>
    <s v="USD"/>
    <n v="1534482000"/>
    <n v="1534568400"/>
    <d v="2018-08-17T05:00:00"/>
    <d v="2018-08-18T05:00:00"/>
    <b v="0"/>
    <b v="1"/>
    <s v="film &amp; video/drama"/>
    <x v="4"/>
    <x v="6"/>
  </r>
  <r>
    <x v="1"/>
    <n v="62.044554455445542"/>
    <n v="202"/>
    <x v="6"/>
    <s v="EUR"/>
    <n v="1528434000"/>
    <n v="1528606800"/>
    <d v="2018-06-08T05:00:00"/>
    <d v="2018-06-10T05:00:00"/>
    <b v="0"/>
    <b v="1"/>
    <s v="theater/plays"/>
    <x v="3"/>
    <x v="3"/>
  </r>
  <r>
    <x v="1"/>
    <n v="104.97857142857143"/>
    <n v="140"/>
    <x v="6"/>
    <s v="EUR"/>
    <n v="1282626000"/>
    <n v="1284872400"/>
    <d v="2010-08-24T05:00:00"/>
    <d v="2010-09-19T05:00:00"/>
    <b v="0"/>
    <b v="0"/>
    <s v="publishing/fiction"/>
    <x v="5"/>
    <x v="13"/>
  </r>
  <r>
    <x v="1"/>
    <n v="94.044676806083643"/>
    <n v="1052"/>
    <x v="3"/>
    <s v="DKK"/>
    <n v="1535605200"/>
    <n v="1537592400"/>
    <d v="2018-08-30T05:00:00"/>
    <d v="2018-09-22T05:00:00"/>
    <b v="1"/>
    <b v="1"/>
    <s v="film &amp; video/documentary"/>
    <x v="4"/>
    <x v="4"/>
  </r>
  <r>
    <x v="0"/>
    <n v="44.007716049382715"/>
    <n v="1296"/>
    <x v="1"/>
    <s v="USD"/>
    <n v="1379826000"/>
    <n v="1381208400"/>
    <d v="2013-09-22T05:00:00"/>
    <d v="2013-10-08T05:00:00"/>
    <b v="0"/>
    <b v="0"/>
    <s v="games/mobile games"/>
    <x v="6"/>
    <x v="20"/>
  </r>
  <r>
    <x v="0"/>
    <n v="92.467532467532465"/>
    <n v="77"/>
    <x v="1"/>
    <s v="USD"/>
    <n v="1561957200"/>
    <n v="1562475600"/>
    <d v="2019-07-01T05:00:00"/>
    <d v="2019-07-07T05:00:00"/>
    <b v="0"/>
    <b v="1"/>
    <s v="food/food trucks"/>
    <x v="0"/>
    <x v="0"/>
  </r>
  <r>
    <x v="1"/>
    <n v="57.072874493927124"/>
    <n v="247"/>
    <x v="1"/>
    <s v="USD"/>
    <n v="1525496400"/>
    <n v="1527397200"/>
    <d v="2018-05-05T05:00:00"/>
    <d v="2018-05-27T05:00:00"/>
    <b v="0"/>
    <b v="0"/>
    <s v="photography/photography books"/>
    <x v="7"/>
    <x v="14"/>
  </r>
  <r>
    <x v="0"/>
    <n v="109.07848101265823"/>
    <n v="395"/>
    <x v="6"/>
    <s v="EUR"/>
    <n v="1433912400"/>
    <n v="1436158800"/>
    <d v="2015-06-10T05:00:00"/>
    <d v="2015-07-06T05:00:00"/>
    <b v="0"/>
    <b v="0"/>
    <s v="games/mobile games"/>
    <x v="6"/>
    <x v="20"/>
  </r>
  <r>
    <x v="0"/>
    <n v="39.387755102040813"/>
    <n v="49"/>
    <x v="4"/>
    <s v="GBP"/>
    <n v="1453442400"/>
    <n v="1456034400"/>
    <d v="2016-01-22T06:00:00"/>
    <d v="2016-02-21T06:00:00"/>
    <b v="0"/>
    <b v="0"/>
    <s v="music/indie rock"/>
    <x v="1"/>
    <x v="7"/>
  </r>
  <r>
    <x v="0"/>
    <n v="77.022222222222226"/>
    <n v="180"/>
    <x v="1"/>
    <s v="USD"/>
    <n v="1378875600"/>
    <n v="1380171600"/>
    <d v="2013-09-11T05:00:00"/>
    <d v="2013-09-26T05:00:00"/>
    <b v="0"/>
    <b v="0"/>
    <s v="games/video games"/>
    <x v="6"/>
    <x v="11"/>
  </r>
  <r>
    <x v="1"/>
    <n v="92.166666666666671"/>
    <n v="84"/>
    <x v="1"/>
    <s v="USD"/>
    <n v="1452232800"/>
    <n v="1453356000"/>
    <d v="2016-01-08T06:00:00"/>
    <d v="2016-01-21T06:00:00"/>
    <b v="0"/>
    <b v="0"/>
    <s v="music/rock"/>
    <x v="1"/>
    <x v="1"/>
  </r>
  <r>
    <x v="0"/>
    <n v="61.007063197026021"/>
    <n v="2690"/>
    <x v="1"/>
    <s v="USD"/>
    <n v="1577253600"/>
    <n v="1578981600"/>
    <d v="2019-12-25T06:00:00"/>
    <d v="2020-01-14T06:00:00"/>
    <b v="0"/>
    <b v="0"/>
    <s v="theater/plays"/>
    <x v="3"/>
    <x v="3"/>
  </r>
  <r>
    <x v="1"/>
    <n v="78.068181818181813"/>
    <n v="88"/>
    <x v="1"/>
    <s v="USD"/>
    <n v="1537160400"/>
    <n v="1537419600"/>
    <d v="2018-09-17T05:00:00"/>
    <d v="2018-09-20T05:00:00"/>
    <b v="0"/>
    <b v="1"/>
    <s v="theater/plays"/>
    <x v="3"/>
    <x v="3"/>
  </r>
  <r>
    <x v="1"/>
    <n v="80.75"/>
    <n v="156"/>
    <x v="1"/>
    <s v="USD"/>
    <n v="1422165600"/>
    <n v="1423202400"/>
    <d v="2015-01-25T06:00:00"/>
    <d v="2015-02-06T06:00:00"/>
    <b v="0"/>
    <b v="0"/>
    <s v="film &amp; video/drama"/>
    <x v="4"/>
    <x v="6"/>
  </r>
  <r>
    <x v="1"/>
    <n v="59.991289782244557"/>
    <n v="2985"/>
    <x v="1"/>
    <s v="USD"/>
    <n v="1459486800"/>
    <n v="1460610000"/>
    <d v="2016-04-01T05:00:00"/>
    <d v="2016-04-14T05:00:00"/>
    <b v="0"/>
    <b v="0"/>
    <s v="theater/plays"/>
    <x v="3"/>
    <x v="3"/>
  </r>
  <r>
    <x v="1"/>
    <n v="110.03018372703411"/>
    <n v="762"/>
    <x v="1"/>
    <s v="USD"/>
    <n v="1369717200"/>
    <n v="1370494800"/>
    <d v="2013-05-28T05:00:00"/>
    <d v="2013-06-06T05:00:00"/>
    <b v="0"/>
    <b v="0"/>
    <s v="technology/wearables"/>
    <x v="2"/>
    <x v="8"/>
  </r>
  <r>
    <x v="3"/>
    <n v="4"/>
    <n v="1"/>
    <x v="5"/>
    <s v="CHF"/>
    <n v="1330495200"/>
    <n v="1332306000"/>
    <d v="2012-02-29T06:00:00"/>
    <d v="2012-03-21T05:00:00"/>
    <b v="0"/>
    <b v="0"/>
    <s v="music/indie rock"/>
    <x v="1"/>
    <x v="7"/>
  </r>
  <r>
    <x v="0"/>
    <n v="37.99856063332134"/>
    <n v="2779"/>
    <x v="2"/>
    <s v="AUD"/>
    <n v="1419055200"/>
    <n v="1422511200"/>
    <d v="2014-12-20T06:00:00"/>
    <d v="2015-01-29T06:00:00"/>
    <b v="0"/>
    <b v="1"/>
    <s v="technology/web"/>
    <x v="2"/>
    <x v="2"/>
  </r>
  <r>
    <x v="0"/>
    <n v="96.369565217391298"/>
    <n v="92"/>
    <x v="1"/>
    <s v="USD"/>
    <n v="1480140000"/>
    <n v="1480312800"/>
    <d v="2016-11-26T06:00:00"/>
    <d v="2016-11-28T06:00:00"/>
    <b v="0"/>
    <b v="0"/>
    <s v="theater/plays"/>
    <x v="3"/>
    <x v="3"/>
  </r>
  <r>
    <x v="0"/>
    <n v="72.978599221789878"/>
    <n v="1028"/>
    <x v="1"/>
    <s v="USD"/>
    <n v="1293948000"/>
    <n v="1294034400"/>
    <d v="2011-01-02T06:00:00"/>
    <d v="2011-01-03T06:00:00"/>
    <b v="0"/>
    <b v="0"/>
    <s v="music/rock"/>
    <x v="1"/>
    <x v="1"/>
  </r>
  <r>
    <x v="1"/>
    <n v="26.007220216606498"/>
    <n v="554"/>
    <x v="0"/>
    <s v="CAD"/>
    <n v="1482127200"/>
    <n v="1482645600"/>
    <d v="2016-12-19T06:00:00"/>
    <d v="2016-12-25T06:00:00"/>
    <b v="0"/>
    <b v="0"/>
    <s v="music/indie rock"/>
    <x v="1"/>
    <x v="7"/>
  </r>
  <r>
    <x v="1"/>
    <n v="104.36296296296297"/>
    <n v="135"/>
    <x v="3"/>
    <s v="DKK"/>
    <n v="1396414800"/>
    <n v="1399093200"/>
    <d v="2014-04-02T05:00:00"/>
    <d v="2014-05-03T05:00:00"/>
    <b v="0"/>
    <b v="0"/>
    <s v="music/rock"/>
    <x v="1"/>
    <x v="1"/>
  </r>
  <r>
    <x v="1"/>
    <n v="102.18852459016394"/>
    <n v="122"/>
    <x v="1"/>
    <s v="USD"/>
    <n v="1315285200"/>
    <n v="1315890000"/>
    <d v="2011-09-06T05:00:00"/>
    <d v="2011-09-13T05:00:00"/>
    <b v="0"/>
    <b v="1"/>
    <s v="publishing/translations"/>
    <x v="5"/>
    <x v="18"/>
  </r>
  <r>
    <x v="1"/>
    <n v="54.117647058823529"/>
    <n v="221"/>
    <x v="1"/>
    <s v="USD"/>
    <n v="1443762000"/>
    <n v="1444021200"/>
    <d v="2015-10-02T05:00:00"/>
    <d v="2015-10-05T05:00:00"/>
    <b v="0"/>
    <b v="1"/>
    <s v="film &amp; video/science fiction"/>
    <x v="4"/>
    <x v="22"/>
  </r>
  <r>
    <x v="1"/>
    <n v="63.222222222222221"/>
    <n v="126"/>
    <x v="1"/>
    <s v="USD"/>
    <n v="1456293600"/>
    <n v="1460005200"/>
    <d v="2016-02-24T06:00:00"/>
    <d v="2016-04-07T05:00:00"/>
    <b v="0"/>
    <b v="0"/>
    <s v="theater/plays"/>
    <x v="3"/>
    <x v="3"/>
  </r>
  <r>
    <x v="1"/>
    <n v="104.03228962818004"/>
    <n v="1022"/>
    <x v="1"/>
    <s v="USD"/>
    <n v="1470114000"/>
    <n v="1470718800"/>
    <d v="2016-08-02T05:00:00"/>
    <d v="2016-08-09T05:00:00"/>
    <b v="0"/>
    <b v="0"/>
    <s v="theater/plays"/>
    <x v="3"/>
    <x v="3"/>
  </r>
  <r>
    <x v="1"/>
    <n v="49.994334277620396"/>
    <n v="3177"/>
    <x v="1"/>
    <s v="USD"/>
    <n v="1321596000"/>
    <n v="1325052000"/>
    <d v="2011-11-18T06:00:00"/>
    <d v="2011-12-28T06:00:00"/>
    <b v="0"/>
    <b v="0"/>
    <s v="film &amp; video/animation"/>
    <x v="4"/>
    <x v="10"/>
  </r>
  <r>
    <x v="1"/>
    <n v="56.015151515151516"/>
    <n v="198"/>
    <x v="5"/>
    <s v="CHF"/>
    <n v="1318827600"/>
    <n v="1319000400"/>
    <d v="2011-10-17T05:00:00"/>
    <d v="2011-10-19T05:00:00"/>
    <b v="0"/>
    <b v="0"/>
    <s v="theater/plays"/>
    <x v="3"/>
    <x v="3"/>
  </r>
  <r>
    <x v="0"/>
    <n v="48.807692307692307"/>
    <n v="26"/>
    <x v="5"/>
    <s v="CHF"/>
    <n v="1552366800"/>
    <n v="1552539600"/>
    <d v="2019-03-12T05:00:00"/>
    <d v="2019-03-14T05:00:00"/>
    <b v="0"/>
    <b v="0"/>
    <s v="music/rock"/>
    <x v="1"/>
    <x v="1"/>
  </r>
  <r>
    <x v="1"/>
    <n v="60.082352941176474"/>
    <n v="85"/>
    <x v="2"/>
    <s v="AUD"/>
    <n v="1542088800"/>
    <n v="1543816800"/>
    <d v="2018-11-13T06:00:00"/>
    <d v="2018-12-03T06:00:00"/>
    <b v="0"/>
    <b v="0"/>
    <s v="film &amp; video/documentary"/>
    <x v="4"/>
    <x v="4"/>
  </r>
  <r>
    <x v="0"/>
    <n v="78.990502793296088"/>
    <n v="1790"/>
    <x v="1"/>
    <s v="USD"/>
    <n v="1426395600"/>
    <n v="1427086800"/>
    <d v="2015-03-15T05:00:00"/>
    <d v="2015-03-23T05:00:00"/>
    <b v="0"/>
    <b v="0"/>
    <s v="theater/plays"/>
    <x v="3"/>
    <x v="3"/>
  </r>
  <r>
    <x v="1"/>
    <n v="53.99499443826474"/>
    <n v="3596"/>
    <x v="1"/>
    <s v="USD"/>
    <n v="1321336800"/>
    <n v="1323064800"/>
    <d v="2011-11-15T06:00:00"/>
    <d v="2011-12-05T06:00:00"/>
    <b v="0"/>
    <b v="0"/>
    <s v="theater/plays"/>
    <x v="3"/>
    <x v="3"/>
  </r>
  <r>
    <x v="0"/>
    <n v="111.45945945945945"/>
    <n v="37"/>
    <x v="1"/>
    <s v="USD"/>
    <n v="1456293600"/>
    <n v="1458277200"/>
    <d v="2016-02-24T06:00:00"/>
    <d v="2016-03-18T05:00:00"/>
    <b v="0"/>
    <b v="1"/>
    <s v="music/electric music"/>
    <x v="1"/>
    <x v="5"/>
  </r>
  <r>
    <x v="1"/>
    <n v="60.922131147540981"/>
    <n v="244"/>
    <x v="1"/>
    <s v="USD"/>
    <n v="1404968400"/>
    <n v="1405141200"/>
    <d v="2014-07-10T05:00:00"/>
    <d v="2014-07-12T05:00:00"/>
    <b v="0"/>
    <b v="0"/>
    <s v="music/rock"/>
    <x v="1"/>
    <x v="1"/>
  </r>
  <r>
    <x v="1"/>
    <n v="26.0015444015444"/>
    <n v="5180"/>
    <x v="1"/>
    <s v="USD"/>
    <n v="1279170000"/>
    <n v="1283058000"/>
    <d v="2010-07-15T05:00:00"/>
    <d v="2010-08-29T05:00:00"/>
    <b v="0"/>
    <b v="0"/>
    <s v="theater/plays"/>
    <x v="3"/>
    <x v="3"/>
  </r>
  <r>
    <x v="1"/>
    <n v="80.993208828522924"/>
    <n v="589"/>
    <x v="6"/>
    <s v="EUR"/>
    <n v="1294725600"/>
    <n v="1295762400"/>
    <d v="2011-01-11T06:00:00"/>
    <d v="2011-01-23T06:00:00"/>
    <b v="0"/>
    <b v="0"/>
    <s v="film &amp; video/animation"/>
    <x v="4"/>
    <x v="10"/>
  </r>
  <r>
    <x v="1"/>
    <n v="34.995963302752294"/>
    <n v="2725"/>
    <x v="1"/>
    <s v="USD"/>
    <n v="1419055200"/>
    <n v="1419573600"/>
    <d v="2014-12-20T06:00:00"/>
    <d v="2014-12-26T06:00:00"/>
    <b v="0"/>
    <b v="1"/>
    <s v="music/rock"/>
    <x v="1"/>
    <x v="1"/>
  </r>
  <r>
    <x v="0"/>
    <n v="94.142857142857139"/>
    <n v="35"/>
    <x v="6"/>
    <s v="EUR"/>
    <n v="1434690000"/>
    <n v="1438750800"/>
    <d v="2015-06-19T05:00:00"/>
    <d v="2015-08-05T05:00:00"/>
    <b v="0"/>
    <b v="0"/>
    <s v="film &amp; video/shorts"/>
    <x v="4"/>
    <x v="12"/>
  </r>
  <r>
    <x v="3"/>
    <n v="52.085106382978722"/>
    <n v="94"/>
    <x v="1"/>
    <s v="USD"/>
    <n v="1443416400"/>
    <n v="1444798800"/>
    <d v="2015-09-28T05:00:00"/>
    <d v="2015-10-14T05:00:00"/>
    <b v="0"/>
    <b v="1"/>
    <s v="music/rock"/>
    <x v="1"/>
    <x v="1"/>
  </r>
  <r>
    <x v="1"/>
    <n v="24.986666666666668"/>
    <n v="300"/>
    <x v="1"/>
    <s v="USD"/>
    <n v="1399006800"/>
    <n v="1399179600"/>
    <d v="2014-05-02T05:00:00"/>
    <d v="2014-05-04T05:00:00"/>
    <b v="0"/>
    <b v="0"/>
    <s v="journalism/audio"/>
    <x v="8"/>
    <x v="23"/>
  </r>
  <r>
    <x v="1"/>
    <n v="69.215277777777771"/>
    <n v="144"/>
    <x v="1"/>
    <s v="USD"/>
    <n v="1575698400"/>
    <n v="1576562400"/>
    <d v="2019-12-07T06:00:00"/>
    <d v="2019-12-17T06:00:00"/>
    <b v="0"/>
    <b v="1"/>
    <s v="food/food trucks"/>
    <x v="0"/>
    <x v="0"/>
  </r>
  <r>
    <x v="0"/>
    <n v="93.944444444444443"/>
    <n v="558"/>
    <x v="1"/>
    <s v="USD"/>
    <n v="1400562000"/>
    <n v="1400821200"/>
    <d v="2014-05-20T05:00:00"/>
    <d v="2014-05-23T05:00:00"/>
    <b v="0"/>
    <b v="1"/>
    <s v="theater/plays"/>
    <x v="3"/>
    <x v="3"/>
  </r>
  <r>
    <x v="0"/>
    <n v="98.40625"/>
    <n v="64"/>
    <x v="1"/>
    <s v="USD"/>
    <n v="1509512400"/>
    <n v="1510984800"/>
    <d v="2017-11-01T05:00:00"/>
    <d v="2017-11-18T06:00:00"/>
    <b v="0"/>
    <b v="0"/>
    <s v="theater/plays"/>
    <x v="3"/>
    <x v="3"/>
  </r>
  <r>
    <x v="3"/>
    <n v="41.783783783783782"/>
    <n v="37"/>
    <x v="1"/>
    <s v="USD"/>
    <n v="1299823200"/>
    <n v="1302066000"/>
    <d v="2011-03-11T06:00:00"/>
    <d v="2011-04-06T05:00:00"/>
    <b v="0"/>
    <b v="0"/>
    <s v="music/jazz"/>
    <x v="1"/>
    <x v="17"/>
  </r>
  <r>
    <x v="0"/>
    <n v="65.991836734693877"/>
    <n v="245"/>
    <x v="1"/>
    <s v="USD"/>
    <n v="1322719200"/>
    <n v="1322978400"/>
    <d v="2011-12-01T06:00:00"/>
    <d v="2011-12-04T06:00:00"/>
    <b v="0"/>
    <b v="0"/>
    <s v="film &amp; video/science fiction"/>
    <x v="4"/>
    <x v="22"/>
  </r>
  <r>
    <x v="1"/>
    <n v="72.05747126436782"/>
    <n v="87"/>
    <x v="1"/>
    <s v="USD"/>
    <n v="1312693200"/>
    <n v="1313730000"/>
    <d v="2011-08-07T05:00:00"/>
    <d v="2011-08-19T05:00:00"/>
    <b v="0"/>
    <b v="0"/>
    <s v="music/jazz"/>
    <x v="1"/>
    <x v="17"/>
  </r>
  <r>
    <x v="1"/>
    <n v="48.003209242618745"/>
    <n v="3116"/>
    <x v="1"/>
    <s v="USD"/>
    <n v="1393394400"/>
    <n v="1394085600"/>
    <d v="2014-02-26T06:00:00"/>
    <d v="2014-03-06T06:00:00"/>
    <b v="0"/>
    <b v="0"/>
    <s v="theater/plays"/>
    <x v="3"/>
    <x v="3"/>
  </r>
  <r>
    <x v="0"/>
    <n v="54.098591549295776"/>
    <n v="71"/>
    <x v="1"/>
    <s v="USD"/>
    <n v="1304053200"/>
    <n v="1305349200"/>
    <d v="2011-04-29T05:00:00"/>
    <d v="2011-05-14T05:00:00"/>
    <b v="0"/>
    <b v="0"/>
    <s v="technology/web"/>
    <x v="2"/>
    <x v="2"/>
  </r>
  <r>
    <x v="0"/>
    <n v="107.88095238095238"/>
    <n v="42"/>
    <x v="1"/>
    <s v="USD"/>
    <n v="1433912400"/>
    <n v="1434344400"/>
    <d v="2015-06-10T05:00:00"/>
    <d v="2015-06-15T05:00:00"/>
    <b v="0"/>
    <b v="1"/>
    <s v="games/video games"/>
    <x v="6"/>
    <x v="11"/>
  </r>
  <r>
    <x v="1"/>
    <n v="67.034103410341032"/>
    <n v="909"/>
    <x v="1"/>
    <s v="USD"/>
    <n v="1329717600"/>
    <n v="1331186400"/>
    <d v="2012-02-20T06:00:00"/>
    <d v="2012-03-08T06:00:00"/>
    <b v="0"/>
    <b v="0"/>
    <s v="film &amp; video/documentary"/>
    <x v="4"/>
    <x v="4"/>
  </r>
  <r>
    <x v="1"/>
    <n v="64.01425914445133"/>
    <n v="1613"/>
    <x v="1"/>
    <s v="USD"/>
    <n v="1335330000"/>
    <n v="1336539600"/>
    <d v="2012-04-25T05:00:00"/>
    <d v="2012-05-09T05:00:00"/>
    <b v="0"/>
    <b v="0"/>
    <s v="technology/web"/>
    <x v="2"/>
    <x v="2"/>
  </r>
  <r>
    <x v="1"/>
    <n v="96.066176470588232"/>
    <n v="136"/>
    <x v="1"/>
    <s v="USD"/>
    <n v="1268888400"/>
    <n v="1269752400"/>
    <d v="2010-03-18T05:00:00"/>
    <d v="2010-03-28T05:00:00"/>
    <b v="0"/>
    <b v="0"/>
    <s v="publishing/translations"/>
    <x v="5"/>
    <x v="18"/>
  </r>
  <r>
    <x v="1"/>
    <n v="51.184615384615384"/>
    <n v="130"/>
    <x v="1"/>
    <s v="USD"/>
    <n v="1289973600"/>
    <n v="1291615200"/>
    <d v="2010-11-17T06:00:00"/>
    <d v="2010-12-06T06:00:00"/>
    <b v="0"/>
    <b v="0"/>
    <s v="music/rock"/>
    <x v="1"/>
    <x v="1"/>
  </r>
  <r>
    <x v="0"/>
    <n v="43.92307692307692"/>
    <n v="156"/>
    <x v="0"/>
    <s v="CAD"/>
    <n v="1547877600"/>
    <n v="1552366800"/>
    <d v="2019-01-19T06:00:00"/>
    <d v="2019-03-12T05:00:00"/>
    <b v="0"/>
    <b v="1"/>
    <s v="food/food trucks"/>
    <x v="0"/>
    <x v="0"/>
  </r>
  <r>
    <x v="0"/>
    <n v="91.021198830409361"/>
    <n v="1368"/>
    <x v="4"/>
    <s v="GBP"/>
    <n v="1269493200"/>
    <n v="1272171600"/>
    <d v="2010-03-25T05:00:00"/>
    <d v="2010-04-25T05:00:00"/>
    <b v="0"/>
    <b v="0"/>
    <s v="theater/plays"/>
    <x v="3"/>
    <x v="3"/>
  </r>
  <r>
    <x v="0"/>
    <n v="50.127450980392155"/>
    <n v="102"/>
    <x v="1"/>
    <s v="USD"/>
    <n v="1436072400"/>
    <n v="1436677200"/>
    <d v="2015-07-05T05:00:00"/>
    <d v="2015-07-12T05:00:00"/>
    <b v="0"/>
    <b v="0"/>
    <s v="film &amp; video/documentary"/>
    <x v="4"/>
    <x v="4"/>
  </r>
  <r>
    <x v="0"/>
    <n v="67.720930232558146"/>
    <n v="86"/>
    <x v="2"/>
    <s v="AUD"/>
    <n v="1419141600"/>
    <n v="1420092000"/>
    <d v="2014-12-21T06:00:00"/>
    <d v="2015-01-01T06:00:00"/>
    <b v="0"/>
    <b v="0"/>
    <s v="publishing/radio &amp; podcasts"/>
    <x v="5"/>
    <x v="15"/>
  </r>
  <r>
    <x v="1"/>
    <n v="61.03921568627451"/>
    <n v="102"/>
    <x v="1"/>
    <s v="USD"/>
    <n v="1279083600"/>
    <n v="1279947600"/>
    <d v="2010-07-14T05:00:00"/>
    <d v="2010-07-24T05:00:00"/>
    <b v="0"/>
    <b v="0"/>
    <s v="games/video games"/>
    <x v="6"/>
    <x v="11"/>
  </r>
  <r>
    <x v="0"/>
    <n v="80.011857707509876"/>
    <n v="253"/>
    <x v="1"/>
    <s v="USD"/>
    <n v="1401426000"/>
    <n v="1402203600"/>
    <d v="2014-05-30T05:00:00"/>
    <d v="2014-06-08T05:00:00"/>
    <b v="0"/>
    <b v="0"/>
    <s v="theater/plays"/>
    <x v="3"/>
    <x v="3"/>
  </r>
  <r>
    <x v="1"/>
    <n v="47.001497753369947"/>
    <n v="4006"/>
    <x v="1"/>
    <s v="USD"/>
    <n v="1395810000"/>
    <n v="1396933200"/>
    <d v="2014-03-26T05:00:00"/>
    <d v="2014-04-08T05:00:00"/>
    <b v="0"/>
    <b v="0"/>
    <s v="film &amp; video/animation"/>
    <x v="4"/>
    <x v="10"/>
  </r>
  <r>
    <x v="0"/>
    <n v="71.127388535031841"/>
    <n v="157"/>
    <x v="1"/>
    <s v="USD"/>
    <n v="1467003600"/>
    <n v="1467262800"/>
    <d v="2016-06-27T05:00:00"/>
    <d v="2016-06-30T05:00:00"/>
    <b v="0"/>
    <b v="1"/>
    <s v="theater/plays"/>
    <x v="3"/>
    <x v="3"/>
  </r>
  <r>
    <x v="1"/>
    <n v="89.99079189686924"/>
    <n v="1629"/>
    <x v="1"/>
    <s v="USD"/>
    <n v="1268715600"/>
    <n v="1270530000"/>
    <d v="2010-03-16T05:00:00"/>
    <d v="2010-04-06T05:00:00"/>
    <b v="0"/>
    <b v="1"/>
    <s v="theater/plays"/>
    <x v="3"/>
    <x v="3"/>
  </r>
  <r>
    <x v="0"/>
    <n v="43.032786885245905"/>
    <n v="183"/>
    <x v="1"/>
    <s v="USD"/>
    <n v="1457157600"/>
    <n v="1457762400"/>
    <d v="2016-03-05T06:00:00"/>
    <d v="2016-03-12T06:00:00"/>
    <b v="0"/>
    <b v="1"/>
    <s v="film &amp; video/drama"/>
    <x v="4"/>
    <x v="6"/>
  </r>
  <r>
    <x v="1"/>
    <n v="67.997714808043881"/>
    <n v="2188"/>
    <x v="1"/>
    <s v="USD"/>
    <n v="1573970400"/>
    <n v="1575525600"/>
    <d v="2019-11-17T06:00:00"/>
    <d v="2019-12-05T06:00:00"/>
    <b v="0"/>
    <b v="0"/>
    <s v="theater/plays"/>
    <x v="3"/>
    <x v="3"/>
  </r>
  <r>
    <x v="1"/>
    <n v="73.004566210045667"/>
    <n v="2409"/>
    <x v="6"/>
    <s v="EUR"/>
    <n v="1276578000"/>
    <n v="1279083600"/>
    <d v="2010-06-15T05:00:00"/>
    <d v="2010-07-14T05:00:00"/>
    <b v="0"/>
    <b v="0"/>
    <s v="music/rock"/>
    <x v="1"/>
    <x v="1"/>
  </r>
  <r>
    <x v="0"/>
    <n v="62.341463414634148"/>
    <n v="82"/>
    <x v="3"/>
    <s v="DKK"/>
    <n v="1423720800"/>
    <n v="1424412000"/>
    <d v="2015-02-12T06:00:00"/>
    <d v="2015-02-20T06:00:00"/>
    <b v="0"/>
    <b v="0"/>
    <s v="film &amp; video/documentary"/>
    <x v="4"/>
    <x v="4"/>
  </r>
  <r>
    <x v="0"/>
    <n v="5"/>
    <n v="1"/>
    <x v="4"/>
    <s v="GBP"/>
    <n v="1375160400"/>
    <n v="1376197200"/>
    <d v="2013-07-30T05:00:00"/>
    <d v="2013-08-11T05:00:00"/>
    <b v="0"/>
    <b v="0"/>
    <s v="food/food trucks"/>
    <x v="0"/>
    <x v="0"/>
  </r>
  <r>
    <x v="1"/>
    <n v="67.103092783505161"/>
    <n v="194"/>
    <x v="1"/>
    <s v="USD"/>
    <n v="1401426000"/>
    <n v="1402894800"/>
    <d v="2014-05-30T05:00:00"/>
    <d v="2014-06-16T05:00:00"/>
    <b v="1"/>
    <b v="0"/>
    <s v="technology/wearables"/>
    <x v="2"/>
    <x v="8"/>
  </r>
  <r>
    <x v="1"/>
    <n v="79.978947368421046"/>
    <n v="1140"/>
    <x v="1"/>
    <s v="USD"/>
    <n v="1433480400"/>
    <n v="1434430800"/>
    <d v="2015-06-05T05:00:00"/>
    <d v="2015-06-16T05:00:00"/>
    <b v="0"/>
    <b v="0"/>
    <s v="theater/plays"/>
    <x v="3"/>
    <x v="3"/>
  </r>
  <r>
    <x v="1"/>
    <n v="62.176470588235297"/>
    <n v="102"/>
    <x v="1"/>
    <s v="USD"/>
    <n v="1555563600"/>
    <n v="1557896400"/>
    <d v="2019-04-18T05:00:00"/>
    <d v="2019-05-15T05:00:00"/>
    <b v="0"/>
    <b v="0"/>
    <s v="theater/plays"/>
    <x v="3"/>
    <x v="3"/>
  </r>
  <r>
    <x v="1"/>
    <n v="53.005950297514879"/>
    <n v="2857"/>
    <x v="1"/>
    <s v="USD"/>
    <n v="1295676000"/>
    <n v="1297490400"/>
    <d v="2011-01-22T06:00:00"/>
    <d v="2011-02-12T06:00:00"/>
    <b v="0"/>
    <b v="0"/>
    <s v="theater/plays"/>
    <x v="3"/>
    <x v="3"/>
  </r>
  <r>
    <x v="1"/>
    <n v="57.738317757009348"/>
    <n v="107"/>
    <x v="1"/>
    <s v="USD"/>
    <n v="1443848400"/>
    <n v="1447394400"/>
    <d v="2015-10-03T05:00:00"/>
    <d v="2015-11-13T06:00:00"/>
    <b v="0"/>
    <b v="0"/>
    <s v="publishing/nonfiction"/>
    <x v="5"/>
    <x v="9"/>
  </r>
  <r>
    <x v="1"/>
    <n v="40.03125"/>
    <n v="160"/>
    <x v="4"/>
    <s v="GBP"/>
    <n v="1457330400"/>
    <n v="1458277200"/>
    <d v="2016-03-07T06:00:00"/>
    <d v="2016-03-18T05:00:00"/>
    <b v="0"/>
    <b v="0"/>
    <s v="music/rock"/>
    <x v="1"/>
    <x v="1"/>
  </r>
  <r>
    <x v="1"/>
    <n v="81.016591928251117"/>
    <n v="2230"/>
    <x v="1"/>
    <s v="USD"/>
    <n v="1395550800"/>
    <n v="1395723600"/>
    <d v="2014-03-23T05:00:00"/>
    <d v="2014-03-25T05:00:00"/>
    <b v="0"/>
    <b v="0"/>
    <s v="food/food trucks"/>
    <x v="0"/>
    <x v="0"/>
  </r>
  <r>
    <x v="1"/>
    <n v="35.047468354430379"/>
    <n v="316"/>
    <x v="1"/>
    <s v="USD"/>
    <n v="1551852000"/>
    <n v="1552197600"/>
    <d v="2019-03-06T06:00:00"/>
    <d v="2019-03-10T06:00:00"/>
    <b v="0"/>
    <b v="1"/>
    <s v="music/jazz"/>
    <x v="1"/>
    <x v="17"/>
  </r>
  <r>
    <x v="1"/>
    <n v="102.92307692307692"/>
    <n v="117"/>
    <x v="1"/>
    <s v="USD"/>
    <n v="1547618400"/>
    <n v="1549087200"/>
    <d v="2019-01-16T06:00:00"/>
    <d v="2019-02-02T06:00:00"/>
    <b v="0"/>
    <b v="0"/>
    <s v="film &amp; video/science fiction"/>
    <x v="4"/>
    <x v="22"/>
  </r>
  <r>
    <x v="1"/>
    <n v="27.998126756166094"/>
    <n v="6406"/>
    <x v="1"/>
    <s v="USD"/>
    <n v="1355637600"/>
    <n v="1356847200"/>
    <d v="2012-12-16T06:00:00"/>
    <d v="2012-12-30T06:00:00"/>
    <b v="0"/>
    <b v="0"/>
    <s v="theater/plays"/>
    <x v="3"/>
    <x v="3"/>
  </r>
  <r>
    <x v="3"/>
    <n v="75.733333333333334"/>
    <n v="15"/>
    <x v="1"/>
    <s v="USD"/>
    <n v="1374728400"/>
    <n v="1375765200"/>
    <d v="2013-07-25T05:00:00"/>
    <d v="2013-08-06T05:00:00"/>
    <b v="0"/>
    <b v="0"/>
    <s v="theater/plays"/>
    <x v="3"/>
    <x v="3"/>
  </r>
  <r>
    <x v="1"/>
    <n v="45.026041666666664"/>
    <n v="192"/>
    <x v="1"/>
    <s v="USD"/>
    <n v="1287810000"/>
    <n v="1289800800"/>
    <d v="2010-10-23T05:00:00"/>
    <d v="2010-11-15T06:00:00"/>
    <b v="0"/>
    <b v="0"/>
    <s v="music/electric music"/>
    <x v="1"/>
    <x v="5"/>
  </r>
  <r>
    <x v="1"/>
    <n v="73.615384615384613"/>
    <n v="26"/>
    <x v="0"/>
    <s v="CAD"/>
    <n v="1503723600"/>
    <n v="1504501200"/>
    <d v="2017-08-26T05:00:00"/>
    <d v="2017-09-04T05:00:00"/>
    <b v="0"/>
    <b v="0"/>
    <s v="theater/plays"/>
    <x v="3"/>
    <x v="3"/>
  </r>
  <r>
    <x v="1"/>
    <n v="56.991701244813278"/>
    <n v="723"/>
    <x v="1"/>
    <s v="USD"/>
    <n v="1484114400"/>
    <n v="1485669600"/>
    <d v="2017-01-11T06:00:00"/>
    <d v="2017-01-29T06:00:00"/>
    <b v="0"/>
    <b v="0"/>
    <s v="theater/plays"/>
    <x v="3"/>
    <x v="3"/>
  </r>
  <r>
    <x v="1"/>
    <n v="85.223529411764702"/>
    <n v="170"/>
    <x v="6"/>
    <s v="EUR"/>
    <n v="1461906000"/>
    <n v="1462770000"/>
    <d v="2016-04-29T05:00:00"/>
    <d v="2016-05-09T05:00:00"/>
    <b v="0"/>
    <b v="0"/>
    <s v="theater/plays"/>
    <x v="3"/>
    <x v="3"/>
  </r>
  <r>
    <x v="1"/>
    <n v="50.962184873949582"/>
    <n v="238"/>
    <x v="4"/>
    <s v="GBP"/>
    <n v="1379653200"/>
    <n v="1379739600"/>
    <d v="2013-09-20T05:00:00"/>
    <d v="2013-09-21T05:00:00"/>
    <b v="0"/>
    <b v="1"/>
    <s v="music/indie rock"/>
    <x v="1"/>
    <x v="7"/>
  </r>
  <r>
    <x v="1"/>
    <n v="63.563636363636363"/>
    <n v="55"/>
    <x v="1"/>
    <s v="USD"/>
    <n v="1401858000"/>
    <n v="1402722000"/>
    <d v="2014-06-04T05:00:00"/>
    <d v="2014-06-14T05:00:00"/>
    <b v="0"/>
    <b v="0"/>
    <s v="theater/plays"/>
    <x v="3"/>
    <x v="3"/>
  </r>
  <r>
    <x v="0"/>
    <n v="80.999165275459092"/>
    <n v="1198"/>
    <x v="1"/>
    <s v="USD"/>
    <n v="1367470800"/>
    <n v="1369285200"/>
    <d v="2013-05-02T05:00:00"/>
    <d v="2013-05-23T05:00:00"/>
    <b v="0"/>
    <b v="0"/>
    <s v="publishing/nonfiction"/>
    <x v="5"/>
    <x v="9"/>
  </r>
  <r>
    <x v="0"/>
    <n v="86.044753086419746"/>
    <n v="648"/>
    <x v="1"/>
    <s v="USD"/>
    <n v="1304658000"/>
    <n v="1304744400"/>
    <d v="2011-05-06T05:00:00"/>
    <d v="2011-05-07T05:00:00"/>
    <b v="1"/>
    <b v="1"/>
    <s v="theater/plays"/>
    <x v="3"/>
    <x v="3"/>
  </r>
  <r>
    <x v="1"/>
    <n v="90.0390625"/>
    <n v="128"/>
    <x v="2"/>
    <s v="AUD"/>
    <n v="1467954000"/>
    <n v="1468299600"/>
    <d v="2016-07-08T05:00:00"/>
    <d v="2016-07-12T05:00:00"/>
    <b v="0"/>
    <b v="0"/>
    <s v="photography/photography books"/>
    <x v="7"/>
    <x v="14"/>
  </r>
  <r>
    <x v="1"/>
    <n v="74.006063432835816"/>
    <n v="2144"/>
    <x v="1"/>
    <s v="USD"/>
    <n v="1473742800"/>
    <n v="1474174800"/>
    <d v="2016-09-13T05:00:00"/>
    <d v="2016-09-18T05:00:00"/>
    <b v="0"/>
    <b v="0"/>
    <s v="theater/plays"/>
    <x v="3"/>
    <x v="3"/>
  </r>
  <r>
    <x v="0"/>
    <n v="92.4375"/>
    <n v="64"/>
    <x v="1"/>
    <s v="USD"/>
    <n v="1523768400"/>
    <n v="1526014800"/>
    <d v="2018-04-15T05:00:00"/>
    <d v="2018-05-11T05:00:00"/>
    <b v="0"/>
    <b v="0"/>
    <s v="music/indie rock"/>
    <x v="1"/>
    <x v="7"/>
  </r>
  <r>
    <x v="1"/>
    <n v="55.999257333828446"/>
    <n v="2693"/>
    <x v="4"/>
    <s v="GBP"/>
    <n v="1437022800"/>
    <n v="1437454800"/>
    <d v="2015-07-16T05:00:00"/>
    <d v="2015-07-21T05:00:00"/>
    <b v="0"/>
    <b v="0"/>
    <s v="theater/plays"/>
    <x v="3"/>
    <x v="3"/>
  </r>
  <r>
    <x v="1"/>
    <n v="32.983796296296298"/>
    <n v="432"/>
    <x v="1"/>
    <s v="USD"/>
    <n v="1422165600"/>
    <n v="1422684000"/>
    <d v="2015-01-25T06:00:00"/>
    <d v="2015-01-31T06:00:00"/>
    <b v="0"/>
    <b v="0"/>
    <s v="photography/photography books"/>
    <x v="7"/>
    <x v="14"/>
  </r>
  <r>
    <x v="0"/>
    <n v="93.596774193548384"/>
    <n v="62"/>
    <x v="1"/>
    <s v="USD"/>
    <n v="1580104800"/>
    <n v="1581314400"/>
    <d v="2020-01-27T06:00:00"/>
    <d v="2020-02-10T06:00:00"/>
    <b v="0"/>
    <b v="0"/>
    <s v="theater/plays"/>
    <x v="3"/>
    <x v="3"/>
  </r>
  <r>
    <x v="1"/>
    <n v="69.867724867724874"/>
    <n v="189"/>
    <x v="1"/>
    <s v="USD"/>
    <n v="1285650000"/>
    <n v="1286427600"/>
    <d v="2010-09-28T05:00:00"/>
    <d v="2010-10-07T05:00:00"/>
    <b v="0"/>
    <b v="1"/>
    <s v="theater/plays"/>
    <x v="3"/>
    <x v="3"/>
  </r>
  <r>
    <x v="1"/>
    <n v="72.129870129870127"/>
    <n v="154"/>
    <x v="4"/>
    <s v="GBP"/>
    <n v="1276664400"/>
    <n v="1278738000"/>
    <d v="2010-06-16T05:00:00"/>
    <d v="2010-07-10T05:00:00"/>
    <b v="1"/>
    <b v="0"/>
    <s v="food/food trucks"/>
    <x v="0"/>
    <x v="0"/>
  </r>
  <r>
    <x v="1"/>
    <n v="30.041666666666668"/>
    <n v="96"/>
    <x v="1"/>
    <s v="USD"/>
    <n v="1286168400"/>
    <n v="1286427600"/>
    <d v="2010-10-04T05:00:00"/>
    <d v="2010-10-07T05:00:00"/>
    <b v="0"/>
    <b v="0"/>
    <s v="music/indie rock"/>
    <x v="1"/>
    <x v="7"/>
  </r>
  <r>
    <x v="0"/>
    <n v="73.968000000000004"/>
    <n v="750"/>
    <x v="1"/>
    <s v="USD"/>
    <n v="1467781200"/>
    <n v="1467954000"/>
    <d v="2016-07-06T05:00:00"/>
    <d v="2016-07-08T05:00:00"/>
    <b v="0"/>
    <b v="1"/>
    <s v="theater/plays"/>
    <x v="3"/>
    <x v="3"/>
  </r>
  <r>
    <x v="3"/>
    <n v="68.65517241379311"/>
    <n v="87"/>
    <x v="1"/>
    <s v="USD"/>
    <n v="1556686800"/>
    <n v="1557637200"/>
    <d v="2019-05-01T05:00:00"/>
    <d v="2019-05-12T05:00:00"/>
    <b v="0"/>
    <b v="1"/>
    <s v="theater/plays"/>
    <x v="3"/>
    <x v="3"/>
  </r>
  <r>
    <x v="1"/>
    <n v="59.992164544564154"/>
    <n v="3063"/>
    <x v="1"/>
    <s v="USD"/>
    <n v="1553576400"/>
    <n v="1553922000"/>
    <d v="2019-03-26T05:00:00"/>
    <d v="2019-03-30T05:00:00"/>
    <b v="0"/>
    <b v="0"/>
    <s v="theater/plays"/>
    <x v="3"/>
    <x v="3"/>
  </r>
  <r>
    <x v="2"/>
    <n v="111.15827338129496"/>
    <n v="278"/>
    <x v="1"/>
    <s v="USD"/>
    <n v="1414904400"/>
    <n v="1416463200"/>
    <d v="2014-11-02T05:00:00"/>
    <d v="2014-11-20T06:00:00"/>
    <b v="0"/>
    <b v="0"/>
    <s v="theater/plays"/>
    <x v="3"/>
    <x v="3"/>
  </r>
  <r>
    <x v="0"/>
    <n v="53.038095238095238"/>
    <n v="105"/>
    <x v="1"/>
    <s v="USD"/>
    <n v="1446876000"/>
    <n v="1447221600"/>
    <d v="2015-11-07T06:00:00"/>
    <d v="2015-11-11T06:00:00"/>
    <b v="0"/>
    <b v="0"/>
    <s v="film &amp; video/animation"/>
    <x v="4"/>
    <x v="10"/>
  </r>
  <r>
    <x v="3"/>
    <n v="55.985524728588658"/>
    <n v="1658"/>
    <x v="1"/>
    <s v="USD"/>
    <n v="1490418000"/>
    <n v="1491627600"/>
    <d v="2017-03-25T05:00:00"/>
    <d v="2017-04-08T05:00:00"/>
    <b v="0"/>
    <b v="0"/>
    <s v="film &amp; video/television"/>
    <x v="4"/>
    <x v="19"/>
  </r>
  <r>
    <x v="1"/>
    <n v="69.986760812003524"/>
    <n v="2266"/>
    <x v="1"/>
    <s v="USD"/>
    <n v="1360389600"/>
    <n v="1363150800"/>
    <d v="2013-02-09T06:00:00"/>
    <d v="2013-03-13T05:00:00"/>
    <b v="0"/>
    <b v="0"/>
    <s v="film &amp; video/television"/>
    <x v="4"/>
    <x v="19"/>
  </r>
  <r>
    <x v="0"/>
    <n v="48.998079877112133"/>
    <n v="2604"/>
    <x v="3"/>
    <s v="DKK"/>
    <n v="1326866400"/>
    <n v="1330754400"/>
    <d v="2012-01-18T06:00:00"/>
    <d v="2012-03-03T06:00:00"/>
    <b v="0"/>
    <b v="1"/>
    <s v="film &amp; video/animation"/>
    <x v="4"/>
    <x v="10"/>
  </r>
  <r>
    <x v="0"/>
    <n v="103.84615384615384"/>
    <n v="65"/>
    <x v="1"/>
    <s v="USD"/>
    <n v="1479103200"/>
    <n v="1479794400"/>
    <d v="2016-11-14T06:00:00"/>
    <d v="2016-11-22T06:00:00"/>
    <b v="0"/>
    <b v="0"/>
    <s v="theater/plays"/>
    <x v="3"/>
    <x v="3"/>
  </r>
  <r>
    <x v="0"/>
    <n v="99.127659574468083"/>
    <n v="94"/>
    <x v="1"/>
    <s v="USD"/>
    <n v="1280206800"/>
    <n v="1281243600"/>
    <d v="2010-07-27T05:00:00"/>
    <d v="2010-08-08T05:00:00"/>
    <b v="0"/>
    <b v="1"/>
    <s v="theater/plays"/>
    <x v="3"/>
    <x v="3"/>
  </r>
  <r>
    <x v="2"/>
    <n v="107.37777777777778"/>
    <n v="45"/>
    <x v="1"/>
    <s v="USD"/>
    <n v="1532754000"/>
    <n v="1532754000"/>
    <d v="2018-07-28T05:00:00"/>
    <d v="2018-07-28T05:00:00"/>
    <b v="0"/>
    <b v="1"/>
    <s v="film &amp; video/drama"/>
    <x v="4"/>
    <x v="6"/>
  </r>
  <r>
    <x v="0"/>
    <n v="76.922178988326849"/>
    <n v="257"/>
    <x v="1"/>
    <s v="USD"/>
    <n v="1453096800"/>
    <n v="1453356000"/>
    <d v="2016-01-18T06:00:00"/>
    <d v="2016-01-21T06:00:00"/>
    <b v="0"/>
    <b v="0"/>
    <s v="theater/plays"/>
    <x v="3"/>
    <x v="3"/>
  </r>
  <r>
    <x v="1"/>
    <n v="58.128865979381445"/>
    <n v="194"/>
    <x v="5"/>
    <s v="CHF"/>
    <n v="1487570400"/>
    <n v="1489986000"/>
    <d v="2017-02-20T06:00:00"/>
    <d v="2017-03-20T05:00:00"/>
    <b v="0"/>
    <b v="0"/>
    <s v="theater/plays"/>
    <x v="3"/>
    <x v="3"/>
  </r>
  <r>
    <x v="1"/>
    <n v="103.73643410852713"/>
    <n v="129"/>
    <x v="0"/>
    <s v="CAD"/>
    <n v="1545026400"/>
    <n v="1545804000"/>
    <d v="2018-12-17T06:00:00"/>
    <d v="2018-12-26T06:00:00"/>
    <b v="0"/>
    <b v="0"/>
    <s v="technology/wearables"/>
    <x v="2"/>
    <x v="8"/>
  </r>
  <r>
    <x v="1"/>
    <n v="87.962666666666664"/>
    <n v="375"/>
    <x v="1"/>
    <s v="USD"/>
    <n v="1488348000"/>
    <n v="1489899600"/>
    <d v="2017-03-01T06:00:00"/>
    <d v="2017-03-19T05:00:00"/>
    <b v="0"/>
    <b v="0"/>
    <s v="theater/plays"/>
    <x v="3"/>
    <x v="3"/>
  </r>
  <r>
    <x v="0"/>
    <n v="28"/>
    <n v="2928"/>
    <x v="0"/>
    <s v="CAD"/>
    <n v="1545112800"/>
    <n v="1546495200"/>
    <d v="2018-12-18T06:00:00"/>
    <d v="2019-01-03T06:00:00"/>
    <b v="0"/>
    <b v="0"/>
    <s v="theater/plays"/>
    <x v="3"/>
    <x v="3"/>
  </r>
  <r>
    <x v="0"/>
    <n v="37.999361294443261"/>
    <n v="4697"/>
    <x v="1"/>
    <s v="USD"/>
    <n v="1537938000"/>
    <n v="1539752400"/>
    <d v="2018-09-26T05:00:00"/>
    <d v="2018-10-17T05:00:00"/>
    <b v="0"/>
    <b v="1"/>
    <s v="music/rock"/>
    <x v="1"/>
    <x v="1"/>
  </r>
  <r>
    <x v="0"/>
    <n v="29.999313893653515"/>
    <n v="2915"/>
    <x v="1"/>
    <s v="USD"/>
    <n v="1363150800"/>
    <n v="1364101200"/>
    <d v="2013-03-13T05:00:00"/>
    <d v="2013-03-24T05:00:00"/>
    <b v="0"/>
    <b v="0"/>
    <s v="games/video games"/>
    <x v="6"/>
    <x v="11"/>
  </r>
  <r>
    <x v="0"/>
    <n v="103.5"/>
    <n v="18"/>
    <x v="1"/>
    <s v="USD"/>
    <n v="1523250000"/>
    <n v="1525323600"/>
    <d v="2018-04-09T05:00:00"/>
    <d v="2018-05-03T05:00:00"/>
    <b v="0"/>
    <b v="0"/>
    <s v="publishing/translations"/>
    <x v="5"/>
    <x v="18"/>
  </r>
  <r>
    <x v="3"/>
    <n v="85.994467496542185"/>
    <n v="723"/>
    <x v="1"/>
    <s v="USD"/>
    <n v="1499317200"/>
    <n v="1500872400"/>
    <d v="2017-07-06T05:00:00"/>
    <d v="2017-07-24T05:00:00"/>
    <b v="1"/>
    <b v="0"/>
    <s v="food/food trucks"/>
    <x v="0"/>
    <x v="0"/>
  </r>
  <r>
    <x v="0"/>
    <n v="98.011627906976742"/>
    <n v="602"/>
    <x v="5"/>
    <s v="CHF"/>
    <n v="1287550800"/>
    <n v="1288501200"/>
    <d v="2010-10-20T05:00:00"/>
    <d v="2010-10-31T05:00:00"/>
    <b v="1"/>
    <b v="1"/>
    <s v="theater/plays"/>
    <x v="3"/>
    <x v="3"/>
  </r>
  <r>
    <x v="0"/>
    <n v="2"/>
    <n v="1"/>
    <x v="1"/>
    <s v="USD"/>
    <n v="1404795600"/>
    <n v="1407128400"/>
    <d v="2014-07-08T05:00:00"/>
    <d v="2014-08-04T05:00:00"/>
    <b v="0"/>
    <b v="0"/>
    <s v="music/jazz"/>
    <x v="1"/>
    <x v="17"/>
  </r>
  <r>
    <x v="0"/>
    <n v="44.994570837642193"/>
    <n v="3868"/>
    <x v="6"/>
    <s v="EUR"/>
    <n v="1393048800"/>
    <n v="1394344800"/>
    <d v="2014-02-22T06:00:00"/>
    <d v="2014-03-09T06:00:00"/>
    <b v="0"/>
    <b v="0"/>
    <s v="film &amp; video/shorts"/>
    <x v="4"/>
    <x v="12"/>
  </r>
  <r>
    <x v="1"/>
    <n v="31.012224938875306"/>
    <n v="409"/>
    <x v="1"/>
    <s v="USD"/>
    <n v="1470373200"/>
    <n v="1474088400"/>
    <d v="2016-08-05T05:00:00"/>
    <d v="2016-09-17T05:00:00"/>
    <b v="0"/>
    <b v="0"/>
    <s v="technology/web"/>
    <x v="2"/>
    <x v="2"/>
  </r>
  <r>
    <x v="1"/>
    <n v="59.970085470085472"/>
    <n v="234"/>
    <x v="1"/>
    <s v="USD"/>
    <n v="1460091600"/>
    <n v="1460264400"/>
    <d v="2016-04-08T05:00:00"/>
    <d v="2016-04-10T05:00:00"/>
    <b v="0"/>
    <b v="0"/>
    <s v="technology/web"/>
    <x v="2"/>
    <x v="2"/>
  </r>
  <r>
    <x v="1"/>
    <n v="58.9973474801061"/>
    <n v="3016"/>
    <x v="1"/>
    <s v="USD"/>
    <n v="1440392400"/>
    <n v="1440824400"/>
    <d v="2015-08-24T05:00:00"/>
    <d v="2015-08-29T05:00:00"/>
    <b v="0"/>
    <b v="0"/>
    <s v="music/metal"/>
    <x v="1"/>
    <x v="16"/>
  </r>
  <r>
    <x v="1"/>
    <n v="50.045454545454547"/>
    <n v="264"/>
    <x v="1"/>
    <s v="USD"/>
    <n v="1488434400"/>
    <n v="1489554000"/>
    <d v="2017-03-02T06:00:00"/>
    <d v="2017-03-15T05:00:00"/>
    <b v="1"/>
    <b v="0"/>
    <s v="photography/photography books"/>
    <x v="7"/>
    <x v="14"/>
  </r>
  <r>
    <x v="0"/>
    <n v="98.966269841269835"/>
    <n v="504"/>
    <x v="2"/>
    <s v="AUD"/>
    <n v="1514440800"/>
    <n v="1514872800"/>
    <d v="2017-12-28T06:00:00"/>
    <d v="2018-01-02T06:00:00"/>
    <b v="0"/>
    <b v="0"/>
    <s v="food/food trucks"/>
    <x v="0"/>
    <x v="0"/>
  </r>
  <r>
    <x v="0"/>
    <n v="58.857142857142854"/>
    <n v="14"/>
    <x v="1"/>
    <s v="USD"/>
    <n v="1514354400"/>
    <n v="1515736800"/>
    <d v="2017-12-27T06:00:00"/>
    <d v="2018-01-12T06:00:00"/>
    <b v="0"/>
    <b v="0"/>
    <s v="film &amp; video/science fiction"/>
    <x v="4"/>
    <x v="22"/>
  </r>
  <r>
    <x v="3"/>
    <n v="81.010256410256417"/>
    <n v="390"/>
    <x v="1"/>
    <s v="USD"/>
    <n v="1440910800"/>
    <n v="1442898000"/>
    <d v="2015-08-30T05:00:00"/>
    <d v="2015-09-22T05:00:00"/>
    <b v="0"/>
    <b v="0"/>
    <s v="music/rock"/>
    <x v="1"/>
    <x v="1"/>
  </r>
  <r>
    <x v="0"/>
    <n v="76.013333333333335"/>
    <n v="750"/>
    <x v="4"/>
    <s v="GBP"/>
    <n v="1296108000"/>
    <n v="1296194400"/>
    <d v="2011-01-27T06:00:00"/>
    <d v="2011-01-28T06:00:00"/>
    <b v="0"/>
    <b v="0"/>
    <s v="film &amp; video/documentary"/>
    <x v="4"/>
    <x v="4"/>
  </r>
  <r>
    <x v="0"/>
    <n v="96.597402597402592"/>
    <n v="77"/>
    <x v="1"/>
    <s v="USD"/>
    <n v="1440133200"/>
    <n v="1440910800"/>
    <d v="2015-08-21T05:00:00"/>
    <d v="2015-08-30T05:00:00"/>
    <b v="1"/>
    <b v="0"/>
    <s v="theater/plays"/>
    <x v="3"/>
    <x v="3"/>
  </r>
  <r>
    <x v="0"/>
    <n v="76.957446808510639"/>
    <n v="752"/>
    <x v="3"/>
    <s v="DKK"/>
    <n v="1332910800"/>
    <n v="1335502800"/>
    <d v="2012-03-28T05:00:00"/>
    <d v="2012-04-27T05:00:00"/>
    <b v="0"/>
    <b v="0"/>
    <s v="music/jazz"/>
    <x v="1"/>
    <x v="17"/>
  </r>
  <r>
    <x v="0"/>
    <n v="67.984732824427482"/>
    <n v="131"/>
    <x v="1"/>
    <s v="USD"/>
    <n v="1544335200"/>
    <n v="1544680800"/>
    <d v="2018-12-09T06:00:00"/>
    <d v="2018-12-13T06:00:00"/>
    <b v="0"/>
    <b v="0"/>
    <s v="theater/plays"/>
    <x v="3"/>
    <x v="3"/>
  </r>
  <r>
    <x v="0"/>
    <n v="88.781609195402297"/>
    <n v="87"/>
    <x v="1"/>
    <s v="USD"/>
    <n v="1286427600"/>
    <n v="1288414800"/>
    <d v="2010-10-07T05:00:00"/>
    <d v="2010-10-30T05:00:00"/>
    <b v="0"/>
    <b v="0"/>
    <s v="theater/plays"/>
    <x v="3"/>
    <x v="3"/>
  </r>
  <r>
    <x v="0"/>
    <n v="24.99623706491063"/>
    <n v="1063"/>
    <x v="1"/>
    <s v="USD"/>
    <n v="1329717600"/>
    <n v="1330581600"/>
    <d v="2012-02-20T06:00:00"/>
    <d v="2012-03-01T06:00:00"/>
    <b v="0"/>
    <b v="0"/>
    <s v="music/jazz"/>
    <x v="1"/>
    <x v="17"/>
  </r>
  <r>
    <x v="1"/>
    <n v="44.922794117647058"/>
    <n v="272"/>
    <x v="1"/>
    <s v="USD"/>
    <n v="1310187600"/>
    <n v="1311397200"/>
    <d v="2011-07-09T05:00:00"/>
    <d v="2011-07-23T05:00:00"/>
    <b v="0"/>
    <b v="1"/>
    <s v="film &amp; video/documentary"/>
    <x v="4"/>
    <x v="4"/>
  </r>
  <r>
    <x v="3"/>
    <n v="79.400000000000006"/>
    <n v="25"/>
    <x v="1"/>
    <s v="USD"/>
    <n v="1377838800"/>
    <n v="1378357200"/>
    <d v="2013-08-30T05:00:00"/>
    <d v="2013-09-05T05:00:00"/>
    <b v="0"/>
    <b v="1"/>
    <s v="theater/plays"/>
    <x v="3"/>
    <x v="3"/>
  </r>
  <r>
    <x v="1"/>
    <n v="29.009546539379475"/>
    <n v="419"/>
    <x v="1"/>
    <s v="USD"/>
    <n v="1410325200"/>
    <n v="1411102800"/>
    <d v="2014-09-10T05:00:00"/>
    <d v="2014-09-19T05:00:00"/>
    <b v="0"/>
    <b v="0"/>
    <s v="journalism/audio"/>
    <x v="8"/>
    <x v="23"/>
  </r>
  <r>
    <x v="0"/>
    <n v="73.59210526315789"/>
    <n v="76"/>
    <x v="1"/>
    <s v="USD"/>
    <n v="1343797200"/>
    <n v="1344834000"/>
    <d v="2012-08-01T05:00:00"/>
    <d v="2012-08-13T05:00:00"/>
    <b v="0"/>
    <b v="0"/>
    <s v="theater/plays"/>
    <x v="3"/>
    <x v="3"/>
  </r>
  <r>
    <x v="1"/>
    <n v="107.97038864898211"/>
    <n v="1621"/>
    <x v="6"/>
    <s v="EUR"/>
    <n v="1498453200"/>
    <n v="1499230800"/>
    <d v="2017-06-26T05:00:00"/>
    <d v="2017-07-05T05:00:00"/>
    <b v="0"/>
    <b v="0"/>
    <s v="theater/plays"/>
    <x v="3"/>
    <x v="3"/>
  </r>
  <r>
    <x v="1"/>
    <n v="68.987284287011803"/>
    <n v="1101"/>
    <x v="1"/>
    <s v="USD"/>
    <n v="1456380000"/>
    <n v="1457416800"/>
    <d v="2016-02-25T06:00:00"/>
    <d v="2016-03-08T06:00:00"/>
    <b v="0"/>
    <b v="0"/>
    <s v="music/indie rock"/>
    <x v="1"/>
    <x v="7"/>
  </r>
  <r>
    <x v="1"/>
    <n v="111.02236719478098"/>
    <n v="1073"/>
    <x v="1"/>
    <s v="USD"/>
    <n v="1280552400"/>
    <n v="1280898000"/>
    <d v="2010-07-31T05:00:00"/>
    <d v="2010-08-04T05:00:00"/>
    <b v="0"/>
    <b v="1"/>
    <s v="theater/plays"/>
    <x v="3"/>
    <x v="3"/>
  </r>
  <r>
    <x v="0"/>
    <n v="24.997515808491418"/>
    <n v="4428"/>
    <x v="2"/>
    <s v="AUD"/>
    <n v="1521608400"/>
    <n v="1522472400"/>
    <d v="2018-03-21T05:00:00"/>
    <d v="2018-03-31T05:00:00"/>
    <b v="0"/>
    <b v="0"/>
    <s v="theater/plays"/>
    <x v="3"/>
    <x v="3"/>
  </r>
  <r>
    <x v="0"/>
    <n v="42.155172413793103"/>
    <n v="58"/>
    <x v="6"/>
    <s v="EUR"/>
    <n v="1460696400"/>
    <n v="1462510800"/>
    <d v="2016-04-15T05:00:00"/>
    <d v="2016-05-06T05:00:00"/>
    <b v="0"/>
    <b v="0"/>
    <s v="music/indie rock"/>
    <x v="1"/>
    <x v="7"/>
  </r>
  <r>
    <x v="3"/>
    <n v="47.003284072249592"/>
    <n v="1218"/>
    <x v="1"/>
    <s v="USD"/>
    <n v="1313730000"/>
    <n v="1317790800"/>
    <d v="2011-08-19T05:00:00"/>
    <d v="2011-10-05T05:00:00"/>
    <b v="0"/>
    <b v="0"/>
    <s v="photography/photography books"/>
    <x v="7"/>
    <x v="14"/>
  </r>
  <r>
    <x v="1"/>
    <n v="36.0392749244713"/>
    <n v="331"/>
    <x v="1"/>
    <s v="USD"/>
    <n v="1568178000"/>
    <n v="1568782800"/>
    <d v="2019-09-11T05:00:00"/>
    <d v="2019-09-18T05:00:00"/>
    <b v="0"/>
    <b v="0"/>
    <s v="journalism/audio"/>
    <x v="8"/>
    <x v="23"/>
  </r>
  <r>
    <x v="1"/>
    <n v="101.03760683760684"/>
    <n v="1170"/>
    <x v="1"/>
    <s v="USD"/>
    <n v="1348635600"/>
    <n v="1349413200"/>
    <d v="2012-09-26T05:00:00"/>
    <d v="2012-10-05T05:00:00"/>
    <b v="0"/>
    <b v="0"/>
    <s v="photography/photography books"/>
    <x v="7"/>
    <x v="14"/>
  </r>
  <r>
    <x v="0"/>
    <n v="39.927927927927925"/>
    <n v="111"/>
    <x v="1"/>
    <s v="USD"/>
    <n v="1468126800"/>
    <n v="1472446800"/>
    <d v="2016-07-10T05:00:00"/>
    <d v="2016-08-29T05:00:00"/>
    <b v="0"/>
    <b v="0"/>
    <s v="publishing/fiction"/>
    <x v="5"/>
    <x v="13"/>
  </r>
  <r>
    <x v="3"/>
    <n v="83.158139534883716"/>
    <n v="215"/>
    <x v="1"/>
    <s v="USD"/>
    <n v="1547877600"/>
    <n v="1548050400"/>
    <d v="2019-01-19T06:00:00"/>
    <d v="2019-01-21T06:00:00"/>
    <b v="0"/>
    <b v="0"/>
    <s v="film &amp; video/drama"/>
    <x v="4"/>
    <x v="6"/>
  </r>
  <r>
    <x v="1"/>
    <n v="39.97520661157025"/>
    <n v="363"/>
    <x v="1"/>
    <s v="USD"/>
    <n v="1571374800"/>
    <n v="1571806800"/>
    <d v="2019-10-18T05:00:00"/>
    <d v="2019-10-23T05:00:00"/>
    <b v="0"/>
    <b v="1"/>
    <s v="food/food trucks"/>
    <x v="0"/>
    <x v="0"/>
  </r>
  <r>
    <x v="0"/>
    <n v="47.993908629441627"/>
    <n v="2955"/>
    <x v="1"/>
    <s v="USD"/>
    <n v="1576303200"/>
    <n v="1576476000"/>
    <d v="2019-12-14T06:00:00"/>
    <d v="2019-12-16T06:00:00"/>
    <b v="0"/>
    <b v="1"/>
    <s v="games/mobile games"/>
    <x v="6"/>
    <x v="20"/>
  </r>
  <r>
    <x v="0"/>
    <n v="95.978877489438744"/>
    <n v="1657"/>
    <x v="1"/>
    <s v="USD"/>
    <n v="1324447200"/>
    <n v="1324965600"/>
    <d v="2011-12-21T06:00:00"/>
    <d v="2011-12-27T06:00:00"/>
    <b v="0"/>
    <b v="0"/>
    <s v="theater/plays"/>
    <x v="3"/>
    <x v="3"/>
  </r>
  <r>
    <x v="1"/>
    <n v="78.728155339805824"/>
    <n v="103"/>
    <x v="1"/>
    <s v="USD"/>
    <n v="1386741600"/>
    <n v="1387519200"/>
    <d v="2013-12-11T06:00:00"/>
    <d v="2013-12-20T06:00:00"/>
    <b v="0"/>
    <b v="0"/>
    <s v="theater/plays"/>
    <x v="3"/>
    <x v="3"/>
  </r>
  <r>
    <x v="1"/>
    <n v="56.081632653061227"/>
    <n v="147"/>
    <x v="1"/>
    <s v="USD"/>
    <n v="1537074000"/>
    <n v="1537246800"/>
    <d v="2018-09-16T05:00:00"/>
    <d v="2018-09-18T05:00:00"/>
    <b v="0"/>
    <b v="0"/>
    <s v="theater/plays"/>
    <x v="3"/>
    <x v="3"/>
  </r>
  <r>
    <x v="1"/>
    <n v="69.090909090909093"/>
    <n v="110"/>
    <x v="0"/>
    <s v="CAD"/>
    <n v="1277787600"/>
    <n v="1279515600"/>
    <d v="2010-06-29T05:00:00"/>
    <d v="2010-07-19T05:00:00"/>
    <b v="0"/>
    <b v="0"/>
    <s v="publishing/nonfiction"/>
    <x v="5"/>
    <x v="9"/>
  </r>
  <r>
    <x v="0"/>
    <n v="102.05291576673866"/>
    <n v="926"/>
    <x v="0"/>
    <s v="CAD"/>
    <n v="1440306000"/>
    <n v="1442379600"/>
    <d v="2015-08-23T05:00:00"/>
    <d v="2015-09-16T05:00:00"/>
    <b v="0"/>
    <b v="0"/>
    <s v="theater/plays"/>
    <x v="3"/>
    <x v="3"/>
  </r>
  <r>
    <x v="1"/>
    <n v="107.32089552238806"/>
    <n v="134"/>
    <x v="1"/>
    <s v="USD"/>
    <n v="1522126800"/>
    <n v="1523077200"/>
    <d v="2018-03-27T05:00:00"/>
    <d v="2018-04-07T05:00:00"/>
    <b v="0"/>
    <b v="0"/>
    <s v="technology/wearables"/>
    <x v="2"/>
    <x v="8"/>
  </r>
  <r>
    <x v="1"/>
    <n v="51.970260223048328"/>
    <n v="269"/>
    <x v="1"/>
    <s v="USD"/>
    <n v="1489298400"/>
    <n v="1489554000"/>
    <d v="2017-03-12T06:00:00"/>
    <d v="2017-03-15T05:00:00"/>
    <b v="0"/>
    <b v="0"/>
    <s v="theater/plays"/>
    <x v="3"/>
    <x v="3"/>
  </r>
  <r>
    <x v="1"/>
    <n v="71.137142857142862"/>
    <n v="175"/>
    <x v="1"/>
    <s v="USD"/>
    <n v="1547100000"/>
    <n v="1548482400"/>
    <d v="2019-01-10T06:00:00"/>
    <d v="2019-01-26T06:00:00"/>
    <b v="0"/>
    <b v="1"/>
    <s v="film &amp; video/television"/>
    <x v="4"/>
    <x v="19"/>
  </r>
  <r>
    <x v="1"/>
    <n v="106.49275362318841"/>
    <n v="69"/>
    <x v="1"/>
    <s v="USD"/>
    <n v="1383022800"/>
    <n v="1384063200"/>
    <d v="2013-10-29T05:00:00"/>
    <d v="2013-11-10T06:00:00"/>
    <b v="0"/>
    <b v="0"/>
    <s v="technology/web"/>
    <x v="2"/>
    <x v="2"/>
  </r>
  <r>
    <x v="1"/>
    <n v="42.93684210526316"/>
    <n v="190"/>
    <x v="1"/>
    <s v="USD"/>
    <n v="1322373600"/>
    <n v="1322892000"/>
    <d v="2011-11-27T06:00:00"/>
    <d v="2011-12-03T06:00:00"/>
    <b v="0"/>
    <b v="1"/>
    <s v="film &amp; video/documentary"/>
    <x v="4"/>
    <x v="4"/>
  </r>
  <r>
    <x v="1"/>
    <n v="30.037974683544302"/>
    <n v="237"/>
    <x v="1"/>
    <s v="USD"/>
    <n v="1349240400"/>
    <n v="1350709200"/>
    <d v="2012-10-03T05:00:00"/>
    <d v="2012-10-20T05:00:00"/>
    <b v="1"/>
    <b v="1"/>
    <s v="film &amp; video/documentary"/>
    <x v="4"/>
    <x v="4"/>
  </r>
  <r>
    <x v="0"/>
    <n v="70.623376623376629"/>
    <n v="77"/>
    <x v="4"/>
    <s v="GBP"/>
    <n v="1562648400"/>
    <n v="1564203600"/>
    <d v="2019-07-09T05:00:00"/>
    <d v="2019-07-27T05:00:00"/>
    <b v="0"/>
    <b v="0"/>
    <s v="music/rock"/>
    <x v="1"/>
    <x v="1"/>
  </r>
  <r>
    <x v="0"/>
    <n v="66.016018306636155"/>
    <n v="1748"/>
    <x v="1"/>
    <s v="USD"/>
    <n v="1508216400"/>
    <n v="1509685200"/>
    <d v="2017-10-17T05:00:00"/>
    <d v="2017-11-03T05:00:00"/>
    <b v="0"/>
    <b v="0"/>
    <s v="theater/plays"/>
    <x v="3"/>
    <x v="3"/>
  </r>
  <r>
    <x v="0"/>
    <n v="96.911392405063296"/>
    <n v="79"/>
    <x v="1"/>
    <s v="USD"/>
    <n v="1511762400"/>
    <n v="1514959200"/>
    <d v="2017-11-27T06:00:00"/>
    <d v="2018-01-03T06:00:00"/>
    <b v="0"/>
    <b v="0"/>
    <s v="theater/plays"/>
    <x v="3"/>
    <x v="3"/>
  </r>
  <r>
    <x v="1"/>
    <n v="62.867346938775512"/>
    <n v="196"/>
    <x v="6"/>
    <s v="EUR"/>
    <n v="1447480800"/>
    <n v="1448863200"/>
    <d v="2015-11-14T06:00:00"/>
    <d v="2015-11-30T06:00:00"/>
    <b v="1"/>
    <b v="0"/>
    <s v="music/rock"/>
    <x v="1"/>
    <x v="1"/>
  </r>
  <r>
    <x v="0"/>
    <n v="108.98537682789652"/>
    <n v="889"/>
    <x v="1"/>
    <s v="USD"/>
    <n v="1429506000"/>
    <n v="1429592400"/>
    <d v="2015-04-20T05:00:00"/>
    <d v="2015-04-21T05:00:00"/>
    <b v="0"/>
    <b v="1"/>
    <s v="theater/plays"/>
    <x v="3"/>
    <x v="3"/>
  </r>
  <r>
    <x v="1"/>
    <n v="26.999314599040439"/>
    <n v="7295"/>
    <x v="1"/>
    <s v="USD"/>
    <n v="1522472400"/>
    <n v="1522645200"/>
    <d v="2018-03-31T05:00:00"/>
    <d v="2018-04-02T05:00:00"/>
    <b v="0"/>
    <b v="0"/>
    <s v="music/electric music"/>
    <x v="1"/>
    <x v="5"/>
  </r>
  <r>
    <x v="1"/>
    <n v="65.004147943311438"/>
    <n v="2893"/>
    <x v="0"/>
    <s v="CAD"/>
    <n v="1322114400"/>
    <n v="1323324000"/>
    <d v="2011-11-24T06:00:00"/>
    <d v="2011-12-08T06:00:00"/>
    <b v="0"/>
    <b v="0"/>
    <s v="technology/wearables"/>
    <x v="2"/>
    <x v="8"/>
  </r>
  <r>
    <x v="0"/>
    <n v="111.51785714285714"/>
    <n v="56"/>
    <x v="1"/>
    <s v="USD"/>
    <n v="1561438800"/>
    <n v="1561525200"/>
    <d v="2019-06-25T05:00:00"/>
    <d v="2019-06-26T05:00:00"/>
    <b v="0"/>
    <b v="0"/>
    <s v="film &amp; video/drama"/>
    <x v="4"/>
    <x v="6"/>
  </r>
  <r>
    <x v="0"/>
    <n v="3"/>
    <n v="1"/>
    <x v="1"/>
    <s v="USD"/>
    <n v="1264399200"/>
    <n v="1265695200"/>
    <d v="2010-01-25T06:00:00"/>
    <d v="2010-02-09T06:00:00"/>
    <b v="0"/>
    <b v="0"/>
    <s v="technology/wearables"/>
    <x v="2"/>
    <x v="8"/>
  </r>
  <r>
    <x v="1"/>
    <n v="110.99268292682927"/>
    <n v="820"/>
    <x v="1"/>
    <s v="USD"/>
    <n v="1301202000"/>
    <n v="1301806800"/>
    <d v="2011-03-27T05:00:00"/>
    <d v="2011-04-03T05:00:00"/>
    <b v="1"/>
    <b v="0"/>
    <s v="theater/plays"/>
    <x v="3"/>
    <x v="3"/>
  </r>
  <r>
    <x v="0"/>
    <n v="56.746987951807228"/>
    <n v="83"/>
    <x v="1"/>
    <s v="USD"/>
    <n v="1374469200"/>
    <n v="1374901200"/>
    <d v="2013-07-22T05:00:00"/>
    <d v="2013-07-27T05:00:00"/>
    <b v="0"/>
    <b v="0"/>
    <s v="technology/wearables"/>
    <x v="2"/>
    <x v="8"/>
  </r>
  <r>
    <x v="1"/>
    <n v="97.020608439646708"/>
    <n v="2038"/>
    <x v="1"/>
    <s v="USD"/>
    <n v="1334984400"/>
    <n v="1336453200"/>
    <d v="2012-04-21T05:00:00"/>
    <d v="2012-05-08T05:00:00"/>
    <b v="1"/>
    <b v="1"/>
    <s v="publishing/translations"/>
    <x v="5"/>
    <x v="18"/>
  </r>
  <r>
    <x v="1"/>
    <n v="92.08620689655173"/>
    <n v="116"/>
    <x v="1"/>
    <s v="USD"/>
    <n v="1467608400"/>
    <n v="1468904400"/>
    <d v="2016-07-04T05:00:00"/>
    <d v="2016-07-19T05:00:00"/>
    <b v="0"/>
    <b v="0"/>
    <s v="film &amp; video/animation"/>
    <x v="4"/>
    <x v="10"/>
  </r>
  <r>
    <x v="0"/>
    <n v="82.986666666666665"/>
    <n v="2025"/>
    <x v="4"/>
    <s v="GBP"/>
    <n v="1386741600"/>
    <n v="1387087200"/>
    <d v="2013-12-11T06:00:00"/>
    <d v="2013-12-15T06:00:00"/>
    <b v="0"/>
    <b v="0"/>
    <s v="publishing/nonfiction"/>
    <x v="5"/>
    <x v="9"/>
  </r>
  <r>
    <x v="1"/>
    <n v="103.03791821561339"/>
    <n v="1345"/>
    <x v="2"/>
    <s v="AUD"/>
    <n v="1546754400"/>
    <n v="1547445600"/>
    <d v="2019-01-06T06:00:00"/>
    <d v="2019-01-14T06:00:00"/>
    <b v="0"/>
    <b v="1"/>
    <s v="technology/web"/>
    <x v="2"/>
    <x v="2"/>
  </r>
  <r>
    <x v="1"/>
    <n v="68.922619047619051"/>
    <n v="168"/>
    <x v="1"/>
    <s v="USD"/>
    <n v="1544248800"/>
    <n v="1547359200"/>
    <d v="2018-12-08T06:00:00"/>
    <d v="2019-01-13T06:00:00"/>
    <b v="0"/>
    <b v="0"/>
    <s v="film &amp; video/drama"/>
    <x v="4"/>
    <x v="6"/>
  </r>
  <r>
    <x v="1"/>
    <n v="87.737226277372258"/>
    <n v="137"/>
    <x v="5"/>
    <s v="CHF"/>
    <n v="1495429200"/>
    <n v="1496293200"/>
    <d v="2017-05-22T05:00:00"/>
    <d v="2017-06-01T05:00:00"/>
    <b v="0"/>
    <b v="0"/>
    <s v="theater/plays"/>
    <x v="3"/>
    <x v="3"/>
  </r>
  <r>
    <x v="1"/>
    <n v="75.021505376344081"/>
    <n v="186"/>
    <x v="6"/>
    <s v="EUR"/>
    <n v="1334811600"/>
    <n v="1335416400"/>
    <d v="2012-04-19T05:00:00"/>
    <d v="2012-04-26T05:00:00"/>
    <b v="0"/>
    <b v="0"/>
    <s v="theater/plays"/>
    <x v="3"/>
    <x v="3"/>
  </r>
  <r>
    <x v="1"/>
    <n v="50.863999999999997"/>
    <n v="125"/>
    <x v="1"/>
    <s v="USD"/>
    <n v="1531544400"/>
    <n v="1532149200"/>
    <d v="2018-07-14T05:00:00"/>
    <d v="2018-07-21T05:00:00"/>
    <b v="0"/>
    <b v="1"/>
    <s v="theater/plays"/>
    <x v="3"/>
    <x v="3"/>
  </r>
  <r>
    <x v="0"/>
    <n v="90"/>
    <n v="14"/>
    <x v="6"/>
    <s v="EUR"/>
    <n v="1453615200"/>
    <n v="1453788000"/>
    <d v="2016-01-24T06:00:00"/>
    <d v="2016-01-26T06:00:00"/>
    <b v="1"/>
    <b v="1"/>
    <s v="theater/plays"/>
    <x v="3"/>
    <x v="3"/>
  </r>
  <r>
    <x v="1"/>
    <n v="72.896039603960389"/>
    <n v="202"/>
    <x v="1"/>
    <s v="USD"/>
    <n v="1467954000"/>
    <n v="1471496400"/>
    <d v="2016-07-08T05:00:00"/>
    <d v="2016-08-18T05:00:00"/>
    <b v="0"/>
    <b v="0"/>
    <s v="theater/plays"/>
    <x v="3"/>
    <x v="3"/>
  </r>
  <r>
    <x v="1"/>
    <n v="108.48543689320388"/>
    <n v="103"/>
    <x v="1"/>
    <s v="USD"/>
    <n v="1471842000"/>
    <n v="1472878800"/>
    <d v="2016-08-22T05:00:00"/>
    <d v="2016-09-03T05:00:00"/>
    <b v="0"/>
    <b v="0"/>
    <s v="publishing/radio &amp; podcasts"/>
    <x v="5"/>
    <x v="15"/>
  </r>
  <r>
    <x v="1"/>
    <n v="101.98095238095237"/>
    <n v="1785"/>
    <x v="1"/>
    <s v="USD"/>
    <n v="1408424400"/>
    <n v="1408510800"/>
    <d v="2014-08-19T05:00:00"/>
    <d v="2014-08-20T05:00:00"/>
    <b v="0"/>
    <b v="0"/>
    <s v="music/rock"/>
    <x v="1"/>
    <x v="1"/>
  </r>
  <r>
    <x v="0"/>
    <n v="44.009146341463413"/>
    <n v="656"/>
    <x v="1"/>
    <s v="USD"/>
    <n v="1281157200"/>
    <n v="1281589200"/>
    <d v="2010-08-07T05:00:00"/>
    <d v="2010-08-12T05:00:00"/>
    <b v="0"/>
    <b v="0"/>
    <s v="games/mobile games"/>
    <x v="6"/>
    <x v="20"/>
  </r>
  <r>
    <x v="1"/>
    <n v="65.942675159235662"/>
    <n v="157"/>
    <x v="1"/>
    <s v="USD"/>
    <n v="1373432400"/>
    <n v="1375851600"/>
    <d v="2013-07-10T05:00:00"/>
    <d v="2013-08-07T05:00:00"/>
    <b v="0"/>
    <b v="1"/>
    <s v="theater/plays"/>
    <x v="3"/>
    <x v="3"/>
  </r>
  <r>
    <x v="1"/>
    <n v="24.987387387387386"/>
    <n v="555"/>
    <x v="1"/>
    <s v="USD"/>
    <n v="1313989200"/>
    <n v="1315803600"/>
    <d v="2011-08-22T05:00:00"/>
    <d v="2011-09-12T05:00:00"/>
    <b v="0"/>
    <b v="0"/>
    <s v="film &amp; video/documentary"/>
    <x v="4"/>
    <x v="4"/>
  </r>
  <r>
    <x v="1"/>
    <n v="28.003367003367003"/>
    <n v="297"/>
    <x v="1"/>
    <s v="USD"/>
    <n v="1371445200"/>
    <n v="1373691600"/>
    <d v="2013-06-17T05:00:00"/>
    <d v="2013-07-13T05:00:00"/>
    <b v="0"/>
    <b v="0"/>
    <s v="technology/wearables"/>
    <x v="2"/>
    <x v="8"/>
  </r>
  <r>
    <x v="1"/>
    <n v="85.829268292682926"/>
    <n v="123"/>
    <x v="1"/>
    <s v="USD"/>
    <n v="1338267600"/>
    <n v="1339218000"/>
    <d v="2012-05-29T05:00:00"/>
    <d v="2012-06-09T05:00:00"/>
    <b v="0"/>
    <b v="0"/>
    <s v="publishing/fiction"/>
    <x v="5"/>
    <x v="13"/>
  </r>
  <r>
    <x v="3"/>
    <n v="84.921052631578945"/>
    <n v="38"/>
    <x v="3"/>
    <s v="DKK"/>
    <n v="1519192800"/>
    <n v="1520402400"/>
    <d v="2018-02-21T06:00:00"/>
    <d v="2018-03-07T06:00:00"/>
    <b v="0"/>
    <b v="1"/>
    <s v="theater/plays"/>
    <x v="3"/>
    <x v="3"/>
  </r>
  <r>
    <x v="3"/>
    <n v="90.483333333333334"/>
    <n v="60"/>
    <x v="1"/>
    <s v="USD"/>
    <n v="1522818000"/>
    <n v="1523336400"/>
    <d v="2018-04-04T05:00:00"/>
    <d v="2018-04-10T05:00:00"/>
    <b v="0"/>
    <b v="0"/>
    <s v="music/rock"/>
    <x v="1"/>
    <x v="1"/>
  </r>
  <r>
    <x v="1"/>
    <n v="25.00197628458498"/>
    <n v="3036"/>
    <x v="1"/>
    <s v="USD"/>
    <n v="1509948000"/>
    <n v="1512280800"/>
    <d v="2017-11-06T06:00:00"/>
    <d v="2017-12-03T06:00:00"/>
    <b v="0"/>
    <b v="0"/>
    <s v="film &amp; video/documentary"/>
    <x v="4"/>
    <x v="4"/>
  </r>
  <r>
    <x v="1"/>
    <n v="92.013888888888886"/>
    <n v="144"/>
    <x v="2"/>
    <s v="AUD"/>
    <n v="1456898400"/>
    <n v="1458709200"/>
    <d v="2016-03-02T06:00:00"/>
    <d v="2016-03-23T05:00:00"/>
    <b v="0"/>
    <b v="0"/>
    <s v="theater/plays"/>
    <x v="3"/>
    <x v="3"/>
  </r>
  <r>
    <x v="1"/>
    <n v="93.066115702479337"/>
    <n v="121"/>
    <x v="4"/>
    <s v="GBP"/>
    <n v="1413954000"/>
    <n v="1414126800"/>
    <d v="2014-10-22T05:00:00"/>
    <d v="2014-10-24T05:00:00"/>
    <b v="0"/>
    <b v="1"/>
    <s v="theater/plays"/>
    <x v="3"/>
    <x v="3"/>
  </r>
  <r>
    <x v="0"/>
    <n v="61.008145363408524"/>
    <n v="1596"/>
    <x v="1"/>
    <s v="USD"/>
    <n v="1416031200"/>
    <n v="1416204000"/>
    <d v="2014-11-15T06:00:00"/>
    <d v="2014-11-17T06:00:00"/>
    <b v="0"/>
    <b v="0"/>
    <s v="games/mobile games"/>
    <x v="6"/>
    <x v="20"/>
  </r>
  <r>
    <x v="3"/>
    <n v="92.036259541984734"/>
    <n v="524"/>
    <x v="1"/>
    <s v="USD"/>
    <n v="1287982800"/>
    <n v="1288501200"/>
    <d v="2010-10-25T05:00:00"/>
    <d v="2010-10-31T05:00:00"/>
    <b v="0"/>
    <b v="1"/>
    <s v="theater/plays"/>
    <x v="3"/>
    <x v="3"/>
  </r>
  <r>
    <x v="1"/>
    <n v="81.132596685082873"/>
    <n v="181"/>
    <x v="1"/>
    <s v="USD"/>
    <n v="1547964000"/>
    <n v="1552971600"/>
    <d v="2019-01-20T06:00:00"/>
    <d v="2019-03-19T05:00:00"/>
    <b v="0"/>
    <b v="0"/>
    <s v="technology/web"/>
    <x v="2"/>
    <x v="2"/>
  </r>
  <r>
    <x v="0"/>
    <n v="73.5"/>
    <n v="10"/>
    <x v="1"/>
    <s v="USD"/>
    <n v="1464152400"/>
    <n v="1465102800"/>
    <d v="2016-05-25T05:00:00"/>
    <d v="2016-06-05T05:00:00"/>
    <b v="0"/>
    <b v="0"/>
    <s v="theater/plays"/>
    <x v="3"/>
    <x v="3"/>
  </r>
  <r>
    <x v="1"/>
    <n v="85.221311475409834"/>
    <n v="122"/>
    <x v="1"/>
    <s v="USD"/>
    <n v="1359957600"/>
    <n v="1360130400"/>
    <d v="2013-02-04T06:00:00"/>
    <d v="2013-02-06T06:00:00"/>
    <b v="0"/>
    <b v="0"/>
    <s v="film &amp; video/drama"/>
    <x v="4"/>
    <x v="6"/>
  </r>
  <r>
    <x v="1"/>
    <n v="110.96825396825396"/>
    <n v="1071"/>
    <x v="0"/>
    <s v="CAD"/>
    <n v="1432357200"/>
    <n v="1432875600"/>
    <d v="2015-05-23T05:00:00"/>
    <d v="2015-05-29T05:00:00"/>
    <b v="0"/>
    <b v="0"/>
    <s v="technology/wearables"/>
    <x v="2"/>
    <x v="8"/>
  </r>
  <r>
    <x v="3"/>
    <n v="32.968036529680369"/>
    <n v="219"/>
    <x v="1"/>
    <s v="USD"/>
    <n v="1500786000"/>
    <n v="1500872400"/>
    <d v="2017-07-23T05:00:00"/>
    <d v="2017-07-24T05:00:00"/>
    <b v="0"/>
    <b v="0"/>
    <s v="technology/web"/>
    <x v="2"/>
    <x v="2"/>
  </r>
  <r>
    <x v="0"/>
    <n v="96.005352363960753"/>
    <n v="1121"/>
    <x v="1"/>
    <s v="USD"/>
    <n v="1490158800"/>
    <n v="1492146000"/>
    <d v="2017-03-22T05:00:00"/>
    <d v="2017-04-14T05:00:00"/>
    <b v="0"/>
    <b v="1"/>
    <s v="music/rock"/>
    <x v="1"/>
    <x v="1"/>
  </r>
  <r>
    <x v="1"/>
    <n v="84.96632653061225"/>
    <n v="980"/>
    <x v="1"/>
    <s v="USD"/>
    <n v="1406178000"/>
    <n v="1407301200"/>
    <d v="2014-07-24T05:00:00"/>
    <d v="2014-08-06T05:00:00"/>
    <b v="0"/>
    <b v="0"/>
    <s v="music/metal"/>
    <x v="1"/>
    <x v="16"/>
  </r>
  <r>
    <x v="1"/>
    <n v="25.007462686567163"/>
    <n v="536"/>
    <x v="1"/>
    <s v="USD"/>
    <n v="1485583200"/>
    <n v="1486620000"/>
    <d v="2017-01-28T06:00:00"/>
    <d v="2017-02-09T06:00:00"/>
    <b v="0"/>
    <b v="1"/>
    <s v="theater/plays"/>
    <x v="3"/>
    <x v="3"/>
  </r>
  <r>
    <x v="1"/>
    <n v="65.998995479658461"/>
    <n v="1991"/>
    <x v="1"/>
    <s v="USD"/>
    <n v="1459314000"/>
    <n v="1459918800"/>
    <d v="2016-03-30T05:00:00"/>
    <d v="2016-04-06T05:00:00"/>
    <b v="0"/>
    <b v="0"/>
    <s v="photography/photography books"/>
    <x v="7"/>
    <x v="14"/>
  </r>
  <r>
    <x v="3"/>
    <n v="87.34482758620689"/>
    <n v="29"/>
    <x v="1"/>
    <s v="USD"/>
    <n v="1424412000"/>
    <n v="1424757600"/>
    <d v="2015-02-20T06:00:00"/>
    <d v="2015-02-24T06:00:00"/>
    <b v="0"/>
    <b v="0"/>
    <s v="publishing/nonfiction"/>
    <x v="5"/>
    <x v="9"/>
  </r>
  <r>
    <x v="1"/>
    <n v="27.933333333333334"/>
    <n v="180"/>
    <x v="1"/>
    <s v="USD"/>
    <n v="1478844000"/>
    <n v="1479880800"/>
    <d v="2016-11-11T06:00:00"/>
    <d v="2016-11-23T06:00:00"/>
    <b v="0"/>
    <b v="0"/>
    <s v="music/indie rock"/>
    <x v="1"/>
    <x v="7"/>
  </r>
  <r>
    <x v="0"/>
    <n v="103.8"/>
    <n v="15"/>
    <x v="1"/>
    <s v="USD"/>
    <n v="1416117600"/>
    <n v="1418018400"/>
    <d v="2014-11-16T06:00:00"/>
    <d v="2014-12-08T06:00:00"/>
    <b v="0"/>
    <b v="1"/>
    <s v="theater/plays"/>
    <x v="3"/>
    <x v="3"/>
  </r>
  <r>
    <x v="0"/>
    <n v="31.937172774869111"/>
    <n v="191"/>
    <x v="1"/>
    <s v="USD"/>
    <n v="1340946000"/>
    <n v="1341032400"/>
    <d v="2012-06-29T05:00:00"/>
    <d v="2012-06-30T05:00:00"/>
    <b v="0"/>
    <b v="0"/>
    <s v="music/indie rock"/>
    <x v="1"/>
    <x v="7"/>
  </r>
  <r>
    <x v="0"/>
    <n v="99.5"/>
    <n v="16"/>
    <x v="1"/>
    <s v="USD"/>
    <n v="1486101600"/>
    <n v="1486360800"/>
    <d v="2017-02-03T06:00:00"/>
    <d v="2017-02-06T06:00:00"/>
    <b v="0"/>
    <b v="0"/>
    <s v="theater/plays"/>
    <x v="3"/>
    <x v="3"/>
  </r>
  <r>
    <x v="1"/>
    <n v="108.84615384615384"/>
    <n v="130"/>
    <x v="1"/>
    <s v="USD"/>
    <n v="1274590800"/>
    <n v="1274677200"/>
    <d v="2010-05-23T05:00:00"/>
    <d v="2010-05-24T05:00:00"/>
    <b v="0"/>
    <b v="0"/>
    <s v="theater/plays"/>
    <x v="3"/>
    <x v="3"/>
  </r>
  <r>
    <x v="1"/>
    <n v="110.76229508196721"/>
    <n v="122"/>
    <x v="1"/>
    <s v="USD"/>
    <n v="1263880800"/>
    <n v="1267509600"/>
    <d v="2010-01-19T06:00:00"/>
    <d v="2010-03-02T06:00:00"/>
    <b v="0"/>
    <b v="0"/>
    <s v="music/electric music"/>
    <x v="1"/>
    <x v="5"/>
  </r>
  <r>
    <x v="0"/>
    <n v="29.647058823529413"/>
    <n v="17"/>
    <x v="1"/>
    <s v="USD"/>
    <n v="1445403600"/>
    <n v="1445922000"/>
    <d v="2015-10-21T05:00:00"/>
    <d v="2015-10-27T05:00:00"/>
    <b v="0"/>
    <b v="1"/>
    <s v="theater/plays"/>
    <x v="3"/>
    <x v="3"/>
  </r>
  <r>
    <x v="1"/>
    <n v="101.71428571428571"/>
    <n v="140"/>
    <x v="1"/>
    <s v="USD"/>
    <n v="1533877200"/>
    <n v="1534050000"/>
    <d v="2018-08-10T05:00:00"/>
    <d v="2018-08-12T05:00:00"/>
    <b v="0"/>
    <b v="1"/>
    <s v="theater/plays"/>
    <x v="3"/>
    <x v="3"/>
  </r>
  <r>
    <x v="0"/>
    <n v="61.5"/>
    <n v="34"/>
    <x v="1"/>
    <s v="USD"/>
    <n v="1275195600"/>
    <n v="1277528400"/>
    <d v="2010-05-30T05:00:00"/>
    <d v="2010-06-26T05:00:00"/>
    <b v="0"/>
    <b v="0"/>
    <s v="technology/wearables"/>
    <x v="2"/>
    <x v="8"/>
  </r>
  <r>
    <x v="1"/>
    <n v="35"/>
    <n v="3388"/>
    <x v="1"/>
    <s v="USD"/>
    <n v="1318136400"/>
    <n v="1318568400"/>
    <d v="2011-10-09T05:00:00"/>
    <d v="2011-10-14T05:00:00"/>
    <b v="0"/>
    <b v="0"/>
    <s v="technology/web"/>
    <x v="2"/>
    <x v="2"/>
  </r>
  <r>
    <x v="1"/>
    <n v="40.049999999999997"/>
    <n v="280"/>
    <x v="1"/>
    <s v="USD"/>
    <n v="1283403600"/>
    <n v="1284354000"/>
    <d v="2010-09-02T05:00:00"/>
    <d v="2010-09-13T05:00:00"/>
    <b v="0"/>
    <b v="0"/>
    <s v="theater/plays"/>
    <x v="3"/>
    <x v="3"/>
  </r>
  <r>
    <x v="3"/>
    <n v="110.97231270358306"/>
    <n v="614"/>
    <x v="1"/>
    <s v="USD"/>
    <n v="1267423200"/>
    <n v="1269579600"/>
    <d v="2010-03-01T06:00:00"/>
    <d v="2010-03-26T05:00:00"/>
    <b v="0"/>
    <b v="1"/>
    <s v="film &amp; video/animation"/>
    <x v="4"/>
    <x v="10"/>
  </r>
  <r>
    <x v="1"/>
    <n v="36.959016393442624"/>
    <n v="366"/>
    <x v="6"/>
    <s v="EUR"/>
    <n v="1412744400"/>
    <n v="1413781200"/>
    <d v="2014-10-08T05:00:00"/>
    <d v="2014-10-20T05:00:00"/>
    <b v="0"/>
    <b v="1"/>
    <s v="technology/wearables"/>
    <x v="2"/>
    <x v="8"/>
  </r>
  <r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x v="1"/>
    <n v="30.974074074074075"/>
    <n v="270"/>
    <x v="1"/>
    <s v="USD"/>
    <n v="1458190800"/>
    <n v="1459486800"/>
    <d v="2016-03-17T05:00:00"/>
    <d v="2016-04-01T05:00:00"/>
    <b v="1"/>
    <b v="1"/>
    <s v="publishing/nonfiction"/>
    <x v="5"/>
    <x v="9"/>
  </r>
  <r>
    <x v="3"/>
    <n v="47.035087719298247"/>
    <n v="114"/>
    <x v="1"/>
    <s v="USD"/>
    <n v="1280984400"/>
    <n v="1282539600"/>
    <d v="2010-08-05T05:00:00"/>
    <d v="2010-08-23T05:00:00"/>
    <b v="0"/>
    <b v="1"/>
    <s v="theater/plays"/>
    <x v="3"/>
    <x v="3"/>
  </r>
  <r>
    <x v="1"/>
    <n v="88.065693430656935"/>
    <n v="137"/>
    <x v="1"/>
    <s v="USD"/>
    <n v="1274590800"/>
    <n v="1275886800"/>
    <d v="2010-05-23T05:00:00"/>
    <d v="2010-06-07T05:00:00"/>
    <b v="0"/>
    <b v="0"/>
    <s v="photography/photography books"/>
    <x v="7"/>
    <x v="14"/>
  </r>
  <r>
    <x v="1"/>
    <n v="37.005616224648989"/>
    <n v="3205"/>
    <x v="1"/>
    <s v="USD"/>
    <n v="1351400400"/>
    <n v="1355983200"/>
    <d v="2012-10-28T05:00:00"/>
    <d v="2012-12-20T06:00:00"/>
    <b v="0"/>
    <b v="0"/>
    <s v="theater/plays"/>
    <x v="3"/>
    <x v="3"/>
  </r>
  <r>
    <x v="1"/>
    <n v="26.027777777777779"/>
    <n v="288"/>
    <x v="3"/>
    <s v="DKK"/>
    <n v="1514354400"/>
    <n v="1515391200"/>
    <d v="2017-12-27T06:00:00"/>
    <d v="2018-01-08T06:00:00"/>
    <b v="0"/>
    <b v="1"/>
    <s v="theater/plays"/>
    <x v="3"/>
    <x v="3"/>
  </r>
  <r>
    <x v="1"/>
    <n v="67.817567567567565"/>
    <n v="148"/>
    <x v="1"/>
    <s v="USD"/>
    <n v="1421733600"/>
    <n v="1422252000"/>
    <d v="2015-01-20T06:00:00"/>
    <d v="2015-01-26T06:00:00"/>
    <b v="0"/>
    <b v="0"/>
    <s v="theater/plays"/>
    <x v="3"/>
    <x v="3"/>
  </r>
  <r>
    <x v="1"/>
    <n v="49.964912280701753"/>
    <n v="114"/>
    <x v="1"/>
    <s v="USD"/>
    <n v="1305176400"/>
    <n v="1305522000"/>
    <d v="2011-05-12T05:00:00"/>
    <d v="2011-05-16T05:00:00"/>
    <b v="0"/>
    <b v="0"/>
    <s v="film &amp; video/drama"/>
    <x v="4"/>
    <x v="6"/>
  </r>
  <r>
    <x v="1"/>
    <n v="110.01646903820817"/>
    <n v="1518"/>
    <x v="0"/>
    <s v="CAD"/>
    <n v="1414126800"/>
    <n v="1414904400"/>
    <d v="2014-10-24T05:00:00"/>
    <d v="2014-11-02T05:00:00"/>
    <b v="0"/>
    <b v="0"/>
    <s v="music/rock"/>
    <x v="1"/>
    <x v="1"/>
  </r>
  <r>
    <x v="0"/>
    <n v="89.964678178963894"/>
    <n v="1274"/>
    <x v="1"/>
    <s v="USD"/>
    <n v="1517810400"/>
    <n v="1520402400"/>
    <d v="2018-02-05T06:00:00"/>
    <d v="2018-03-07T06:00:00"/>
    <b v="0"/>
    <b v="0"/>
    <s v="music/electric music"/>
    <x v="1"/>
    <x v="5"/>
  </r>
  <r>
    <x v="0"/>
    <n v="79.009523809523813"/>
    <n v="210"/>
    <x v="6"/>
    <s v="EUR"/>
    <n v="1564635600"/>
    <n v="1567141200"/>
    <d v="2019-08-01T05:00:00"/>
    <d v="2019-08-30T05:00:00"/>
    <b v="0"/>
    <b v="1"/>
    <s v="games/video games"/>
    <x v="6"/>
    <x v="11"/>
  </r>
  <r>
    <x v="1"/>
    <n v="86.867469879518069"/>
    <n v="166"/>
    <x v="1"/>
    <s v="USD"/>
    <n v="1500699600"/>
    <n v="1501131600"/>
    <d v="2017-07-22T05:00:00"/>
    <d v="2017-07-27T05:00:00"/>
    <b v="0"/>
    <b v="0"/>
    <s v="music/rock"/>
    <x v="1"/>
    <x v="1"/>
  </r>
  <r>
    <x v="1"/>
    <n v="62.04"/>
    <n v="100"/>
    <x v="2"/>
    <s v="AUD"/>
    <n v="1354082400"/>
    <n v="1355032800"/>
    <d v="2012-11-28T06:00:00"/>
    <d v="2012-12-09T06:00:00"/>
    <b v="0"/>
    <b v="0"/>
    <s v="music/jazz"/>
    <x v="1"/>
    <x v="17"/>
  </r>
  <r>
    <x v="1"/>
    <n v="26.970212765957445"/>
    <n v="235"/>
    <x v="1"/>
    <s v="USD"/>
    <n v="1336453200"/>
    <n v="1339477200"/>
    <d v="2012-05-08T05:00:00"/>
    <d v="2012-06-12T05:00:00"/>
    <b v="0"/>
    <b v="1"/>
    <s v="theater/plays"/>
    <x v="3"/>
    <x v="3"/>
  </r>
  <r>
    <x v="1"/>
    <n v="54.121621621621621"/>
    <n v="148"/>
    <x v="1"/>
    <s v="USD"/>
    <n v="1305262800"/>
    <n v="1305954000"/>
    <d v="2011-05-13T05:00:00"/>
    <d v="2011-05-21T05:00:00"/>
    <b v="0"/>
    <b v="0"/>
    <s v="music/rock"/>
    <x v="1"/>
    <x v="1"/>
  </r>
  <r>
    <x v="1"/>
    <n v="41.035353535353536"/>
    <n v="198"/>
    <x v="1"/>
    <s v="USD"/>
    <n v="1492232400"/>
    <n v="1494392400"/>
    <d v="2017-04-15T05:00:00"/>
    <d v="2017-05-10T05:00:00"/>
    <b v="1"/>
    <b v="1"/>
    <s v="music/indie rock"/>
    <x v="1"/>
    <x v="7"/>
  </r>
  <r>
    <x v="0"/>
    <n v="55.052419354838712"/>
    <n v="248"/>
    <x v="2"/>
    <s v="AUD"/>
    <n v="1537333200"/>
    <n v="1537419600"/>
    <d v="2018-09-19T05:00:00"/>
    <d v="2018-09-20T05:00:00"/>
    <b v="0"/>
    <b v="0"/>
    <s v="film &amp; video/science fiction"/>
    <x v="4"/>
    <x v="22"/>
  </r>
  <r>
    <x v="0"/>
    <n v="107.93762183235867"/>
    <n v="513"/>
    <x v="1"/>
    <s v="USD"/>
    <n v="1444107600"/>
    <n v="1447999200"/>
    <d v="2015-10-06T05:00:00"/>
    <d v="2015-11-20T06:00:00"/>
    <b v="0"/>
    <b v="0"/>
    <s v="publishing/translations"/>
    <x v="5"/>
    <x v="18"/>
  </r>
  <r>
    <x v="1"/>
    <n v="73.92"/>
    <n v="150"/>
    <x v="1"/>
    <s v="USD"/>
    <n v="1386741600"/>
    <n v="1388037600"/>
    <d v="2013-12-11T06:00:00"/>
    <d v="2013-12-26T06:00:00"/>
    <b v="0"/>
    <b v="0"/>
    <s v="theater/plays"/>
    <x v="3"/>
    <x v="3"/>
  </r>
  <r>
    <x v="0"/>
    <n v="31.995894428152493"/>
    <n v="3410"/>
    <x v="1"/>
    <s v="USD"/>
    <n v="1376542800"/>
    <n v="1378789200"/>
    <d v="2013-08-15T05:00:00"/>
    <d v="2013-09-10T05:00:00"/>
    <b v="0"/>
    <b v="0"/>
    <s v="games/video games"/>
    <x v="6"/>
    <x v="11"/>
  </r>
  <r>
    <x v="1"/>
    <n v="53.898148148148145"/>
    <n v="216"/>
    <x v="6"/>
    <s v="EUR"/>
    <n v="1397451600"/>
    <n v="1398056400"/>
    <d v="2014-04-14T05:00:00"/>
    <d v="2014-04-21T05:00:00"/>
    <b v="0"/>
    <b v="1"/>
    <s v="theater/plays"/>
    <x v="3"/>
    <x v="3"/>
  </r>
  <r>
    <x v="3"/>
    <n v="106.5"/>
    <n v="26"/>
    <x v="1"/>
    <s v="USD"/>
    <n v="1548482400"/>
    <n v="1550815200"/>
    <d v="2019-01-26T06:00:00"/>
    <d v="2019-02-22T06:00:00"/>
    <b v="0"/>
    <b v="0"/>
    <s v="theater/plays"/>
    <x v="3"/>
    <x v="3"/>
  </r>
  <r>
    <x v="1"/>
    <n v="32.999805409612762"/>
    <n v="5139"/>
    <x v="1"/>
    <s v="USD"/>
    <n v="1549692000"/>
    <n v="1550037600"/>
    <d v="2019-02-09T06:00:00"/>
    <d v="2019-02-13T06:00:00"/>
    <b v="0"/>
    <b v="0"/>
    <s v="music/indie rock"/>
    <x v="1"/>
    <x v="7"/>
  </r>
  <r>
    <x v="1"/>
    <n v="43.00254993625159"/>
    <n v="2353"/>
    <x v="1"/>
    <s v="USD"/>
    <n v="1492059600"/>
    <n v="1492923600"/>
    <d v="2017-04-13T05:00:00"/>
    <d v="2017-04-23T05:00:00"/>
    <b v="0"/>
    <b v="0"/>
    <s v="theater/plays"/>
    <x v="3"/>
    <x v="3"/>
  </r>
  <r>
    <x v="1"/>
    <n v="86.858974358974365"/>
    <n v="78"/>
    <x v="6"/>
    <s v="EUR"/>
    <n v="1463979600"/>
    <n v="1467522000"/>
    <d v="2016-05-23T05:00:00"/>
    <d v="2016-07-03T05:00:00"/>
    <b v="0"/>
    <b v="0"/>
    <s v="technology/web"/>
    <x v="2"/>
    <x v="2"/>
  </r>
  <r>
    <x v="0"/>
    <n v="96.8"/>
    <n v="10"/>
    <x v="1"/>
    <s v="USD"/>
    <n v="1415253600"/>
    <n v="1416117600"/>
    <d v="2014-11-06T06:00:00"/>
    <d v="2014-11-16T06:00:00"/>
    <b v="0"/>
    <b v="0"/>
    <s v="music/rock"/>
    <x v="1"/>
    <x v="1"/>
  </r>
  <r>
    <x v="0"/>
    <n v="32.995456610631528"/>
    <n v="2201"/>
    <x v="1"/>
    <s v="USD"/>
    <n v="1562216400"/>
    <n v="1563771600"/>
    <d v="2019-07-04T05:00:00"/>
    <d v="2019-07-22T05:00:00"/>
    <b v="0"/>
    <b v="0"/>
    <s v="theater/plays"/>
    <x v="3"/>
    <x v="3"/>
  </r>
  <r>
    <x v="0"/>
    <n v="68.028106508875737"/>
    <n v="676"/>
    <x v="1"/>
    <s v="USD"/>
    <n v="1316754000"/>
    <n v="1319259600"/>
    <d v="2011-09-23T05:00:00"/>
    <d v="2011-10-22T05:00:00"/>
    <b v="0"/>
    <b v="0"/>
    <s v="theater/plays"/>
    <x v="3"/>
    <x v="3"/>
  </r>
  <r>
    <x v="1"/>
    <n v="58.867816091954026"/>
    <n v="174"/>
    <x v="5"/>
    <s v="CHF"/>
    <n v="1313211600"/>
    <n v="1313643600"/>
    <d v="2011-08-13T05:00:00"/>
    <d v="2011-08-18T05:00:00"/>
    <b v="0"/>
    <b v="0"/>
    <s v="film &amp; video/animation"/>
    <x v="4"/>
    <x v="10"/>
  </r>
  <r>
    <x v="0"/>
    <n v="105.04572803850782"/>
    <n v="831"/>
    <x v="1"/>
    <s v="USD"/>
    <n v="1439528400"/>
    <n v="1440306000"/>
    <d v="2015-08-14T05:00:00"/>
    <d v="2015-08-23T05:00:00"/>
    <b v="0"/>
    <b v="1"/>
    <s v="theater/plays"/>
    <x v="3"/>
    <x v="3"/>
  </r>
  <r>
    <x v="1"/>
    <n v="33.054878048780488"/>
    <n v="164"/>
    <x v="1"/>
    <s v="USD"/>
    <n v="1469163600"/>
    <n v="1470805200"/>
    <d v="2016-07-22T05:00:00"/>
    <d v="2016-08-10T05:00:00"/>
    <b v="0"/>
    <b v="1"/>
    <s v="film &amp; video/drama"/>
    <x v="4"/>
    <x v="6"/>
  </r>
  <r>
    <x v="3"/>
    <n v="78.821428571428569"/>
    <n v="56"/>
    <x v="5"/>
    <s v="CHF"/>
    <n v="1288501200"/>
    <n v="1292911200"/>
    <d v="2010-10-31T05:00:00"/>
    <d v="2010-12-21T06:00:00"/>
    <b v="0"/>
    <b v="0"/>
    <s v="theater/plays"/>
    <x v="3"/>
    <x v="3"/>
  </r>
  <r>
    <x v="1"/>
    <n v="68.204968944099377"/>
    <n v="161"/>
    <x v="1"/>
    <s v="USD"/>
    <n v="1298959200"/>
    <n v="1301374800"/>
    <d v="2011-03-01T06:00:00"/>
    <d v="2011-03-29T05:00:00"/>
    <b v="0"/>
    <b v="1"/>
    <s v="film &amp; video/animation"/>
    <x v="4"/>
    <x v="10"/>
  </r>
  <r>
    <x v="1"/>
    <n v="75.731884057971016"/>
    <n v="138"/>
    <x v="1"/>
    <s v="USD"/>
    <n v="1387260000"/>
    <n v="1387864800"/>
    <d v="2013-12-17T06:00:00"/>
    <d v="2013-12-24T06:00:00"/>
    <b v="0"/>
    <b v="0"/>
    <s v="music/rock"/>
    <x v="1"/>
    <x v="1"/>
  </r>
  <r>
    <x v="1"/>
    <n v="30.996070133010882"/>
    <n v="3308"/>
    <x v="1"/>
    <s v="USD"/>
    <n v="1457244000"/>
    <n v="1458190800"/>
    <d v="2016-03-06T06:00:00"/>
    <d v="2016-03-17T05:00:00"/>
    <b v="0"/>
    <b v="0"/>
    <s v="technology/web"/>
    <x v="2"/>
    <x v="2"/>
  </r>
  <r>
    <x v="1"/>
    <n v="101.88188976377953"/>
    <n v="127"/>
    <x v="2"/>
    <s v="AUD"/>
    <n v="1556341200"/>
    <n v="1559278800"/>
    <d v="2019-04-27T05:00:00"/>
    <d v="2019-05-31T05:00:00"/>
    <b v="0"/>
    <b v="1"/>
    <s v="film &amp; video/animation"/>
    <x v="4"/>
    <x v="10"/>
  </r>
  <r>
    <x v="1"/>
    <n v="52.879227053140099"/>
    <n v="207"/>
    <x v="6"/>
    <s v="EUR"/>
    <n v="1522126800"/>
    <n v="1522731600"/>
    <d v="2018-03-27T05:00:00"/>
    <d v="2018-04-03T05:00:00"/>
    <b v="0"/>
    <b v="1"/>
    <s v="music/jazz"/>
    <x v="1"/>
    <x v="17"/>
  </r>
  <r>
    <x v="0"/>
    <n v="71.005820721769496"/>
    <n v="859"/>
    <x v="0"/>
    <s v="CAD"/>
    <n v="1305954000"/>
    <n v="1306731600"/>
    <d v="2011-05-21T05:00:00"/>
    <d v="2011-05-30T05:00:00"/>
    <b v="0"/>
    <b v="0"/>
    <s v="music/rock"/>
    <x v="1"/>
    <x v="1"/>
  </r>
  <r>
    <x v="2"/>
    <n v="102.38709677419355"/>
    <n v="31"/>
    <x v="1"/>
    <s v="USD"/>
    <n v="1350709200"/>
    <n v="1352527200"/>
    <d v="2012-10-20T05:00:00"/>
    <d v="2012-11-10T06:00:00"/>
    <b v="0"/>
    <b v="0"/>
    <s v="film &amp; video/animation"/>
    <x v="4"/>
    <x v="10"/>
  </r>
  <r>
    <x v="0"/>
    <n v="74.466666666666669"/>
    <n v="45"/>
    <x v="1"/>
    <s v="USD"/>
    <n v="1401166800"/>
    <n v="1404363600"/>
    <d v="2014-05-27T05:00:00"/>
    <d v="2014-07-03T05:00:00"/>
    <b v="0"/>
    <b v="0"/>
    <s v="theater/plays"/>
    <x v="3"/>
    <x v="3"/>
  </r>
  <r>
    <x v="3"/>
    <n v="51.009883198562441"/>
    <n v="1113"/>
    <x v="1"/>
    <s v="USD"/>
    <n v="1266127200"/>
    <n v="1266645600"/>
    <d v="2010-02-14T06:00:00"/>
    <d v="2010-02-20T06:00:00"/>
    <b v="0"/>
    <b v="0"/>
    <s v="theater/plays"/>
    <x v="3"/>
    <x v="3"/>
  </r>
  <r>
    <x v="0"/>
    <n v="90"/>
    <n v="6"/>
    <x v="1"/>
    <s v="USD"/>
    <n v="1481436000"/>
    <n v="1482818400"/>
    <d v="2016-12-11T06:00:00"/>
    <d v="2016-12-27T06:00:00"/>
    <b v="0"/>
    <b v="0"/>
    <s v="food/food trucks"/>
    <x v="0"/>
    <x v="0"/>
  </r>
  <r>
    <x v="0"/>
    <n v="97.142857142857139"/>
    <n v="7"/>
    <x v="1"/>
    <s v="USD"/>
    <n v="1372222800"/>
    <n v="1374642000"/>
    <d v="2013-06-26T05:00:00"/>
    <d v="2013-07-24T05:00:00"/>
    <b v="0"/>
    <b v="1"/>
    <s v="theater/plays"/>
    <x v="3"/>
    <x v="3"/>
  </r>
  <r>
    <x v="1"/>
    <n v="72.071823204419886"/>
    <n v="181"/>
    <x v="5"/>
    <s v="CHF"/>
    <n v="1372136400"/>
    <n v="1372482000"/>
    <d v="2013-06-25T05:00:00"/>
    <d v="2013-06-29T05:00:00"/>
    <b v="0"/>
    <b v="0"/>
    <s v="publishing/nonfiction"/>
    <x v="5"/>
    <x v="9"/>
  </r>
  <r>
    <x v="1"/>
    <n v="75.236363636363635"/>
    <n v="110"/>
    <x v="1"/>
    <s v="USD"/>
    <n v="1513922400"/>
    <n v="1514959200"/>
    <d v="2017-12-22T06:00:00"/>
    <d v="2018-01-03T06:00:00"/>
    <b v="0"/>
    <b v="0"/>
    <s v="music/rock"/>
    <x v="1"/>
    <x v="1"/>
  </r>
  <r>
    <x v="0"/>
    <n v="32.967741935483872"/>
    <n v="31"/>
    <x v="1"/>
    <s v="USD"/>
    <n v="1477976400"/>
    <n v="1478235600"/>
    <d v="2016-11-01T05:00:00"/>
    <d v="2016-11-04T05:00:00"/>
    <b v="0"/>
    <b v="0"/>
    <s v="film &amp; video/drama"/>
    <x v="4"/>
    <x v="6"/>
  </r>
  <r>
    <x v="0"/>
    <n v="54.807692307692307"/>
    <n v="78"/>
    <x v="1"/>
    <s v="USD"/>
    <n v="1407474000"/>
    <n v="1408078800"/>
    <d v="2014-08-08T05:00:00"/>
    <d v="2014-08-15T05:00:00"/>
    <b v="0"/>
    <b v="1"/>
    <s v="games/mobile games"/>
    <x v="6"/>
    <x v="20"/>
  </r>
  <r>
    <x v="1"/>
    <n v="45.037837837837834"/>
    <n v="185"/>
    <x v="1"/>
    <s v="USD"/>
    <n v="1546149600"/>
    <n v="1548136800"/>
    <d v="2018-12-30T06:00:00"/>
    <d v="2019-01-22T06:00:00"/>
    <b v="0"/>
    <b v="0"/>
    <s v="technology/web"/>
    <x v="2"/>
    <x v="2"/>
  </r>
  <r>
    <x v="1"/>
    <n v="52.958677685950413"/>
    <n v="121"/>
    <x v="1"/>
    <s v="USD"/>
    <n v="1338440400"/>
    <n v="1340859600"/>
    <d v="2012-05-31T05:00:00"/>
    <d v="2012-06-28T05:00:00"/>
    <b v="0"/>
    <b v="1"/>
    <s v="theater/plays"/>
    <x v="3"/>
    <x v="3"/>
  </r>
  <r>
    <x v="0"/>
    <n v="60.017959183673469"/>
    <n v="1225"/>
    <x v="4"/>
    <s v="GBP"/>
    <n v="1454133600"/>
    <n v="1454479200"/>
    <d v="2016-01-30T06:00:00"/>
    <d v="2016-02-03T06:00:00"/>
    <b v="0"/>
    <b v="0"/>
    <s v="theater/plays"/>
    <x v="3"/>
    <x v="3"/>
  </r>
  <r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x v="1"/>
    <n v="44.028301886792455"/>
    <n v="106"/>
    <x v="1"/>
    <s v="USD"/>
    <n v="1577772000"/>
    <n v="1579672800"/>
    <d v="2019-12-31T06:00:00"/>
    <d v="2020-01-22T06:00:00"/>
    <b v="0"/>
    <b v="1"/>
    <s v="photography/photography books"/>
    <x v="7"/>
    <x v="14"/>
  </r>
  <r>
    <x v="1"/>
    <n v="86.028169014084511"/>
    <n v="142"/>
    <x v="1"/>
    <s v="USD"/>
    <n v="1562216400"/>
    <n v="1562389200"/>
    <d v="2019-07-04T05:00:00"/>
    <d v="2019-07-06T05:00:00"/>
    <b v="0"/>
    <b v="0"/>
    <s v="photography/photography books"/>
    <x v="7"/>
    <x v="14"/>
  </r>
  <r>
    <x v="1"/>
    <n v="28.012875536480685"/>
    <n v="233"/>
    <x v="1"/>
    <s v="USD"/>
    <n v="1548568800"/>
    <n v="1551506400"/>
    <d v="2019-01-27T06:00:00"/>
    <d v="2019-03-02T06:00:00"/>
    <b v="0"/>
    <b v="0"/>
    <s v="theater/plays"/>
    <x v="3"/>
    <x v="3"/>
  </r>
  <r>
    <x v="1"/>
    <n v="32.050458715596328"/>
    <n v="218"/>
    <x v="1"/>
    <s v="USD"/>
    <n v="1514872800"/>
    <n v="1516600800"/>
    <d v="2018-01-02T06:00:00"/>
    <d v="2018-01-22T06:00:00"/>
    <b v="0"/>
    <b v="0"/>
    <s v="music/rock"/>
    <x v="1"/>
    <x v="1"/>
  </r>
  <r>
    <x v="0"/>
    <n v="73.611940298507463"/>
    <n v="67"/>
    <x v="2"/>
    <s v="AUD"/>
    <n v="1416031200"/>
    <n v="1420437600"/>
    <d v="2014-11-15T06:00:00"/>
    <d v="2015-01-05T06:00:00"/>
    <b v="0"/>
    <b v="0"/>
    <s v="film &amp; video/documentary"/>
    <x v="4"/>
    <x v="4"/>
  </r>
  <r>
    <x v="1"/>
    <n v="108.71052631578948"/>
    <n v="76"/>
    <x v="1"/>
    <s v="USD"/>
    <n v="1330927200"/>
    <n v="1332997200"/>
    <d v="2012-03-05T06:00:00"/>
    <d v="2012-03-29T05:00:00"/>
    <b v="0"/>
    <b v="1"/>
    <s v="film &amp; video/drama"/>
    <x v="4"/>
    <x v="6"/>
  </r>
  <r>
    <x v="1"/>
    <n v="42.97674418604651"/>
    <n v="43"/>
    <x v="1"/>
    <s v="USD"/>
    <n v="1571115600"/>
    <n v="1574920800"/>
    <d v="2019-10-15T05:00:00"/>
    <d v="2019-11-28T06:00:00"/>
    <b v="0"/>
    <b v="1"/>
    <s v="theater/plays"/>
    <x v="3"/>
    <x v="3"/>
  </r>
  <r>
    <x v="0"/>
    <n v="83.315789473684205"/>
    <n v="19"/>
    <x v="1"/>
    <s v="USD"/>
    <n v="1463461200"/>
    <n v="1464930000"/>
    <d v="2016-05-17T05:00:00"/>
    <d v="2016-06-03T05:00:00"/>
    <b v="0"/>
    <b v="0"/>
    <s v="food/food trucks"/>
    <x v="0"/>
    <x v="0"/>
  </r>
  <r>
    <x v="0"/>
    <n v="42"/>
    <n v="2108"/>
    <x v="5"/>
    <s v="CHF"/>
    <n v="1344920400"/>
    <n v="1345006800"/>
    <d v="2012-08-14T05:00:00"/>
    <d v="2012-08-15T05:00:00"/>
    <b v="0"/>
    <b v="0"/>
    <s v="film &amp; video/documentary"/>
    <x v="4"/>
    <x v="4"/>
  </r>
  <r>
    <x v="1"/>
    <n v="55.927601809954751"/>
    <n v="221"/>
    <x v="1"/>
    <s v="USD"/>
    <n v="1511848800"/>
    <n v="1512712800"/>
    <d v="2017-11-28T06:00:00"/>
    <d v="2017-12-08T06:00:00"/>
    <b v="0"/>
    <b v="1"/>
    <s v="theater/plays"/>
    <x v="3"/>
    <x v="3"/>
  </r>
  <r>
    <x v="0"/>
    <n v="105.03681885125184"/>
    <n v="679"/>
    <x v="1"/>
    <s v="USD"/>
    <n v="1452319200"/>
    <n v="1452492000"/>
    <d v="2016-01-09T06:00:00"/>
    <d v="2016-01-11T06:00:00"/>
    <b v="0"/>
    <b v="1"/>
    <s v="games/video games"/>
    <x v="6"/>
    <x v="11"/>
  </r>
  <r>
    <x v="1"/>
    <n v="48"/>
    <n v="2805"/>
    <x v="0"/>
    <s v="CAD"/>
    <n v="1523854800"/>
    <n v="1524286800"/>
    <d v="2018-04-16T05:00:00"/>
    <d v="2018-04-21T05:00:00"/>
    <b v="0"/>
    <b v="0"/>
    <s v="publishing/nonfiction"/>
    <x v="5"/>
    <x v="9"/>
  </r>
  <r>
    <x v="1"/>
    <n v="112.66176470588235"/>
    <n v="68"/>
    <x v="1"/>
    <s v="USD"/>
    <n v="1346043600"/>
    <n v="1346907600"/>
    <d v="2012-08-27T05:00:00"/>
    <d v="2012-09-06T05:00:00"/>
    <b v="0"/>
    <b v="0"/>
    <s v="games/video games"/>
    <x v="6"/>
    <x v="11"/>
  </r>
  <r>
    <x v="0"/>
    <n v="81.944444444444443"/>
    <n v="36"/>
    <x v="3"/>
    <s v="DKK"/>
    <n v="1464325200"/>
    <n v="1464498000"/>
    <d v="2016-05-27T05:00:00"/>
    <d v="2016-05-29T05:00:00"/>
    <b v="0"/>
    <b v="1"/>
    <s v="music/rock"/>
    <x v="1"/>
    <x v="1"/>
  </r>
  <r>
    <x v="1"/>
    <n v="64.049180327868854"/>
    <n v="183"/>
    <x v="0"/>
    <s v="CAD"/>
    <n v="1511935200"/>
    <n v="1514181600"/>
    <d v="2017-11-29T06:00:00"/>
    <d v="2017-12-25T06:00:00"/>
    <b v="0"/>
    <b v="0"/>
    <s v="music/rock"/>
    <x v="1"/>
    <x v="1"/>
  </r>
  <r>
    <x v="1"/>
    <n v="106.39097744360902"/>
    <n v="133"/>
    <x v="1"/>
    <s v="USD"/>
    <n v="1392012000"/>
    <n v="1392184800"/>
    <d v="2014-02-10T06:00:00"/>
    <d v="2014-02-12T06:00:00"/>
    <b v="1"/>
    <b v="1"/>
    <s v="theater/plays"/>
    <x v="3"/>
    <x v="3"/>
  </r>
  <r>
    <x v="1"/>
    <n v="76.011249497790274"/>
    <n v="2489"/>
    <x v="6"/>
    <s v="EUR"/>
    <n v="1556946000"/>
    <n v="1559365200"/>
    <d v="2019-05-04T05:00:00"/>
    <d v="2019-06-01T05:00:00"/>
    <b v="0"/>
    <b v="1"/>
    <s v="publishing/nonfiction"/>
    <x v="5"/>
    <x v="9"/>
  </r>
  <r>
    <x v="1"/>
    <n v="111.07246376811594"/>
    <n v="69"/>
    <x v="1"/>
    <s v="USD"/>
    <n v="1548050400"/>
    <n v="1549173600"/>
    <d v="2019-01-21T06:00:00"/>
    <d v="2019-02-03T06:00:00"/>
    <b v="0"/>
    <b v="1"/>
    <s v="theater/plays"/>
    <x v="3"/>
    <x v="3"/>
  </r>
  <r>
    <x v="0"/>
    <n v="95.936170212765958"/>
    <n v="47"/>
    <x v="1"/>
    <s v="USD"/>
    <n v="1353736800"/>
    <n v="1355032800"/>
    <d v="2012-11-24T06:00:00"/>
    <d v="2012-12-09T06:00:00"/>
    <b v="1"/>
    <b v="0"/>
    <s v="games/video games"/>
    <x v="6"/>
    <x v="11"/>
  </r>
  <r>
    <x v="1"/>
    <n v="43.043010752688176"/>
    <n v="279"/>
    <x v="4"/>
    <s v="GBP"/>
    <n v="1532840400"/>
    <n v="1533963600"/>
    <d v="2018-07-29T05:00:00"/>
    <d v="2018-08-11T05:00:00"/>
    <b v="0"/>
    <b v="1"/>
    <s v="music/rock"/>
    <x v="1"/>
    <x v="1"/>
  </r>
  <r>
    <x v="1"/>
    <n v="67.966666666666669"/>
    <n v="210"/>
    <x v="1"/>
    <s v="USD"/>
    <n v="1488261600"/>
    <n v="1489381200"/>
    <d v="2017-02-28T06:00:00"/>
    <d v="2017-03-13T05:00:00"/>
    <b v="0"/>
    <b v="0"/>
    <s v="film &amp; video/documentary"/>
    <x v="4"/>
    <x v="4"/>
  </r>
  <r>
    <x v="1"/>
    <n v="89.991428571428571"/>
    <n v="2100"/>
    <x v="1"/>
    <s v="USD"/>
    <n v="1393567200"/>
    <n v="1395032400"/>
    <d v="2014-02-28T06:00:00"/>
    <d v="2014-03-17T05:00:00"/>
    <b v="0"/>
    <b v="0"/>
    <s v="music/rock"/>
    <x v="1"/>
    <x v="1"/>
  </r>
  <r>
    <x v="1"/>
    <n v="58.095238095238095"/>
    <n v="252"/>
    <x v="1"/>
    <s v="USD"/>
    <n v="1410325200"/>
    <n v="1412485200"/>
    <d v="2014-09-10T05:00:00"/>
    <d v="2014-10-05T05:00:00"/>
    <b v="1"/>
    <b v="1"/>
    <s v="music/rock"/>
    <x v="1"/>
    <x v="1"/>
  </r>
  <r>
    <x v="1"/>
    <n v="83.996875000000003"/>
    <n v="1280"/>
    <x v="1"/>
    <s v="USD"/>
    <n v="1276923600"/>
    <n v="1279688400"/>
    <d v="2010-06-19T05:00:00"/>
    <d v="2010-07-21T05:00:00"/>
    <b v="0"/>
    <b v="1"/>
    <s v="publishing/nonfiction"/>
    <x v="5"/>
    <x v="9"/>
  </r>
  <r>
    <x v="1"/>
    <n v="88.853503184713375"/>
    <n v="157"/>
    <x v="4"/>
    <s v="GBP"/>
    <n v="1500958800"/>
    <n v="1501995600"/>
    <d v="2017-07-25T05:00:00"/>
    <d v="2017-08-06T05:00:00"/>
    <b v="0"/>
    <b v="0"/>
    <s v="film &amp; video/shorts"/>
    <x v="4"/>
    <x v="12"/>
  </r>
  <r>
    <x v="1"/>
    <n v="65.963917525773198"/>
    <n v="194"/>
    <x v="1"/>
    <s v="USD"/>
    <n v="1292220000"/>
    <n v="1294639200"/>
    <d v="2010-12-13T06:00:00"/>
    <d v="2011-01-10T06:00:00"/>
    <b v="0"/>
    <b v="1"/>
    <s v="theater/plays"/>
    <x v="3"/>
    <x v="3"/>
  </r>
  <r>
    <x v="1"/>
    <n v="74.804878048780495"/>
    <n v="82"/>
    <x v="2"/>
    <s v="AUD"/>
    <n v="1304398800"/>
    <n v="1305435600"/>
    <d v="2011-05-03T05:00:00"/>
    <d v="2011-05-15T05:00:00"/>
    <b v="0"/>
    <b v="1"/>
    <s v="film &amp; video/drama"/>
    <x v="4"/>
    <x v="6"/>
  </r>
  <r>
    <x v="0"/>
    <n v="69.98571428571428"/>
    <n v="70"/>
    <x v="1"/>
    <s v="USD"/>
    <n v="1535432400"/>
    <n v="1537592400"/>
    <d v="2018-08-28T05:00:00"/>
    <d v="2018-09-22T05:00:00"/>
    <b v="0"/>
    <b v="0"/>
    <s v="theater/plays"/>
    <x v="3"/>
    <x v="3"/>
  </r>
  <r>
    <x v="0"/>
    <n v="32.006493506493506"/>
    <n v="154"/>
    <x v="1"/>
    <s v="USD"/>
    <n v="1433826000"/>
    <n v="1435122000"/>
    <d v="2015-06-09T05:00:00"/>
    <d v="2015-06-24T05:00:00"/>
    <b v="0"/>
    <b v="0"/>
    <s v="theater/plays"/>
    <x v="3"/>
    <x v="3"/>
  </r>
  <r>
    <x v="0"/>
    <n v="64.727272727272734"/>
    <n v="22"/>
    <x v="1"/>
    <s v="USD"/>
    <n v="1514959200"/>
    <n v="1520056800"/>
    <d v="2018-01-03T06:00:00"/>
    <d v="2018-03-03T06:00:00"/>
    <b v="0"/>
    <b v="0"/>
    <s v="theater/plays"/>
    <x v="3"/>
    <x v="3"/>
  </r>
  <r>
    <x v="1"/>
    <n v="24.998110087408456"/>
    <n v="4233"/>
    <x v="1"/>
    <s v="USD"/>
    <n v="1332738000"/>
    <n v="1335675600"/>
    <d v="2012-03-26T05:00:00"/>
    <d v="2012-04-29T05:00:00"/>
    <b v="0"/>
    <b v="0"/>
    <s v="photography/photography books"/>
    <x v="7"/>
    <x v="14"/>
  </r>
  <r>
    <x v="1"/>
    <n v="104.97764070932922"/>
    <n v="1297"/>
    <x v="3"/>
    <s v="DKK"/>
    <n v="1445490000"/>
    <n v="1448431200"/>
    <d v="2015-10-22T05:00:00"/>
    <d v="2015-11-25T06:00:00"/>
    <b v="1"/>
    <b v="0"/>
    <s v="publishing/translations"/>
    <x v="5"/>
    <x v="18"/>
  </r>
  <r>
    <x v="1"/>
    <n v="64.987878787878785"/>
    <n v="165"/>
    <x v="3"/>
    <s v="DKK"/>
    <n v="1297663200"/>
    <n v="1298613600"/>
    <d v="2011-02-14T06:00:00"/>
    <d v="2011-02-25T06:00:00"/>
    <b v="0"/>
    <b v="0"/>
    <s v="publishing/translations"/>
    <x v="5"/>
    <x v="18"/>
  </r>
  <r>
    <x v="1"/>
    <n v="94.352941176470594"/>
    <n v="119"/>
    <x v="1"/>
    <s v="USD"/>
    <n v="1371963600"/>
    <n v="1372482000"/>
    <d v="2013-06-23T05:00:00"/>
    <d v="2013-06-29T05:00:00"/>
    <b v="0"/>
    <b v="0"/>
    <s v="theater/plays"/>
    <x v="3"/>
    <x v="3"/>
  </r>
  <r>
    <x v="0"/>
    <n v="44.001706484641637"/>
    <n v="1758"/>
    <x v="1"/>
    <s v="USD"/>
    <n v="1425103200"/>
    <n v="1425621600"/>
    <d v="2015-02-28T06:00:00"/>
    <d v="2015-03-06T06:00:00"/>
    <b v="0"/>
    <b v="0"/>
    <s v="technology/web"/>
    <x v="2"/>
    <x v="2"/>
  </r>
  <r>
    <x v="0"/>
    <n v="64.744680851063833"/>
    <n v="94"/>
    <x v="1"/>
    <s v="USD"/>
    <n v="1265349600"/>
    <n v="1266300000"/>
    <d v="2010-02-05T06:00:00"/>
    <d v="2010-02-16T06:00:00"/>
    <b v="0"/>
    <b v="0"/>
    <s v="music/indie rock"/>
    <x v="1"/>
    <x v="7"/>
  </r>
  <r>
    <x v="1"/>
    <n v="84.00667779632721"/>
    <n v="1797"/>
    <x v="1"/>
    <s v="USD"/>
    <n v="1301202000"/>
    <n v="1305867600"/>
    <d v="2011-03-27T05:00:00"/>
    <d v="2011-05-20T05:00:00"/>
    <b v="0"/>
    <b v="0"/>
    <s v="music/jazz"/>
    <x v="1"/>
    <x v="17"/>
  </r>
  <r>
    <x v="1"/>
    <n v="34.061302681992338"/>
    <n v="261"/>
    <x v="1"/>
    <s v="USD"/>
    <n v="1538024400"/>
    <n v="1538802000"/>
    <d v="2018-09-27T05:00:00"/>
    <d v="2018-10-06T05:00:00"/>
    <b v="0"/>
    <b v="0"/>
    <s v="theater/plays"/>
    <x v="3"/>
    <x v="3"/>
  </r>
  <r>
    <x v="1"/>
    <n v="93.273885350318466"/>
    <n v="157"/>
    <x v="1"/>
    <s v="USD"/>
    <n v="1395032400"/>
    <n v="1398920400"/>
    <d v="2014-03-17T05:00:00"/>
    <d v="2014-05-01T05:00:00"/>
    <b v="0"/>
    <b v="1"/>
    <s v="film &amp; video/documentary"/>
    <x v="4"/>
    <x v="4"/>
  </r>
  <r>
    <x v="1"/>
    <n v="32.998301726577978"/>
    <n v="3533"/>
    <x v="1"/>
    <s v="USD"/>
    <n v="1405486800"/>
    <n v="1405659600"/>
    <d v="2014-07-16T05:00:00"/>
    <d v="2014-07-18T05:00:00"/>
    <b v="0"/>
    <b v="1"/>
    <s v="theater/plays"/>
    <x v="3"/>
    <x v="3"/>
  </r>
  <r>
    <x v="1"/>
    <n v="83.812903225806451"/>
    <n v="155"/>
    <x v="1"/>
    <s v="USD"/>
    <n v="1455861600"/>
    <n v="1457244000"/>
    <d v="2016-02-19T06:00:00"/>
    <d v="2016-03-06T06:00:00"/>
    <b v="0"/>
    <b v="0"/>
    <s v="technology/web"/>
    <x v="2"/>
    <x v="2"/>
  </r>
  <r>
    <x v="1"/>
    <n v="63.992424242424242"/>
    <n v="132"/>
    <x v="6"/>
    <s v="EUR"/>
    <n v="1529038800"/>
    <n v="1529298000"/>
    <d v="2018-06-15T05:00:00"/>
    <d v="2018-06-18T05:00:00"/>
    <b v="0"/>
    <b v="0"/>
    <s v="technology/wearables"/>
    <x v="2"/>
    <x v="8"/>
  </r>
  <r>
    <x v="0"/>
    <n v="81.909090909090907"/>
    <n v="33"/>
    <x v="1"/>
    <s v="USD"/>
    <n v="1535259600"/>
    <n v="1535778000"/>
    <d v="2018-08-26T05:00:00"/>
    <d v="2018-09-01T05:00:00"/>
    <b v="0"/>
    <b v="0"/>
    <s v="photography/photography books"/>
    <x v="7"/>
    <x v="14"/>
  </r>
  <r>
    <x v="3"/>
    <n v="93.053191489361708"/>
    <n v="94"/>
    <x v="1"/>
    <s v="USD"/>
    <n v="1327212000"/>
    <n v="1327471200"/>
    <d v="2012-01-22T06:00:00"/>
    <d v="2012-01-25T06:00:00"/>
    <b v="0"/>
    <b v="0"/>
    <s v="film &amp; video/documentary"/>
    <x v="4"/>
    <x v="4"/>
  </r>
  <r>
    <x v="1"/>
    <n v="101.98449039881831"/>
    <n v="1354"/>
    <x v="4"/>
    <s v="GBP"/>
    <n v="1526360400"/>
    <n v="1529557200"/>
    <d v="2018-05-15T05:00:00"/>
    <d v="2018-06-21T05:00:00"/>
    <b v="0"/>
    <b v="0"/>
    <s v="technology/web"/>
    <x v="2"/>
    <x v="2"/>
  </r>
  <r>
    <x v="1"/>
    <n v="105.9375"/>
    <n v="48"/>
    <x v="1"/>
    <s v="USD"/>
    <n v="1532149200"/>
    <n v="1535259600"/>
    <d v="2018-07-21T05:00:00"/>
    <d v="2018-08-26T05:00:00"/>
    <b v="1"/>
    <b v="1"/>
    <s v="technology/web"/>
    <x v="2"/>
    <x v="2"/>
  </r>
  <r>
    <x v="1"/>
    <n v="101.58181818181818"/>
    <n v="110"/>
    <x v="1"/>
    <s v="USD"/>
    <n v="1515304800"/>
    <n v="1515564000"/>
    <d v="2018-01-07T06:00:00"/>
    <d v="2018-01-10T06:00:00"/>
    <b v="0"/>
    <b v="0"/>
    <s v="food/food trucks"/>
    <x v="0"/>
    <x v="0"/>
  </r>
  <r>
    <x v="1"/>
    <n v="62.970930232558139"/>
    <n v="172"/>
    <x v="1"/>
    <s v="USD"/>
    <n v="1276318800"/>
    <n v="1277096400"/>
    <d v="2010-06-12T05:00:00"/>
    <d v="2010-06-21T05:00:00"/>
    <b v="0"/>
    <b v="0"/>
    <s v="film &amp; video/drama"/>
    <x v="4"/>
    <x v="6"/>
  </r>
  <r>
    <x v="1"/>
    <n v="29.045602605863191"/>
    <n v="307"/>
    <x v="1"/>
    <s v="USD"/>
    <n v="1328767200"/>
    <n v="1329026400"/>
    <d v="2012-02-09T06:00:00"/>
    <d v="2012-02-12T06:00:00"/>
    <b v="0"/>
    <b v="1"/>
    <s v="music/indie rock"/>
    <x v="1"/>
    <x v="7"/>
  </r>
  <r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x v="1"/>
    <n v="77.924999999999997"/>
    <n v="160"/>
    <x v="1"/>
    <s v="USD"/>
    <n v="1335934800"/>
    <n v="1338786000"/>
    <d v="2012-05-02T05:00:00"/>
    <d v="2012-06-04T05:00:00"/>
    <b v="0"/>
    <b v="0"/>
    <s v="music/electric music"/>
    <x v="1"/>
    <x v="5"/>
  </r>
  <r>
    <x v="0"/>
    <n v="80.806451612903231"/>
    <n v="31"/>
    <x v="1"/>
    <s v="USD"/>
    <n v="1310792400"/>
    <n v="1311656400"/>
    <d v="2011-07-16T05:00:00"/>
    <d v="2011-07-26T05:00:00"/>
    <b v="0"/>
    <b v="1"/>
    <s v="games/video games"/>
    <x v="6"/>
    <x v="11"/>
  </r>
  <r>
    <x v="1"/>
    <n v="76.006816632583508"/>
    <n v="1467"/>
    <x v="0"/>
    <s v="CAD"/>
    <n v="1308546000"/>
    <n v="1308978000"/>
    <d v="2011-06-20T05:00:00"/>
    <d v="2011-06-25T05:00:00"/>
    <b v="0"/>
    <b v="1"/>
    <s v="music/indie rock"/>
    <x v="1"/>
    <x v="7"/>
  </r>
  <r>
    <x v="1"/>
    <n v="72.993613824192337"/>
    <n v="2662"/>
    <x v="0"/>
    <s v="CAD"/>
    <n v="1574056800"/>
    <n v="1576389600"/>
    <d v="2019-11-18T06:00:00"/>
    <d v="2019-12-15T06:00:00"/>
    <b v="0"/>
    <b v="0"/>
    <s v="publishing/fiction"/>
    <x v="5"/>
    <x v="13"/>
  </r>
  <r>
    <x v="1"/>
    <n v="53"/>
    <n v="452"/>
    <x v="2"/>
    <s v="AUD"/>
    <n v="1308373200"/>
    <n v="1311051600"/>
    <d v="2011-06-18T05:00:00"/>
    <d v="2011-07-19T05:00:00"/>
    <b v="0"/>
    <b v="0"/>
    <s v="theater/plays"/>
    <x v="3"/>
    <x v="3"/>
  </r>
  <r>
    <x v="1"/>
    <n v="54.164556962025316"/>
    <n v="158"/>
    <x v="1"/>
    <s v="USD"/>
    <n v="1335243600"/>
    <n v="1336712400"/>
    <d v="2012-04-24T05:00:00"/>
    <d v="2012-05-11T05:00:00"/>
    <b v="0"/>
    <b v="0"/>
    <s v="food/food trucks"/>
    <x v="0"/>
    <x v="0"/>
  </r>
  <r>
    <x v="1"/>
    <n v="32.946666666666665"/>
    <n v="225"/>
    <x v="5"/>
    <s v="CHF"/>
    <n v="1328421600"/>
    <n v="1330408800"/>
    <d v="2012-02-05T06:00:00"/>
    <d v="2012-02-28T06:00:00"/>
    <b v="1"/>
    <b v="0"/>
    <s v="film &amp; video/shorts"/>
    <x v="4"/>
    <x v="12"/>
  </r>
  <r>
    <x v="0"/>
    <n v="79.371428571428567"/>
    <n v="35"/>
    <x v="1"/>
    <s v="USD"/>
    <n v="1524286800"/>
    <n v="1524891600"/>
    <d v="2018-04-21T05:00:00"/>
    <d v="2018-04-28T05:00:00"/>
    <b v="1"/>
    <b v="0"/>
    <s v="food/food trucks"/>
    <x v="0"/>
    <x v="0"/>
  </r>
  <r>
    <x v="0"/>
    <n v="41.174603174603178"/>
    <n v="63"/>
    <x v="1"/>
    <s v="USD"/>
    <n v="1362117600"/>
    <n v="1363669200"/>
    <d v="2013-03-01T06:00:00"/>
    <d v="2013-03-19T05:00:00"/>
    <b v="0"/>
    <b v="1"/>
    <s v="theater/plays"/>
    <x v="3"/>
    <x v="3"/>
  </r>
  <r>
    <x v="1"/>
    <n v="77.430769230769229"/>
    <n v="65"/>
    <x v="1"/>
    <s v="USD"/>
    <n v="1550556000"/>
    <n v="1551420000"/>
    <d v="2019-02-19T06:00:00"/>
    <d v="2019-03-01T06:00:00"/>
    <b v="0"/>
    <b v="1"/>
    <s v="technology/wearables"/>
    <x v="2"/>
    <x v="8"/>
  </r>
  <r>
    <x v="1"/>
    <n v="57.159509202453989"/>
    <n v="163"/>
    <x v="1"/>
    <s v="USD"/>
    <n v="1269147600"/>
    <n v="1269838800"/>
    <d v="2010-03-21T05:00:00"/>
    <d v="2010-03-29T05:00:00"/>
    <b v="0"/>
    <b v="0"/>
    <s v="theater/plays"/>
    <x v="3"/>
    <x v="3"/>
  </r>
  <r>
    <x v="1"/>
    <n v="77.17647058823529"/>
    <n v="85"/>
    <x v="1"/>
    <s v="USD"/>
    <n v="1312174800"/>
    <n v="1312520400"/>
    <d v="2011-08-01T05:00:00"/>
    <d v="2011-08-05T05:00:00"/>
    <b v="0"/>
    <b v="0"/>
    <s v="theater/plays"/>
    <x v="3"/>
    <x v="3"/>
  </r>
  <r>
    <x v="1"/>
    <n v="24.953917050691246"/>
    <n v="217"/>
    <x v="1"/>
    <s v="USD"/>
    <n v="1434517200"/>
    <n v="1436504400"/>
    <d v="2015-06-17T05:00:00"/>
    <d v="2015-07-10T05:00:00"/>
    <b v="0"/>
    <b v="1"/>
    <s v="film &amp; video/television"/>
    <x v="4"/>
    <x v="19"/>
  </r>
  <r>
    <x v="1"/>
    <n v="97.18"/>
    <n v="150"/>
    <x v="1"/>
    <s v="USD"/>
    <n v="1471582800"/>
    <n v="1472014800"/>
    <d v="2016-08-19T05:00:00"/>
    <d v="2016-08-24T05:00:00"/>
    <b v="0"/>
    <b v="0"/>
    <s v="film &amp; video/shorts"/>
    <x v="4"/>
    <x v="12"/>
  </r>
  <r>
    <x v="1"/>
    <n v="46.000916870415651"/>
    <n v="3272"/>
    <x v="1"/>
    <s v="USD"/>
    <n v="1410757200"/>
    <n v="1411534800"/>
    <d v="2014-09-15T05:00:00"/>
    <d v="2014-09-24T05:00:00"/>
    <b v="0"/>
    <b v="0"/>
    <s v="theater/plays"/>
    <x v="3"/>
    <x v="3"/>
  </r>
  <r>
    <x v="3"/>
    <n v="88.023385300668153"/>
    <n v="898"/>
    <x v="1"/>
    <s v="USD"/>
    <n v="1304830800"/>
    <n v="1304917200"/>
    <d v="2011-05-08T05:00:00"/>
    <d v="2011-05-09T05:00:00"/>
    <b v="0"/>
    <b v="0"/>
    <s v="photography/photography books"/>
    <x v="7"/>
    <x v="14"/>
  </r>
  <r>
    <x v="1"/>
    <n v="25.99"/>
    <n v="300"/>
    <x v="1"/>
    <s v="USD"/>
    <n v="1539061200"/>
    <n v="1539579600"/>
    <d v="2018-10-09T05:00:00"/>
    <d v="2018-10-15T05:00:00"/>
    <b v="0"/>
    <b v="0"/>
    <s v="food/food trucks"/>
    <x v="0"/>
    <x v="0"/>
  </r>
  <r>
    <x v="1"/>
    <n v="102.69047619047619"/>
    <n v="126"/>
    <x v="1"/>
    <s v="USD"/>
    <n v="1381554000"/>
    <n v="1382504400"/>
    <d v="2013-10-12T05:00:00"/>
    <d v="2013-10-23T05:00:00"/>
    <b v="0"/>
    <b v="0"/>
    <s v="theater/plays"/>
    <x v="3"/>
    <x v="3"/>
  </r>
  <r>
    <x v="0"/>
    <n v="72.958174904942965"/>
    <n v="526"/>
    <x v="1"/>
    <s v="USD"/>
    <n v="1277096400"/>
    <n v="1278306000"/>
    <d v="2010-06-21T05:00:00"/>
    <d v="2010-07-05T05:00:00"/>
    <b v="0"/>
    <b v="0"/>
    <s v="film &amp; video/drama"/>
    <x v="4"/>
    <x v="6"/>
  </r>
  <r>
    <x v="0"/>
    <n v="57.190082644628099"/>
    <n v="121"/>
    <x v="1"/>
    <s v="USD"/>
    <n v="1440392400"/>
    <n v="1442552400"/>
    <d v="2015-08-24T05:00:00"/>
    <d v="2015-09-18T05:00:00"/>
    <b v="0"/>
    <b v="0"/>
    <s v="theater/plays"/>
    <x v="3"/>
    <x v="3"/>
  </r>
  <r>
    <x v="1"/>
    <n v="84.013793103448279"/>
    <n v="2320"/>
    <x v="1"/>
    <s v="USD"/>
    <n v="1509512400"/>
    <n v="1511071200"/>
    <d v="2017-11-01T05:00:00"/>
    <d v="2017-11-19T06:00:00"/>
    <b v="0"/>
    <b v="1"/>
    <s v="theater/plays"/>
    <x v="3"/>
    <x v="3"/>
  </r>
  <r>
    <x v="1"/>
    <n v="98.666666666666671"/>
    <n v="81"/>
    <x v="2"/>
    <s v="AUD"/>
    <n v="1535950800"/>
    <n v="1536382800"/>
    <d v="2018-09-03T05:00:00"/>
    <d v="2018-09-08T05:00:00"/>
    <b v="0"/>
    <b v="0"/>
    <s v="film &amp; video/science fiction"/>
    <x v="4"/>
    <x v="22"/>
  </r>
  <r>
    <x v="1"/>
    <n v="42.007419183889773"/>
    <n v="1887"/>
    <x v="1"/>
    <s v="USD"/>
    <n v="1389160800"/>
    <n v="1389592800"/>
    <d v="2014-01-08T06:00:00"/>
    <d v="2014-01-13T06:00:00"/>
    <b v="0"/>
    <b v="0"/>
    <s v="photography/photography books"/>
    <x v="7"/>
    <x v="14"/>
  </r>
  <r>
    <x v="1"/>
    <n v="32.002753556677376"/>
    <n v="4358"/>
    <x v="1"/>
    <s v="USD"/>
    <n v="1271998800"/>
    <n v="1275282000"/>
    <d v="2010-04-23T05:00:00"/>
    <d v="2010-05-31T05:00:00"/>
    <b v="0"/>
    <b v="1"/>
    <s v="photography/photography books"/>
    <x v="7"/>
    <x v="14"/>
  </r>
  <r>
    <x v="0"/>
    <n v="81.567164179104481"/>
    <n v="67"/>
    <x v="1"/>
    <s v="USD"/>
    <n v="1294898400"/>
    <n v="1294984800"/>
    <d v="2011-01-13T06:00:00"/>
    <d v="2011-01-14T06:00:00"/>
    <b v="0"/>
    <b v="0"/>
    <s v="music/rock"/>
    <x v="1"/>
    <x v="1"/>
  </r>
  <r>
    <x v="0"/>
    <n v="37.035087719298247"/>
    <n v="57"/>
    <x v="0"/>
    <s v="CAD"/>
    <n v="1559970000"/>
    <n v="1562043600"/>
    <d v="2019-06-08T05:00:00"/>
    <d v="2019-07-02T05:00:00"/>
    <b v="0"/>
    <b v="0"/>
    <s v="photography/photography books"/>
    <x v="7"/>
    <x v="14"/>
  </r>
  <r>
    <x v="0"/>
    <n v="103.033360455655"/>
    <n v="1229"/>
    <x v="1"/>
    <s v="USD"/>
    <n v="1469509200"/>
    <n v="1469595600"/>
    <d v="2016-07-26T05:00:00"/>
    <d v="2016-07-27T05:00:00"/>
    <b v="0"/>
    <b v="0"/>
    <s v="food/food trucks"/>
    <x v="0"/>
    <x v="0"/>
  </r>
  <r>
    <x v="0"/>
    <n v="84.333333333333329"/>
    <n v="12"/>
    <x v="6"/>
    <s v="EUR"/>
    <n v="1579068000"/>
    <n v="1581141600"/>
    <d v="2020-01-15T06:00:00"/>
    <d v="2020-02-08T06:00:00"/>
    <b v="0"/>
    <b v="0"/>
    <s v="music/metal"/>
    <x v="1"/>
    <x v="16"/>
  </r>
  <r>
    <x v="1"/>
    <n v="102.60377358490567"/>
    <n v="53"/>
    <x v="1"/>
    <s v="USD"/>
    <n v="1487743200"/>
    <n v="1488520800"/>
    <d v="2017-02-22T06:00:00"/>
    <d v="2017-03-03T06:00:00"/>
    <b v="0"/>
    <b v="0"/>
    <s v="publishing/nonfiction"/>
    <x v="5"/>
    <x v="9"/>
  </r>
  <r>
    <x v="1"/>
    <n v="79.992129246064621"/>
    <n v="2414"/>
    <x v="1"/>
    <s v="USD"/>
    <n v="1563685200"/>
    <n v="1563858000"/>
    <d v="2019-07-21T05:00:00"/>
    <d v="2019-07-23T05:00:00"/>
    <b v="0"/>
    <b v="0"/>
    <s v="music/electric music"/>
    <x v="1"/>
    <x v="5"/>
  </r>
  <r>
    <x v="0"/>
    <n v="70.055309734513273"/>
    <n v="452"/>
    <x v="1"/>
    <s v="USD"/>
    <n v="1436418000"/>
    <n v="1438923600"/>
    <d v="2015-07-09T05:00:00"/>
    <d v="2015-08-07T05:00:00"/>
    <b v="0"/>
    <b v="1"/>
    <s v="theater/plays"/>
    <x v="3"/>
    <x v="3"/>
  </r>
  <r>
    <x v="1"/>
    <n v="37"/>
    <n v="80"/>
    <x v="1"/>
    <s v="USD"/>
    <n v="1421820000"/>
    <n v="1422165600"/>
    <d v="2015-01-21T06:00:00"/>
    <d v="2015-01-25T06:00:00"/>
    <b v="0"/>
    <b v="0"/>
    <s v="theater/plays"/>
    <x v="3"/>
    <x v="3"/>
  </r>
  <r>
    <x v="1"/>
    <n v="41.911917098445599"/>
    <n v="193"/>
    <x v="1"/>
    <s v="USD"/>
    <n v="1274763600"/>
    <n v="1277874000"/>
    <d v="2010-05-25T05:00:00"/>
    <d v="2010-06-30T05:00:00"/>
    <b v="0"/>
    <b v="0"/>
    <s v="film &amp; video/shorts"/>
    <x v="4"/>
    <x v="12"/>
  </r>
  <r>
    <x v="0"/>
    <n v="57.992576882290564"/>
    <n v="1886"/>
    <x v="1"/>
    <s v="USD"/>
    <n v="1399179600"/>
    <n v="1399352400"/>
    <d v="2014-05-04T05:00:00"/>
    <d v="2014-05-06T05:00:00"/>
    <b v="0"/>
    <b v="1"/>
    <s v="theater/plays"/>
    <x v="3"/>
    <x v="3"/>
  </r>
  <r>
    <x v="1"/>
    <n v="40.942307692307693"/>
    <n v="52"/>
    <x v="1"/>
    <s v="USD"/>
    <n v="1275800400"/>
    <n v="1279083600"/>
    <d v="2010-06-06T05:00:00"/>
    <d v="2010-07-14T05:00:00"/>
    <b v="0"/>
    <b v="0"/>
    <s v="theater/plays"/>
    <x v="3"/>
    <x v="3"/>
  </r>
  <r>
    <x v="0"/>
    <n v="69.9972602739726"/>
    <n v="1825"/>
    <x v="1"/>
    <s v="USD"/>
    <n v="1282798800"/>
    <n v="1284354000"/>
    <d v="2010-08-26T05:00:00"/>
    <d v="2010-09-13T05:00:00"/>
    <b v="0"/>
    <b v="0"/>
    <s v="music/indie rock"/>
    <x v="1"/>
    <x v="7"/>
  </r>
  <r>
    <x v="0"/>
    <n v="73.838709677419359"/>
    <n v="31"/>
    <x v="1"/>
    <s v="USD"/>
    <n v="1437109200"/>
    <n v="1441170000"/>
    <d v="2015-07-17T05:00:00"/>
    <d v="2015-09-02T05:00:00"/>
    <b v="0"/>
    <b v="1"/>
    <s v="theater/plays"/>
    <x v="3"/>
    <x v="3"/>
  </r>
  <r>
    <x v="1"/>
    <n v="41.979310344827589"/>
    <n v="290"/>
    <x v="1"/>
    <s v="USD"/>
    <n v="1491886800"/>
    <n v="1493528400"/>
    <d v="2017-04-11T05:00:00"/>
    <d v="2017-04-30T05:00:00"/>
    <b v="0"/>
    <b v="0"/>
    <s v="theater/plays"/>
    <x v="3"/>
    <x v="3"/>
  </r>
  <r>
    <x v="1"/>
    <n v="77.93442622950819"/>
    <n v="122"/>
    <x v="1"/>
    <s v="USD"/>
    <n v="1394600400"/>
    <n v="1395205200"/>
    <d v="2014-03-12T05:00:00"/>
    <d v="2014-03-19T05:00:00"/>
    <b v="0"/>
    <b v="1"/>
    <s v="music/electric music"/>
    <x v="1"/>
    <x v="5"/>
  </r>
  <r>
    <x v="1"/>
    <n v="106.01972789115646"/>
    <n v="1470"/>
    <x v="1"/>
    <s v="USD"/>
    <n v="1561352400"/>
    <n v="1561438800"/>
    <d v="2019-06-24T05:00:00"/>
    <d v="2019-06-25T05:00:00"/>
    <b v="0"/>
    <b v="0"/>
    <s v="music/indie rock"/>
    <x v="1"/>
    <x v="7"/>
  </r>
  <r>
    <x v="1"/>
    <n v="47.018181818181816"/>
    <n v="165"/>
    <x v="0"/>
    <s v="CAD"/>
    <n v="1322892000"/>
    <n v="1326693600"/>
    <d v="2011-12-03T06:00:00"/>
    <d v="2012-01-16T06:00:00"/>
    <b v="0"/>
    <b v="0"/>
    <s v="film &amp; video/documentary"/>
    <x v="4"/>
    <x v="4"/>
  </r>
  <r>
    <x v="1"/>
    <n v="76.016483516483518"/>
    <n v="182"/>
    <x v="1"/>
    <s v="USD"/>
    <n v="1274418000"/>
    <n v="1277960400"/>
    <d v="2010-05-21T05:00:00"/>
    <d v="2010-07-01T05:00:00"/>
    <b v="0"/>
    <b v="0"/>
    <s v="publishing/translations"/>
    <x v="5"/>
    <x v="18"/>
  </r>
  <r>
    <x v="1"/>
    <n v="54.120603015075375"/>
    <n v="199"/>
    <x v="6"/>
    <s v="EUR"/>
    <n v="1434344400"/>
    <n v="1434690000"/>
    <d v="2015-06-15T05:00:00"/>
    <d v="2015-06-19T05:00:00"/>
    <b v="0"/>
    <b v="1"/>
    <s v="film &amp; video/documentary"/>
    <x v="4"/>
    <x v="4"/>
  </r>
  <r>
    <x v="1"/>
    <n v="57.285714285714285"/>
    <n v="56"/>
    <x v="4"/>
    <s v="GBP"/>
    <n v="1373518800"/>
    <n v="1376110800"/>
    <d v="2013-07-11T05:00:00"/>
    <d v="2013-08-10T05:00:00"/>
    <b v="0"/>
    <b v="1"/>
    <s v="film &amp; video/television"/>
    <x v="4"/>
    <x v="19"/>
  </r>
  <r>
    <x v="0"/>
    <n v="103.81308411214954"/>
    <n v="107"/>
    <x v="1"/>
    <s v="USD"/>
    <n v="1517637600"/>
    <n v="1518415200"/>
    <d v="2018-02-03T06:00:00"/>
    <d v="2018-02-12T06:00:00"/>
    <b v="0"/>
    <b v="0"/>
    <s v="theater/plays"/>
    <x v="3"/>
    <x v="3"/>
  </r>
  <r>
    <x v="1"/>
    <n v="105.02602739726028"/>
    <n v="1460"/>
    <x v="2"/>
    <s v="AUD"/>
    <n v="1310619600"/>
    <n v="1310878800"/>
    <d v="2011-07-14T05:00:00"/>
    <d v="2011-07-17T05:00:00"/>
    <b v="0"/>
    <b v="1"/>
    <s v="food/food trucks"/>
    <x v="0"/>
    <x v="0"/>
  </r>
  <r>
    <x v="0"/>
    <n v="90.259259259259252"/>
    <n v="27"/>
    <x v="1"/>
    <s v="USD"/>
    <n v="1556427600"/>
    <n v="1556600400"/>
    <d v="2019-04-28T05:00:00"/>
    <d v="2019-04-30T05:00:00"/>
    <b v="0"/>
    <b v="0"/>
    <s v="theater/plays"/>
    <x v="3"/>
    <x v="3"/>
  </r>
  <r>
    <x v="0"/>
    <n v="76.978705978705975"/>
    <n v="1221"/>
    <x v="1"/>
    <s v="USD"/>
    <n v="1576476000"/>
    <n v="1576994400"/>
    <d v="2019-12-16T06:00:00"/>
    <d v="2019-12-22T06:00:00"/>
    <b v="0"/>
    <b v="0"/>
    <s v="film &amp; video/documentary"/>
    <x v="4"/>
    <x v="4"/>
  </r>
  <r>
    <x v="1"/>
    <n v="102.60162601626017"/>
    <n v="123"/>
    <x v="5"/>
    <s v="CHF"/>
    <n v="1381122000"/>
    <n v="1382677200"/>
    <d v="2013-10-07T05:00:00"/>
    <d v="2013-10-25T05:00:00"/>
    <b v="0"/>
    <b v="0"/>
    <s v="music/jazz"/>
    <x v="1"/>
    <x v="17"/>
  </r>
  <r>
    <x v="0"/>
    <n v="2"/>
    <n v="1"/>
    <x v="1"/>
    <s v="USD"/>
    <n v="1411102800"/>
    <n v="1411189200"/>
    <d v="2014-09-19T05:00:00"/>
    <d v="2014-09-20T05:00:00"/>
    <b v="0"/>
    <b v="1"/>
    <s v="technology/web"/>
    <x v="2"/>
    <x v="2"/>
  </r>
  <r>
    <x v="1"/>
    <n v="55.0062893081761"/>
    <n v="159"/>
    <x v="1"/>
    <s v="USD"/>
    <n v="1531803600"/>
    <n v="1534654800"/>
    <d v="2018-07-17T05:00:00"/>
    <d v="2018-08-19T05:00:00"/>
    <b v="0"/>
    <b v="1"/>
    <s v="music/rock"/>
    <x v="1"/>
    <x v="1"/>
  </r>
  <r>
    <x v="1"/>
    <n v="32.127272727272725"/>
    <n v="110"/>
    <x v="1"/>
    <s v="USD"/>
    <n v="1454133600"/>
    <n v="1457762400"/>
    <d v="2016-01-30T06:00:00"/>
    <d v="2016-03-12T06:00:00"/>
    <b v="0"/>
    <b v="0"/>
    <s v="technology/web"/>
    <x v="2"/>
    <x v="2"/>
  </r>
  <r>
    <x v="2"/>
    <n v="50.642857142857146"/>
    <n v="14"/>
    <x v="1"/>
    <s v="USD"/>
    <n v="1336194000"/>
    <n v="1337490000"/>
    <d v="2012-05-05T05:00:00"/>
    <d v="2012-05-20T05:00:00"/>
    <b v="0"/>
    <b v="1"/>
    <s v="publishing/nonfiction"/>
    <x v="5"/>
    <x v="9"/>
  </r>
  <r>
    <x v="0"/>
    <n v="49.6875"/>
    <n v="16"/>
    <x v="1"/>
    <s v="USD"/>
    <n v="1349326800"/>
    <n v="1349672400"/>
    <d v="2012-10-04T05:00:00"/>
    <d v="2012-10-08T05:00:00"/>
    <b v="0"/>
    <b v="0"/>
    <s v="publishing/radio &amp; podcasts"/>
    <x v="5"/>
    <x v="15"/>
  </r>
  <r>
    <x v="1"/>
    <n v="54.894067796610166"/>
    <n v="236"/>
    <x v="1"/>
    <s v="USD"/>
    <n v="1379566800"/>
    <n v="1379826000"/>
    <d v="2013-09-19T05:00:00"/>
    <d v="2013-09-22T05:00:00"/>
    <b v="0"/>
    <b v="0"/>
    <s v="theater/plays"/>
    <x v="3"/>
    <x v="3"/>
  </r>
  <r>
    <x v="1"/>
    <n v="46.931937172774866"/>
    <n v="191"/>
    <x v="1"/>
    <s v="USD"/>
    <n v="1494651600"/>
    <n v="1497762000"/>
    <d v="2017-05-13T05:00:00"/>
    <d v="2017-06-18T05:00:00"/>
    <b v="1"/>
    <b v="1"/>
    <s v="film &amp; video/documentary"/>
    <x v="4"/>
    <x v="4"/>
  </r>
  <r>
    <x v="0"/>
    <n v="44.951219512195124"/>
    <n v="41"/>
    <x v="1"/>
    <s v="USD"/>
    <n v="1303880400"/>
    <n v="1304485200"/>
    <d v="2011-04-27T05:00:00"/>
    <d v="2011-05-04T05:00:00"/>
    <b v="0"/>
    <b v="0"/>
    <s v="theater/plays"/>
    <x v="3"/>
    <x v="3"/>
  </r>
  <r>
    <x v="1"/>
    <n v="30.99898322318251"/>
    <n v="3934"/>
    <x v="1"/>
    <s v="USD"/>
    <n v="1335934800"/>
    <n v="1336885200"/>
    <d v="2012-05-02T05:00:00"/>
    <d v="2012-05-13T05:00:00"/>
    <b v="0"/>
    <b v="0"/>
    <s v="games/video games"/>
    <x v="6"/>
    <x v="11"/>
  </r>
  <r>
    <x v="1"/>
    <n v="107.7625"/>
    <n v="80"/>
    <x v="0"/>
    <s v="CAD"/>
    <n v="1528088400"/>
    <n v="1530421200"/>
    <d v="2018-06-04T05:00:00"/>
    <d v="2018-07-01T05:00:00"/>
    <b v="0"/>
    <b v="1"/>
    <s v="theater/plays"/>
    <x v="3"/>
    <x v="3"/>
  </r>
  <r>
    <x v="3"/>
    <n v="102.07770270270271"/>
    <n v="296"/>
    <x v="1"/>
    <s v="USD"/>
    <n v="1421906400"/>
    <n v="1421992800"/>
    <d v="2015-01-22T06:00:00"/>
    <d v="2015-01-23T06:00:00"/>
    <b v="0"/>
    <b v="0"/>
    <s v="theater/plays"/>
    <x v="3"/>
    <x v="3"/>
  </r>
  <r>
    <x v="1"/>
    <n v="24.976190476190474"/>
    <n v="462"/>
    <x v="1"/>
    <s v="USD"/>
    <n v="1568005200"/>
    <n v="1568178000"/>
    <d v="2019-09-09T05:00:00"/>
    <d v="2019-09-11T05:00:00"/>
    <b v="1"/>
    <b v="0"/>
    <s v="technology/web"/>
    <x v="2"/>
    <x v="2"/>
  </r>
  <r>
    <x v="1"/>
    <n v="79.944134078212286"/>
    <n v="179"/>
    <x v="1"/>
    <s v="USD"/>
    <n v="1346821200"/>
    <n v="1347944400"/>
    <d v="2012-09-05T05:00:00"/>
    <d v="2012-09-18T05:00:00"/>
    <b v="1"/>
    <b v="0"/>
    <s v="film &amp; video/drama"/>
    <x v="4"/>
    <x v="6"/>
  </r>
  <r>
    <x v="0"/>
    <n v="67.946462715105156"/>
    <n v="523"/>
    <x v="2"/>
    <s v="AUD"/>
    <n v="1557637200"/>
    <n v="1558760400"/>
    <d v="2019-05-12T05:00:00"/>
    <d v="2019-05-25T05:00:00"/>
    <b v="0"/>
    <b v="0"/>
    <s v="film &amp; video/drama"/>
    <x v="4"/>
    <x v="6"/>
  </r>
  <r>
    <x v="0"/>
    <n v="26.070921985815602"/>
    <n v="141"/>
    <x v="4"/>
    <s v="GBP"/>
    <n v="1375592400"/>
    <n v="1376629200"/>
    <d v="2013-08-04T05:00:00"/>
    <d v="2013-08-16T05:00:00"/>
    <b v="0"/>
    <b v="0"/>
    <s v="theater/plays"/>
    <x v="3"/>
    <x v="3"/>
  </r>
  <r>
    <x v="1"/>
    <n v="105.0032154340836"/>
    <n v="1866"/>
    <x v="4"/>
    <s v="GBP"/>
    <n v="1503982800"/>
    <n v="1504760400"/>
    <d v="2017-08-29T05:00:00"/>
    <d v="2017-09-07T05:00:00"/>
    <b v="0"/>
    <b v="0"/>
    <s v="film &amp; video/television"/>
    <x v="4"/>
    <x v="19"/>
  </r>
  <r>
    <x v="0"/>
    <n v="25.826923076923077"/>
    <n v="52"/>
    <x v="1"/>
    <s v="USD"/>
    <n v="1418882400"/>
    <n v="1419660000"/>
    <d v="2014-12-18T06:00:00"/>
    <d v="2014-12-27T06:00:00"/>
    <b v="0"/>
    <b v="0"/>
    <s v="photography/photography books"/>
    <x v="7"/>
    <x v="14"/>
  </r>
  <r>
    <x v="2"/>
    <n v="77.666666666666671"/>
    <n v="27"/>
    <x v="4"/>
    <s v="GBP"/>
    <n v="1309237200"/>
    <n v="1311310800"/>
    <d v="2011-06-28T05:00:00"/>
    <d v="2011-07-22T05:00:00"/>
    <b v="0"/>
    <b v="1"/>
    <s v="film &amp; video/shorts"/>
    <x v="4"/>
    <x v="12"/>
  </r>
  <r>
    <x v="1"/>
    <n v="57.82692307692308"/>
    <n v="156"/>
    <x v="5"/>
    <s v="CHF"/>
    <n v="1343365200"/>
    <n v="1344315600"/>
    <d v="2012-07-27T05:00:00"/>
    <d v="2012-08-07T05:00:00"/>
    <b v="0"/>
    <b v="0"/>
    <s v="publishing/radio &amp; podcasts"/>
    <x v="5"/>
    <x v="15"/>
  </r>
  <r>
    <x v="0"/>
    <n v="92.955555555555549"/>
    <n v="225"/>
    <x v="2"/>
    <s v="AUD"/>
    <n v="1507957200"/>
    <n v="1510725600"/>
    <d v="2017-10-14T05:00:00"/>
    <d v="2017-11-15T06:00:00"/>
    <b v="0"/>
    <b v="1"/>
    <s v="theater/plays"/>
    <x v="3"/>
    <x v="3"/>
  </r>
  <r>
    <x v="1"/>
    <n v="37.945098039215686"/>
    <n v="255"/>
    <x v="1"/>
    <s v="USD"/>
    <n v="1549519200"/>
    <n v="1551247200"/>
    <d v="2019-02-07T06:00:00"/>
    <d v="2019-02-27T06:00:00"/>
    <b v="1"/>
    <b v="0"/>
    <s v="film &amp; video/animation"/>
    <x v="4"/>
    <x v="10"/>
  </r>
  <r>
    <x v="0"/>
    <n v="31.842105263157894"/>
    <n v="38"/>
    <x v="1"/>
    <s v="USD"/>
    <n v="1329026400"/>
    <n v="1330236000"/>
    <d v="2012-02-12T06:00:00"/>
    <d v="2012-02-26T06:00:00"/>
    <b v="0"/>
    <b v="0"/>
    <s v="technology/web"/>
    <x v="2"/>
    <x v="2"/>
  </r>
  <r>
    <x v="1"/>
    <n v="40"/>
    <n v="2261"/>
    <x v="1"/>
    <s v="USD"/>
    <n v="1544335200"/>
    <n v="1545112800"/>
    <d v="2018-12-09T06:00:00"/>
    <d v="2018-12-18T06:00:00"/>
    <b v="0"/>
    <b v="1"/>
    <s v="music/world music"/>
    <x v="1"/>
    <x v="21"/>
  </r>
  <r>
    <x v="1"/>
    <n v="101.1"/>
    <n v="40"/>
    <x v="1"/>
    <s v="USD"/>
    <n v="1279083600"/>
    <n v="1279170000"/>
    <d v="2010-07-14T05:00:00"/>
    <d v="2010-07-15T05:00:00"/>
    <b v="0"/>
    <b v="0"/>
    <s v="theater/plays"/>
    <x v="3"/>
    <x v="3"/>
  </r>
  <r>
    <x v="1"/>
    <n v="84.006989951944078"/>
    <n v="2289"/>
    <x v="6"/>
    <s v="EUR"/>
    <n v="1572498000"/>
    <n v="1573452000"/>
    <d v="2019-10-31T05:00:00"/>
    <d v="2019-11-11T06:00:00"/>
    <b v="0"/>
    <b v="0"/>
    <s v="theater/plays"/>
    <x v="3"/>
    <x v="3"/>
  </r>
  <r>
    <x v="1"/>
    <n v="103.41538461538461"/>
    <n v="65"/>
    <x v="1"/>
    <s v="USD"/>
    <n v="1506056400"/>
    <n v="1507093200"/>
    <d v="2017-09-22T05:00:00"/>
    <d v="2017-10-04T05:00:00"/>
    <b v="0"/>
    <b v="0"/>
    <s v="theater/plays"/>
    <x v="3"/>
    <x v="3"/>
  </r>
  <r>
    <x v="0"/>
    <n v="105.13333333333334"/>
    <n v="15"/>
    <x v="1"/>
    <s v="USD"/>
    <n v="1463029200"/>
    <n v="1463374800"/>
    <d v="2016-05-12T05:00:00"/>
    <d v="2016-05-16T05:00:00"/>
    <b v="0"/>
    <b v="0"/>
    <s v="food/food trucks"/>
    <x v="0"/>
    <x v="0"/>
  </r>
  <r>
    <x v="0"/>
    <n v="89.21621621621621"/>
    <n v="37"/>
    <x v="1"/>
    <s v="USD"/>
    <n v="1342069200"/>
    <n v="1344574800"/>
    <d v="2012-07-12T05:00:00"/>
    <d v="2012-08-10T05:00:00"/>
    <b v="0"/>
    <b v="0"/>
    <s v="theater/plays"/>
    <x v="3"/>
    <x v="3"/>
  </r>
  <r>
    <x v="1"/>
    <n v="51.995234312946785"/>
    <n v="3777"/>
    <x v="6"/>
    <s v="EUR"/>
    <n v="1388296800"/>
    <n v="1389074400"/>
    <d v="2013-12-29T06:00:00"/>
    <d v="2014-01-07T06:00:00"/>
    <b v="0"/>
    <b v="0"/>
    <s v="technology/web"/>
    <x v="2"/>
    <x v="2"/>
  </r>
  <r>
    <x v="1"/>
    <n v="64.956521739130437"/>
    <n v="184"/>
    <x v="4"/>
    <s v="GBP"/>
    <n v="1493787600"/>
    <n v="1494997200"/>
    <d v="2017-05-03T05:00:00"/>
    <d v="2017-05-17T05:00:00"/>
    <b v="0"/>
    <b v="0"/>
    <s v="theater/plays"/>
    <x v="3"/>
    <x v="3"/>
  </r>
  <r>
    <x v="1"/>
    <n v="46.235294117647058"/>
    <n v="85"/>
    <x v="1"/>
    <s v="USD"/>
    <n v="1424844000"/>
    <n v="1425448800"/>
    <d v="2015-02-25T06:00:00"/>
    <d v="2015-03-04T06:00:00"/>
    <b v="0"/>
    <b v="1"/>
    <s v="theater/plays"/>
    <x v="3"/>
    <x v="3"/>
  </r>
  <r>
    <x v="0"/>
    <n v="51.151785714285715"/>
    <n v="112"/>
    <x v="1"/>
    <s v="USD"/>
    <n v="1403931600"/>
    <n v="1404104400"/>
    <d v="2014-06-28T05:00:00"/>
    <d v="2014-06-30T05:00:00"/>
    <b v="0"/>
    <b v="1"/>
    <s v="theater/plays"/>
    <x v="3"/>
    <x v="3"/>
  </r>
  <r>
    <x v="1"/>
    <n v="33.909722222222221"/>
    <n v="144"/>
    <x v="1"/>
    <s v="USD"/>
    <n v="1394514000"/>
    <n v="1394773200"/>
    <d v="2014-03-11T05:00:00"/>
    <d v="2014-03-14T05:00:00"/>
    <b v="0"/>
    <b v="0"/>
    <s v="music/rock"/>
    <x v="1"/>
    <x v="1"/>
  </r>
  <r>
    <x v="1"/>
    <n v="92.016298633017882"/>
    <n v="1902"/>
    <x v="1"/>
    <s v="USD"/>
    <n v="1365397200"/>
    <n v="1366520400"/>
    <d v="2013-04-08T05:00:00"/>
    <d v="2013-04-21T05:00:00"/>
    <b v="0"/>
    <b v="0"/>
    <s v="theater/plays"/>
    <x v="3"/>
    <x v="3"/>
  </r>
  <r>
    <x v="1"/>
    <n v="107.42857142857143"/>
    <n v="105"/>
    <x v="1"/>
    <s v="USD"/>
    <n v="1456120800"/>
    <n v="1456639200"/>
    <d v="2016-02-22T06:00:00"/>
    <d v="2016-02-28T06:00:00"/>
    <b v="0"/>
    <b v="0"/>
    <s v="theater/plays"/>
    <x v="3"/>
    <x v="3"/>
  </r>
  <r>
    <x v="1"/>
    <n v="75.848484848484844"/>
    <n v="132"/>
    <x v="1"/>
    <s v="USD"/>
    <n v="1437714000"/>
    <n v="1438318800"/>
    <d v="2015-07-24T05:00:00"/>
    <d v="2015-07-31T05:00:00"/>
    <b v="0"/>
    <b v="0"/>
    <s v="theater/plays"/>
    <x v="3"/>
    <x v="3"/>
  </r>
  <r>
    <x v="0"/>
    <n v="80.476190476190482"/>
    <n v="21"/>
    <x v="1"/>
    <s v="USD"/>
    <n v="1563771600"/>
    <n v="1564030800"/>
    <d v="2019-07-22T05:00:00"/>
    <d v="2019-07-25T05:00:00"/>
    <b v="1"/>
    <b v="0"/>
    <s v="theater/plays"/>
    <x v="3"/>
    <x v="3"/>
  </r>
  <r>
    <x v="3"/>
    <n v="86.978483606557376"/>
    <n v="976"/>
    <x v="1"/>
    <s v="USD"/>
    <n v="1448517600"/>
    <n v="1449295200"/>
    <d v="2015-11-26T06:00:00"/>
    <d v="2015-12-05T06:00:00"/>
    <b v="0"/>
    <b v="0"/>
    <s v="film &amp; video/documentary"/>
    <x v="4"/>
    <x v="4"/>
  </r>
  <r>
    <x v="1"/>
    <n v="105.13541666666667"/>
    <n v="96"/>
    <x v="1"/>
    <s v="USD"/>
    <n v="1528779600"/>
    <n v="1531890000"/>
    <d v="2018-06-12T05:00:00"/>
    <d v="2018-07-18T05:00:00"/>
    <b v="0"/>
    <b v="1"/>
    <s v="publishing/fiction"/>
    <x v="5"/>
    <x v="13"/>
  </r>
  <r>
    <x v="0"/>
    <n v="57.298507462686565"/>
    <n v="67"/>
    <x v="1"/>
    <s v="USD"/>
    <n v="1304744400"/>
    <n v="1306213200"/>
    <d v="2011-05-07T05:00:00"/>
    <d v="2011-05-24T05:00:00"/>
    <b v="0"/>
    <b v="1"/>
    <s v="games/video games"/>
    <x v="6"/>
    <x v="11"/>
  </r>
  <r>
    <x v="2"/>
    <n v="93.348484848484844"/>
    <n v="66"/>
    <x v="0"/>
    <s v="CAD"/>
    <n v="1354341600"/>
    <n v="1356242400"/>
    <d v="2012-12-01T06:00:00"/>
    <d v="2012-12-23T06:00:00"/>
    <b v="0"/>
    <b v="0"/>
    <s v="technology/web"/>
    <x v="2"/>
    <x v="2"/>
  </r>
  <r>
    <x v="0"/>
    <n v="71.987179487179489"/>
    <n v="78"/>
    <x v="1"/>
    <s v="USD"/>
    <n v="1294552800"/>
    <n v="1297576800"/>
    <d v="2011-01-09T06:00:00"/>
    <d v="2011-02-13T06:00:00"/>
    <b v="1"/>
    <b v="0"/>
    <s v="theater/plays"/>
    <x v="3"/>
    <x v="3"/>
  </r>
  <r>
    <x v="0"/>
    <n v="92.611940298507463"/>
    <n v="67"/>
    <x v="2"/>
    <s v="AUD"/>
    <n v="1295935200"/>
    <n v="1296194400"/>
    <d v="2011-01-25T06:00:00"/>
    <d v="2011-01-28T06:00:00"/>
    <b v="0"/>
    <b v="0"/>
    <s v="theater/plays"/>
    <x v="3"/>
    <x v="3"/>
  </r>
  <r>
    <x v="1"/>
    <n v="104.99122807017544"/>
    <n v="114"/>
    <x v="1"/>
    <s v="USD"/>
    <n v="1411534800"/>
    <n v="1414558800"/>
    <d v="2014-09-24T05:00:00"/>
    <d v="2014-10-29T05:00:00"/>
    <b v="0"/>
    <b v="0"/>
    <s v="food/food trucks"/>
    <x v="0"/>
    <x v="0"/>
  </r>
  <r>
    <x v="0"/>
    <n v="30.958174904942965"/>
    <n v="263"/>
    <x v="2"/>
    <s v="AUD"/>
    <n v="1486706400"/>
    <n v="1488348000"/>
    <d v="2017-02-10T06:00:00"/>
    <d v="2017-03-01T06:00:00"/>
    <b v="0"/>
    <b v="0"/>
    <s v="photography/photography books"/>
    <x v="7"/>
    <x v="14"/>
  </r>
  <r>
    <x v="0"/>
    <n v="33.001182732111175"/>
    <n v="1691"/>
    <x v="1"/>
    <s v="USD"/>
    <n v="1333602000"/>
    <n v="1334898000"/>
    <d v="2012-04-05T05:00:00"/>
    <d v="2012-04-20T05:00:00"/>
    <b v="1"/>
    <b v="0"/>
    <s v="photography/photography books"/>
    <x v="7"/>
    <x v="14"/>
  </r>
  <r>
    <x v="0"/>
    <n v="84.187845303867405"/>
    <n v="181"/>
    <x v="1"/>
    <s v="USD"/>
    <n v="1308200400"/>
    <n v="1308373200"/>
    <d v="2011-06-16T05:00:00"/>
    <d v="2011-06-18T05:00:00"/>
    <b v="0"/>
    <b v="0"/>
    <s v="theater/plays"/>
    <x v="3"/>
    <x v="3"/>
  </r>
  <r>
    <x v="0"/>
    <n v="73.92307692307692"/>
    <n v="13"/>
    <x v="1"/>
    <s v="USD"/>
    <n v="1411707600"/>
    <n v="1412312400"/>
    <d v="2014-09-26T05:00:00"/>
    <d v="2014-10-03T05:00:00"/>
    <b v="0"/>
    <b v="0"/>
    <s v="theater/plays"/>
    <x v="3"/>
    <x v="3"/>
  </r>
  <r>
    <x v="3"/>
    <n v="36.987499999999997"/>
    <n v="160"/>
    <x v="1"/>
    <s v="USD"/>
    <n v="1418364000"/>
    <n v="1419228000"/>
    <d v="2014-12-12T06:00:00"/>
    <d v="2014-12-22T06:00:00"/>
    <b v="1"/>
    <b v="1"/>
    <s v="film &amp; video/documentary"/>
    <x v="4"/>
    <x v="4"/>
  </r>
  <r>
    <x v="1"/>
    <n v="46.896551724137929"/>
    <n v="203"/>
    <x v="1"/>
    <s v="USD"/>
    <n v="1429333200"/>
    <n v="1430974800"/>
    <d v="2015-04-18T05:00:00"/>
    <d v="2015-05-07T05:00:00"/>
    <b v="0"/>
    <b v="0"/>
    <s v="technology/web"/>
    <x v="2"/>
    <x v="2"/>
  </r>
  <r>
    <x v="0"/>
    <n v="5"/>
    <n v="1"/>
    <x v="1"/>
    <s v="USD"/>
    <n v="1555390800"/>
    <n v="1555822800"/>
    <d v="2019-04-16T05:00:00"/>
    <d v="2019-04-21T05:00:00"/>
    <b v="0"/>
    <b v="1"/>
    <s v="theater/plays"/>
    <x v="3"/>
    <x v="3"/>
  </r>
  <r>
    <x v="1"/>
    <n v="102.02437459910199"/>
    <n v="1559"/>
    <x v="1"/>
    <s v="USD"/>
    <n v="1482732000"/>
    <n v="1482818400"/>
    <d v="2016-12-26T06:00:00"/>
    <d v="2016-12-27T06:00:00"/>
    <b v="0"/>
    <b v="1"/>
    <s v="music/rock"/>
    <x v="1"/>
    <x v="1"/>
  </r>
  <r>
    <x v="3"/>
    <n v="45.007502206531335"/>
    <n v="2266"/>
    <x v="1"/>
    <s v="USD"/>
    <n v="1470718800"/>
    <n v="1471928400"/>
    <d v="2016-08-09T05:00:00"/>
    <d v="2016-08-23T05:00:00"/>
    <b v="0"/>
    <b v="0"/>
    <s v="film &amp; video/documentary"/>
    <x v="4"/>
    <x v="4"/>
  </r>
  <r>
    <x v="0"/>
    <n v="94.285714285714292"/>
    <n v="21"/>
    <x v="1"/>
    <s v="USD"/>
    <n v="1450591200"/>
    <n v="1453701600"/>
    <d v="2015-12-20T06:00:00"/>
    <d v="2016-01-25T06:00:00"/>
    <b v="0"/>
    <b v="1"/>
    <s v="film &amp; video/science fiction"/>
    <x v="4"/>
    <x v="22"/>
  </r>
  <r>
    <x v="1"/>
    <n v="101.02325581395348"/>
    <n v="1548"/>
    <x v="2"/>
    <s v="AUD"/>
    <n v="1348290000"/>
    <n v="1350363600"/>
    <d v="2012-09-22T05:00:00"/>
    <d v="2012-10-16T05:00:00"/>
    <b v="0"/>
    <b v="0"/>
    <s v="technology/web"/>
    <x v="2"/>
    <x v="2"/>
  </r>
  <r>
    <x v="1"/>
    <n v="97.037499999999994"/>
    <n v="80"/>
    <x v="1"/>
    <s v="USD"/>
    <n v="1353823200"/>
    <n v="1353996000"/>
    <d v="2012-11-25T06:00:00"/>
    <d v="2012-11-27T06:00:00"/>
    <b v="0"/>
    <b v="0"/>
    <s v="theater/plays"/>
    <x v="3"/>
    <x v="3"/>
  </r>
  <r>
    <x v="0"/>
    <n v="43.00963855421687"/>
    <n v="830"/>
    <x v="1"/>
    <s v="USD"/>
    <n v="1450764000"/>
    <n v="1451109600"/>
    <d v="2015-12-22T06:00:00"/>
    <d v="2015-12-26T06:00:00"/>
    <b v="0"/>
    <b v="0"/>
    <s v="film &amp; video/science fiction"/>
    <x v="4"/>
    <x v="22"/>
  </r>
  <r>
    <x v="1"/>
    <n v="94.916030534351151"/>
    <n v="131"/>
    <x v="1"/>
    <s v="USD"/>
    <n v="1329372000"/>
    <n v="1329631200"/>
    <d v="2012-02-16T06:00:00"/>
    <d v="2012-02-19T06:00:00"/>
    <b v="0"/>
    <b v="0"/>
    <s v="theater/plays"/>
    <x v="3"/>
    <x v="3"/>
  </r>
  <r>
    <x v="1"/>
    <n v="72.151785714285708"/>
    <n v="112"/>
    <x v="1"/>
    <s v="USD"/>
    <n v="1277096400"/>
    <n v="1278997200"/>
    <d v="2010-06-21T05:00:00"/>
    <d v="2010-07-13T05:00:00"/>
    <b v="0"/>
    <b v="0"/>
    <s v="film &amp; video/animation"/>
    <x v="4"/>
    <x v="10"/>
  </r>
  <r>
    <x v="0"/>
    <n v="51.007692307692309"/>
    <n v="130"/>
    <x v="1"/>
    <s v="USD"/>
    <n v="1277701200"/>
    <n v="1280120400"/>
    <d v="2010-06-28T05:00:00"/>
    <d v="2010-07-26T05:00:00"/>
    <b v="0"/>
    <b v="0"/>
    <s v="publishing/translations"/>
    <x v="5"/>
    <x v="18"/>
  </r>
  <r>
    <x v="0"/>
    <n v="85.054545454545448"/>
    <n v="55"/>
    <x v="1"/>
    <s v="USD"/>
    <n v="1454911200"/>
    <n v="1458104400"/>
    <d v="2016-02-08T06:00:00"/>
    <d v="2016-03-16T05:00:00"/>
    <b v="0"/>
    <b v="0"/>
    <s v="technology/web"/>
    <x v="2"/>
    <x v="2"/>
  </r>
  <r>
    <x v="1"/>
    <n v="43.87096774193548"/>
    <n v="155"/>
    <x v="1"/>
    <s v="USD"/>
    <n v="1297922400"/>
    <n v="1298268000"/>
    <d v="2011-02-17T06:00:00"/>
    <d v="2011-02-21T06:00:00"/>
    <b v="0"/>
    <b v="0"/>
    <s v="publishing/translations"/>
    <x v="5"/>
    <x v="18"/>
  </r>
  <r>
    <x v="1"/>
    <n v="40.063909774436091"/>
    <n v="266"/>
    <x v="1"/>
    <s v="USD"/>
    <n v="1384408800"/>
    <n v="1386223200"/>
    <d v="2013-11-14T06:00:00"/>
    <d v="2013-12-05T06:00:00"/>
    <b v="0"/>
    <b v="0"/>
    <s v="food/food trucks"/>
    <x v="0"/>
    <x v="0"/>
  </r>
  <r>
    <x v="0"/>
    <n v="43.833333333333336"/>
    <n v="114"/>
    <x v="6"/>
    <s v="EUR"/>
    <n v="1299304800"/>
    <n v="1299823200"/>
    <d v="2011-03-05T06:00:00"/>
    <d v="2011-03-11T06:00:00"/>
    <b v="0"/>
    <b v="1"/>
    <s v="photography/photography books"/>
    <x v="7"/>
    <x v="14"/>
  </r>
  <r>
    <x v="1"/>
    <n v="84.92903225806451"/>
    <n v="155"/>
    <x v="1"/>
    <s v="USD"/>
    <n v="1431320400"/>
    <n v="1431752400"/>
    <d v="2015-05-11T05:00:00"/>
    <d v="2015-05-16T05:00:00"/>
    <b v="0"/>
    <b v="0"/>
    <s v="theater/plays"/>
    <x v="3"/>
    <x v="3"/>
  </r>
  <r>
    <x v="1"/>
    <n v="41.067632850241544"/>
    <n v="207"/>
    <x v="4"/>
    <s v="GBP"/>
    <n v="1264399200"/>
    <n v="1267855200"/>
    <d v="2010-01-25T06:00:00"/>
    <d v="2010-03-06T06:00:00"/>
    <b v="0"/>
    <b v="0"/>
    <s v="music/rock"/>
    <x v="1"/>
    <x v="1"/>
  </r>
  <r>
    <x v="1"/>
    <n v="54.971428571428568"/>
    <n v="245"/>
    <x v="1"/>
    <s v="USD"/>
    <n v="1497502800"/>
    <n v="1497675600"/>
    <d v="2017-06-15T05:00:00"/>
    <d v="2017-06-17T05:00:00"/>
    <b v="0"/>
    <b v="0"/>
    <s v="theater/plays"/>
    <x v="3"/>
    <x v="3"/>
  </r>
  <r>
    <x v="1"/>
    <n v="77.010807374443743"/>
    <n v="1573"/>
    <x v="1"/>
    <s v="USD"/>
    <n v="1333688400"/>
    <n v="1336885200"/>
    <d v="2012-04-06T05:00:00"/>
    <d v="2012-05-13T05:00:00"/>
    <b v="0"/>
    <b v="0"/>
    <s v="music/world music"/>
    <x v="1"/>
    <x v="21"/>
  </r>
  <r>
    <x v="1"/>
    <n v="71.201754385964918"/>
    <n v="114"/>
    <x v="1"/>
    <s v="USD"/>
    <n v="1293861600"/>
    <n v="1295157600"/>
    <d v="2011-01-01T06:00:00"/>
    <d v="2011-01-16T06:00:00"/>
    <b v="0"/>
    <b v="0"/>
    <s v="food/food trucks"/>
    <x v="0"/>
    <x v="0"/>
  </r>
  <r>
    <x v="1"/>
    <n v="91.935483870967744"/>
    <n v="93"/>
    <x v="1"/>
    <s v="USD"/>
    <n v="1576994400"/>
    <n v="1577599200"/>
    <d v="2019-12-22T06:00:00"/>
    <d v="2019-12-29T06:00:00"/>
    <b v="0"/>
    <b v="0"/>
    <s v="theater/plays"/>
    <x v="3"/>
    <x v="3"/>
  </r>
  <r>
    <x v="0"/>
    <n v="97.069023569023571"/>
    <n v="594"/>
    <x v="1"/>
    <s v="USD"/>
    <n v="1304917200"/>
    <n v="1305003600"/>
    <d v="2011-05-09T05:00:00"/>
    <d v="2011-05-10T05:00:00"/>
    <b v="0"/>
    <b v="0"/>
    <s v="theater/plays"/>
    <x v="3"/>
    <x v="3"/>
  </r>
  <r>
    <x v="0"/>
    <n v="58.916666666666664"/>
    <n v="24"/>
    <x v="1"/>
    <s v="USD"/>
    <n v="1381208400"/>
    <n v="1381726800"/>
    <d v="2013-10-08T05:00:00"/>
    <d v="2013-10-14T05:00:00"/>
    <b v="0"/>
    <b v="0"/>
    <s v="film &amp; video/television"/>
    <x v="4"/>
    <x v="19"/>
  </r>
  <r>
    <x v="1"/>
    <n v="58.015466983938133"/>
    <n v="1681"/>
    <x v="1"/>
    <s v="USD"/>
    <n v="1401685200"/>
    <n v="1402462800"/>
    <d v="2014-06-02T05:00:00"/>
    <d v="2014-06-11T05:00:00"/>
    <b v="0"/>
    <b v="1"/>
    <s v="technology/web"/>
    <x v="2"/>
    <x v="2"/>
  </r>
  <r>
    <x v="0"/>
    <n v="103.87301587301587"/>
    <n v="252"/>
    <x v="1"/>
    <s v="USD"/>
    <n v="1291960800"/>
    <n v="1292133600"/>
    <d v="2010-12-10T06:00:00"/>
    <d v="2010-12-12T06:00:00"/>
    <b v="0"/>
    <b v="1"/>
    <s v="theater/plays"/>
    <x v="3"/>
    <x v="3"/>
  </r>
  <r>
    <x v="1"/>
    <n v="93.46875"/>
    <n v="32"/>
    <x v="1"/>
    <s v="USD"/>
    <n v="1368853200"/>
    <n v="1368939600"/>
    <d v="2013-05-18T05:00:00"/>
    <d v="2013-05-19T05:00:00"/>
    <b v="0"/>
    <b v="0"/>
    <s v="music/indie rock"/>
    <x v="1"/>
    <x v="7"/>
  </r>
  <r>
    <x v="1"/>
    <n v="61.970370370370368"/>
    <n v="135"/>
    <x v="1"/>
    <s v="USD"/>
    <n v="1448776800"/>
    <n v="1452146400"/>
    <d v="2015-11-29T06:00:00"/>
    <d v="2016-01-07T06:00:00"/>
    <b v="0"/>
    <b v="1"/>
    <s v="theater/plays"/>
    <x v="3"/>
    <x v="3"/>
  </r>
  <r>
    <x v="1"/>
    <n v="92.042857142857144"/>
    <n v="140"/>
    <x v="1"/>
    <s v="USD"/>
    <n v="1296194400"/>
    <n v="1296712800"/>
    <d v="2011-01-28T06:00:00"/>
    <d v="2011-02-03T06:00:00"/>
    <b v="0"/>
    <b v="1"/>
    <s v="theater/plays"/>
    <x v="3"/>
    <x v="3"/>
  </r>
  <r>
    <x v="0"/>
    <n v="77.268656716417908"/>
    <n v="67"/>
    <x v="1"/>
    <s v="USD"/>
    <n v="1517983200"/>
    <n v="1520748000"/>
    <d v="2018-02-07T06:00:00"/>
    <d v="2018-03-11T06:00:00"/>
    <b v="0"/>
    <b v="0"/>
    <s v="food/food trucks"/>
    <x v="0"/>
    <x v="0"/>
  </r>
  <r>
    <x v="1"/>
    <n v="93.923913043478265"/>
    <n v="92"/>
    <x v="1"/>
    <s v="USD"/>
    <n v="1478930400"/>
    <n v="1480831200"/>
    <d v="2016-11-12T06:00:00"/>
    <d v="2016-12-04T06:00:00"/>
    <b v="0"/>
    <b v="0"/>
    <s v="games/video games"/>
    <x v="6"/>
    <x v="11"/>
  </r>
  <r>
    <x v="1"/>
    <n v="84.969458128078813"/>
    <n v="1015"/>
    <x v="4"/>
    <s v="GBP"/>
    <n v="1426395600"/>
    <n v="1426914000"/>
    <d v="2015-03-15T05:00:00"/>
    <d v="2015-03-21T05:00:00"/>
    <b v="0"/>
    <b v="0"/>
    <s v="theater/plays"/>
    <x v="3"/>
    <x v="3"/>
  </r>
  <r>
    <x v="0"/>
    <n v="105.97035040431267"/>
    <n v="742"/>
    <x v="1"/>
    <s v="USD"/>
    <n v="1446181200"/>
    <n v="1446616800"/>
    <d v="2015-10-30T05:00:00"/>
    <d v="2015-11-04T06:00:00"/>
    <b v="1"/>
    <b v="0"/>
    <s v="publishing/nonfiction"/>
    <x v="5"/>
    <x v="9"/>
  </r>
  <r>
    <x v="1"/>
    <n v="36.969040247678016"/>
    <n v="323"/>
    <x v="1"/>
    <s v="USD"/>
    <n v="1514181600"/>
    <n v="1517032800"/>
    <d v="2017-12-25T06:00:00"/>
    <d v="2018-01-27T06:00:00"/>
    <b v="0"/>
    <b v="0"/>
    <s v="technology/web"/>
    <x v="2"/>
    <x v="2"/>
  </r>
  <r>
    <x v="0"/>
    <n v="81.533333333333331"/>
    <n v="75"/>
    <x v="1"/>
    <s v="USD"/>
    <n v="1311051600"/>
    <n v="1311224400"/>
    <d v="2011-07-19T05:00:00"/>
    <d v="2011-07-21T05:00:00"/>
    <b v="0"/>
    <b v="1"/>
    <s v="film &amp; video/documentary"/>
    <x v="4"/>
    <x v="4"/>
  </r>
  <r>
    <x v="1"/>
    <n v="80.999140154772135"/>
    <n v="2326"/>
    <x v="1"/>
    <s v="USD"/>
    <n v="1564894800"/>
    <n v="1566190800"/>
    <d v="2019-08-04T05:00:00"/>
    <d v="2019-08-19T05:00:00"/>
    <b v="0"/>
    <b v="0"/>
    <s v="film &amp; video/documentary"/>
    <x v="4"/>
    <x v="4"/>
  </r>
  <r>
    <x v="1"/>
    <n v="26.010498687664043"/>
    <n v="381"/>
    <x v="1"/>
    <s v="USD"/>
    <n v="1567918800"/>
    <n v="1570165200"/>
    <d v="2019-09-08T05:00:00"/>
    <d v="2019-10-04T05:00:00"/>
    <b v="0"/>
    <b v="0"/>
    <s v="theater/plays"/>
    <x v="3"/>
    <x v="3"/>
  </r>
  <r>
    <x v="0"/>
    <n v="25.998410896708286"/>
    <n v="4405"/>
    <x v="1"/>
    <s v="USD"/>
    <n v="1386309600"/>
    <n v="1388556000"/>
    <d v="2013-12-06T06:00:00"/>
    <d v="2014-01-01T06:00:00"/>
    <b v="0"/>
    <b v="1"/>
    <s v="music/rock"/>
    <x v="1"/>
    <x v="1"/>
  </r>
  <r>
    <x v="0"/>
    <n v="34.173913043478258"/>
    <n v="92"/>
    <x v="1"/>
    <s v="USD"/>
    <n v="1301979600"/>
    <n v="1303189200"/>
    <d v="2011-04-05T05:00:00"/>
    <d v="2011-04-19T05:00:00"/>
    <b v="0"/>
    <b v="0"/>
    <s v="music/rock"/>
    <x v="1"/>
    <x v="1"/>
  </r>
  <r>
    <x v="1"/>
    <n v="28.002083333333335"/>
    <n v="480"/>
    <x v="1"/>
    <s v="USD"/>
    <n v="1493269200"/>
    <n v="1494478800"/>
    <d v="2017-04-27T05:00:00"/>
    <d v="2017-05-11T05:00:00"/>
    <b v="0"/>
    <b v="0"/>
    <s v="film &amp; video/documentary"/>
    <x v="4"/>
    <x v="4"/>
  </r>
  <r>
    <x v="0"/>
    <n v="76.546875"/>
    <n v="64"/>
    <x v="1"/>
    <s v="USD"/>
    <n v="1478930400"/>
    <n v="1480744800"/>
    <d v="2016-11-12T06:00:00"/>
    <d v="2016-12-03T06:00:00"/>
    <b v="0"/>
    <b v="0"/>
    <s v="publishing/radio &amp; podcasts"/>
    <x v="5"/>
    <x v="15"/>
  </r>
  <r>
    <x v="1"/>
    <n v="53.053097345132741"/>
    <n v="226"/>
    <x v="1"/>
    <s v="USD"/>
    <n v="1555390800"/>
    <n v="1555822800"/>
    <d v="2019-04-16T05:00:00"/>
    <d v="2019-04-21T05:00:00"/>
    <b v="0"/>
    <b v="0"/>
    <s v="publishing/translations"/>
    <x v="5"/>
    <x v="18"/>
  </r>
  <r>
    <x v="0"/>
    <n v="106.859375"/>
    <n v="64"/>
    <x v="1"/>
    <s v="USD"/>
    <n v="1456984800"/>
    <n v="1458882000"/>
    <d v="2016-03-03T06:00:00"/>
    <d v="2016-03-25T05:00:00"/>
    <b v="0"/>
    <b v="1"/>
    <s v="film &amp; video/drama"/>
    <x v="4"/>
    <x v="6"/>
  </r>
  <r>
    <x v="1"/>
    <n v="46.020746887966808"/>
    <n v="241"/>
    <x v="1"/>
    <s v="USD"/>
    <n v="1411621200"/>
    <n v="1411966800"/>
    <d v="2014-09-25T05:00:00"/>
    <d v="2014-09-29T05:00:00"/>
    <b v="0"/>
    <b v="1"/>
    <s v="music/rock"/>
    <x v="1"/>
    <x v="1"/>
  </r>
  <r>
    <x v="1"/>
    <n v="100.17424242424242"/>
    <n v="132"/>
    <x v="1"/>
    <s v="USD"/>
    <n v="1525669200"/>
    <n v="1526878800"/>
    <d v="2018-05-07T05:00:00"/>
    <d v="2018-05-21T05:00:00"/>
    <b v="0"/>
    <b v="1"/>
    <s v="film &amp; video/drama"/>
    <x v="4"/>
    <x v="6"/>
  </r>
  <r>
    <x v="3"/>
    <n v="101.44"/>
    <n v="75"/>
    <x v="6"/>
    <s v="EUR"/>
    <n v="1450936800"/>
    <n v="1452405600"/>
    <d v="2015-12-24T06:00:00"/>
    <d v="2016-01-10T06:00:00"/>
    <b v="0"/>
    <b v="1"/>
    <s v="photography/photography books"/>
    <x v="7"/>
    <x v="14"/>
  </r>
  <r>
    <x v="0"/>
    <n v="87.972684085510693"/>
    <n v="842"/>
    <x v="1"/>
    <s v="USD"/>
    <n v="1413522000"/>
    <n v="1414040400"/>
    <d v="2014-10-17T05:00:00"/>
    <d v="2014-10-23T05:00:00"/>
    <b v="0"/>
    <b v="1"/>
    <s v="publishing/translations"/>
    <x v="5"/>
    <x v="18"/>
  </r>
  <r>
    <x v="1"/>
    <n v="74.995594713656388"/>
    <n v="2043"/>
    <x v="1"/>
    <s v="USD"/>
    <n v="1541307600"/>
    <n v="1543816800"/>
    <d v="2018-11-04T05:00:00"/>
    <d v="2018-12-03T06:00:00"/>
    <b v="0"/>
    <b v="1"/>
    <s v="food/food trucks"/>
    <x v="0"/>
    <x v="0"/>
  </r>
  <r>
    <x v="0"/>
    <n v="42.982142857142854"/>
    <n v="112"/>
    <x v="1"/>
    <s v="USD"/>
    <n v="1357106400"/>
    <n v="1359698400"/>
    <d v="2013-01-02T06:00:00"/>
    <d v="2013-02-01T06:00:00"/>
    <b v="0"/>
    <b v="0"/>
    <s v="theater/plays"/>
    <x v="3"/>
    <x v="3"/>
  </r>
  <r>
    <x v="3"/>
    <n v="33.115107913669064"/>
    <n v="139"/>
    <x v="6"/>
    <s v="EUR"/>
    <n v="1390197600"/>
    <n v="1390629600"/>
    <d v="2014-01-20T06:00:00"/>
    <d v="2014-01-25T06:00:00"/>
    <b v="0"/>
    <b v="0"/>
    <s v="theater/plays"/>
    <x v="3"/>
    <x v="3"/>
  </r>
  <r>
    <x v="0"/>
    <n v="101.13101604278074"/>
    <n v="374"/>
    <x v="1"/>
    <s v="USD"/>
    <n v="1265868000"/>
    <n v="1267077600"/>
    <d v="2010-02-11T06:00:00"/>
    <d v="2010-02-25T06:00:00"/>
    <b v="0"/>
    <b v="1"/>
    <s v="music/indie rock"/>
    <x v="1"/>
    <x v="7"/>
  </r>
  <r>
    <x v="3"/>
    <n v="55.98841354723708"/>
    <n v="1122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0"/>
    <n v="0"/>
    <x v="0"/>
    <s v="CAD"/>
    <n v="1448690400"/>
    <n v="1450159200"/>
    <d v="2015-11-28T06:00:00"/>
    <d v="2015-12-15T06:00:00"/>
    <b v="0"/>
    <b v="0"/>
    <s v="food/food trucks"/>
    <x v="0"/>
  </r>
  <r>
    <x v="1"/>
    <n v="92.151898734177209"/>
    <n v="158"/>
    <x v="1"/>
    <s v="USD"/>
    <n v="1408424400"/>
    <n v="1408597200"/>
    <d v="2014-08-19T05:00:00"/>
    <d v="2014-08-21T05:00:00"/>
    <b v="0"/>
    <b v="1"/>
    <s v="music/rock"/>
    <x v="1"/>
  </r>
  <r>
    <x v="1"/>
    <n v="100.01614035087719"/>
    <n v="1425"/>
    <x v="2"/>
    <s v="AUD"/>
    <n v="1384668000"/>
    <n v="1384840800"/>
    <d v="2013-11-17T06:00:00"/>
    <d v="2013-11-19T06:00:00"/>
    <b v="0"/>
    <b v="0"/>
    <s v="technology/web"/>
    <x v="2"/>
  </r>
  <r>
    <x v="0"/>
    <n v="103.20833333333333"/>
    <n v="24"/>
    <x v="1"/>
    <s v="USD"/>
    <n v="1565499600"/>
    <n v="1568955600"/>
    <d v="2019-08-11T05:00:00"/>
    <d v="2019-09-20T05:00:00"/>
    <b v="0"/>
    <b v="0"/>
    <s v="music/rock"/>
    <x v="1"/>
  </r>
  <r>
    <x v="0"/>
    <n v="99.339622641509436"/>
    <n v="53"/>
    <x v="1"/>
    <s v="USD"/>
    <n v="1547964000"/>
    <n v="1548309600"/>
    <d v="2019-01-20T06:00:00"/>
    <d v="2019-01-24T06:00:00"/>
    <b v="0"/>
    <b v="0"/>
    <s v="theater/plays"/>
    <x v="3"/>
  </r>
  <r>
    <x v="1"/>
    <n v="75.833333333333329"/>
    <n v="174"/>
    <x v="3"/>
    <s v="DKK"/>
    <n v="1346130000"/>
    <n v="1347080400"/>
    <d v="2012-08-28T05:00:00"/>
    <d v="2012-09-08T05:00:00"/>
    <b v="0"/>
    <b v="0"/>
    <s v="theater/plays"/>
    <x v="3"/>
  </r>
  <r>
    <x v="0"/>
    <n v="60.555555555555557"/>
    <n v="18"/>
    <x v="4"/>
    <s v="GBP"/>
    <n v="1505278800"/>
    <n v="1505365200"/>
    <d v="2017-09-13T05:00:00"/>
    <d v="2017-09-14T05:00:00"/>
    <b v="0"/>
    <b v="0"/>
    <s v="film &amp; video/documentary"/>
    <x v="4"/>
  </r>
  <r>
    <x v="1"/>
    <n v="64.93832599118943"/>
    <n v="227"/>
    <x v="3"/>
    <s v="DKK"/>
    <n v="1439442000"/>
    <n v="1439614800"/>
    <d v="2015-08-13T05:00:00"/>
    <d v="2015-08-15T05:00:00"/>
    <b v="0"/>
    <b v="0"/>
    <s v="theater/plays"/>
    <x v="3"/>
  </r>
  <r>
    <x v="2"/>
    <n v="30.997175141242938"/>
    <n v="708"/>
    <x v="3"/>
    <s v="DKK"/>
    <n v="1281330000"/>
    <n v="1281502800"/>
    <d v="2010-08-09T05:00:00"/>
    <d v="2010-08-11T05:00:00"/>
    <b v="0"/>
    <b v="0"/>
    <s v="theater/plays"/>
    <x v="3"/>
  </r>
  <r>
    <x v="0"/>
    <n v="72.909090909090907"/>
    <n v="44"/>
    <x v="1"/>
    <s v="USD"/>
    <n v="1379566800"/>
    <n v="1383804000"/>
    <d v="2013-09-19T05:00:00"/>
    <d v="2013-11-07T06:00:00"/>
    <b v="0"/>
    <b v="0"/>
    <s v="music/electric music"/>
    <x v="1"/>
  </r>
  <r>
    <x v="1"/>
    <n v="62.9"/>
    <n v="220"/>
    <x v="1"/>
    <s v="USD"/>
    <n v="1281762000"/>
    <n v="1285909200"/>
    <d v="2010-08-14T05:00:00"/>
    <d v="2010-10-01T05:00:00"/>
    <b v="0"/>
    <b v="0"/>
    <s v="film &amp; video/drama"/>
    <x v="4"/>
  </r>
  <r>
    <x v="0"/>
    <n v="112.22222222222223"/>
    <n v="27"/>
    <x v="1"/>
    <s v="USD"/>
    <n v="1285045200"/>
    <n v="1285563600"/>
    <d v="2010-09-21T05:00:00"/>
    <d v="2010-09-27T05:00:00"/>
    <b v="0"/>
    <b v="1"/>
    <s v="theater/plays"/>
    <x v="3"/>
  </r>
  <r>
    <x v="0"/>
    <n v="102.34545454545454"/>
    <n v="55"/>
    <x v="1"/>
    <s v="USD"/>
    <n v="1571720400"/>
    <n v="1572411600"/>
    <d v="2019-10-22T05:00:00"/>
    <d v="2019-10-30T05:00:00"/>
    <b v="0"/>
    <b v="0"/>
    <s v="film &amp; video/drama"/>
    <x v="4"/>
  </r>
  <r>
    <x v="1"/>
    <n v="105.05102040816327"/>
    <n v="98"/>
    <x v="1"/>
    <s v="USD"/>
    <n v="1465621200"/>
    <n v="1466658000"/>
    <d v="2016-06-11T05:00:00"/>
    <d v="2016-06-23T05:00:00"/>
    <b v="0"/>
    <b v="0"/>
    <s v="music/indie rock"/>
    <x v="1"/>
  </r>
  <r>
    <x v="0"/>
    <n v="94.144999999999996"/>
    <n v="200"/>
    <x v="1"/>
    <s v="USD"/>
    <n v="1331013600"/>
    <n v="1333342800"/>
    <d v="2012-03-06T06:00:00"/>
    <d v="2012-04-02T05:00:00"/>
    <b v="0"/>
    <b v="0"/>
    <s v="music/indie rock"/>
    <x v="1"/>
  </r>
  <r>
    <x v="0"/>
    <n v="84.986725663716811"/>
    <n v="452"/>
    <x v="1"/>
    <s v="USD"/>
    <n v="1575957600"/>
    <n v="1576303200"/>
    <d v="2019-12-10T06:00:00"/>
    <d v="2019-12-14T06:00:00"/>
    <b v="0"/>
    <b v="0"/>
    <s v="technology/wearables"/>
    <x v="2"/>
  </r>
  <r>
    <x v="1"/>
    <n v="110.41"/>
    <n v="100"/>
    <x v="1"/>
    <s v="USD"/>
    <n v="1390370400"/>
    <n v="1392271200"/>
    <d v="2014-01-22T06:00:00"/>
    <d v="2014-02-13T06:00:00"/>
    <b v="0"/>
    <b v="0"/>
    <s v="publishing/nonfiction"/>
    <x v="5"/>
  </r>
  <r>
    <x v="1"/>
    <n v="107.96236989591674"/>
    <n v="1249"/>
    <x v="1"/>
    <s v="USD"/>
    <n v="1294812000"/>
    <n v="1294898400"/>
    <d v="2011-01-12T06:00:00"/>
    <d v="2011-01-13T06:00:00"/>
    <b v="0"/>
    <b v="0"/>
    <s v="film &amp; video/animation"/>
    <x v="4"/>
  </r>
  <r>
    <x v="3"/>
    <n v="45.103703703703701"/>
    <n v="135"/>
    <x v="1"/>
    <s v="USD"/>
    <n v="1536382800"/>
    <n v="1537074000"/>
    <d v="2018-09-08T05:00:00"/>
    <d v="2018-09-16T05:00:00"/>
    <b v="0"/>
    <b v="0"/>
    <s v="theater/plays"/>
    <x v="3"/>
  </r>
  <r>
    <x v="0"/>
    <n v="45.001483679525222"/>
    <n v="674"/>
    <x v="1"/>
    <s v="USD"/>
    <n v="1551679200"/>
    <n v="1553490000"/>
    <d v="2019-03-04T06:00:00"/>
    <d v="2019-03-25T05:00:00"/>
    <b v="0"/>
    <b v="1"/>
    <s v="theater/plays"/>
    <x v="3"/>
  </r>
  <r>
    <x v="1"/>
    <n v="105.97134670487107"/>
    <n v="1396"/>
    <x v="1"/>
    <s v="USD"/>
    <n v="1406523600"/>
    <n v="1406523600"/>
    <d v="2014-07-28T05:00:00"/>
    <d v="2014-07-28T05:00:00"/>
    <b v="0"/>
    <b v="0"/>
    <s v="film &amp; video/drama"/>
    <x v="4"/>
  </r>
  <r>
    <x v="0"/>
    <n v="69.055555555555557"/>
    <n v="558"/>
    <x v="1"/>
    <s v="USD"/>
    <n v="1313384400"/>
    <n v="1316322000"/>
    <d v="2011-08-15T05:00:00"/>
    <d v="2011-09-18T05:00:00"/>
    <b v="0"/>
    <b v="0"/>
    <s v="theater/plays"/>
    <x v="3"/>
  </r>
  <r>
    <x v="1"/>
    <n v="85.044943820224717"/>
    <n v="890"/>
    <x v="1"/>
    <s v="USD"/>
    <n v="1522731600"/>
    <n v="1524027600"/>
    <d v="2018-04-03T05:00:00"/>
    <d v="2018-04-18T05:00:00"/>
    <b v="0"/>
    <b v="0"/>
    <s v="theater/plays"/>
    <x v="3"/>
  </r>
  <r>
    <x v="1"/>
    <n v="105.22535211267606"/>
    <n v="142"/>
    <x v="4"/>
    <s v="GBP"/>
    <n v="1550124000"/>
    <n v="1554699600"/>
    <d v="2019-02-14T06:00:00"/>
    <d v="2019-04-08T05:00:00"/>
    <b v="0"/>
    <b v="0"/>
    <s v="film &amp; video/documentary"/>
    <x v="4"/>
  </r>
  <r>
    <x v="1"/>
    <n v="39.003741114852225"/>
    <n v="2673"/>
    <x v="1"/>
    <s v="USD"/>
    <n v="1403326800"/>
    <n v="1403499600"/>
    <d v="2014-06-21T05:00:00"/>
    <d v="2014-06-23T05:00:00"/>
    <b v="0"/>
    <b v="0"/>
    <s v="technology/wearables"/>
    <x v="2"/>
  </r>
  <r>
    <x v="1"/>
    <n v="73.030674846625772"/>
    <n v="163"/>
    <x v="1"/>
    <s v="USD"/>
    <n v="1305694800"/>
    <n v="1307422800"/>
    <d v="2011-05-18T05:00:00"/>
    <d v="2011-06-07T05:00:00"/>
    <b v="0"/>
    <b v="1"/>
    <s v="games/video games"/>
    <x v="6"/>
  </r>
  <r>
    <x v="3"/>
    <n v="35.009459459459457"/>
    <n v="1480"/>
    <x v="1"/>
    <s v="USD"/>
    <n v="1533013200"/>
    <n v="1535346000"/>
    <d v="2018-07-31T05:00:00"/>
    <d v="2018-08-27T05:00:00"/>
    <b v="0"/>
    <b v="0"/>
    <s v="theater/plays"/>
    <x v="3"/>
  </r>
  <r>
    <x v="0"/>
    <n v="106.6"/>
    <n v="15"/>
    <x v="1"/>
    <s v="USD"/>
    <n v="1443848400"/>
    <n v="1444539600"/>
    <d v="2015-10-03T05:00:00"/>
    <d v="2015-10-11T05:00:00"/>
    <b v="0"/>
    <b v="0"/>
    <s v="music/rock"/>
    <x v="1"/>
  </r>
  <r>
    <x v="1"/>
    <n v="61.997747747747745"/>
    <n v="2220"/>
    <x v="1"/>
    <s v="USD"/>
    <n v="1265695200"/>
    <n v="1267682400"/>
    <d v="2010-02-09T06:00:00"/>
    <d v="2010-03-04T06:00:00"/>
    <b v="0"/>
    <b v="1"/>
    <s v="theater/plays"/>
    <x v="3"/>
  </r>
  <r>
    <x v="1"/>
    <n v="94.000622665006233"/>
    <n v="1606"/>
    <x v="5"/>
    <s v="CHF"/>
    <n v="1532062800"/>
    <n v="1535518800"/>
    <d v="2018-07-20T05:00:00"/>
    <d v="2018-08-29T05:00:00"/>
    <b v="0"/>
    <b v="0"/>
    <s v="film &amp; video/shorts"/>
    <x v="4"/>
  </r>
  <r>
    <x v="1"/>
    <n v="112.05426356589147"/>
    <n v="129"/>
    <x v="1"/>
    <s v="USD"/>
    <n v="1558674000"/>
    <n v="1559106000"/>
    <d v="2019-05-24T05:00:00"/>
    <d v="2019-05-29T05:00:00"/>
    <b v="0"/>
    <b v="0"/>
    <s v="film &amp; video/animation"/>
    <x v="4"/>
  </r>
  <r>
    <x v="1"/>
    <n v="48.008849557522126"/>
    <n v="226"/>
    <x v="4"/>
    <s v="GBP"/>
    <n v="1451973600"/>
    <n v="1454392800"/>
    <d v="2016-01-05T06:00:00"/>
    <d v="2016-02-02T06:00:00"/>
    <b v="0"/>
    <b v="0"/>
    <s v="games/video games"/>
    <x v="6"/>
  </r>
  <r>
    <x v="0"/>
    <n v="38.004334633723452"/>
    <n v="2307"/>
    <x v="6"/>
    <s v="EUR"/>
    <n v="1515564000"/>
    <n v="1517896800"/>
    <d v="2018-01-10T06:00:00"/>
    <d v="2018-02-06T06:00:00"/>
    <b v="0"/>
    <b v="0"/>
    <s v="film &amp; video/documentary"/>
    <x v="4"/>
  </r>
  <r>
    <x v="1"/>
    <n v="35.000184535892231"/>
    <n v="5419"/>
    <x v="1"/>
    <s v="USD"/>
    <n v="1412485200"/>
    <n v="1415685600"/>
    <d v="2014-10-05T05:00:00"/>
    <d v="2014-11-11T06:00:00"/>
    <b v="0"/>
    <b v="0"/>
    <s v="theater/plays"/>
    <x v="3"/>
  </r>
  <r>
    <x v="1"/>
    <n v="85"/>
    <n v="165"/>
    <x v="1"/>
    <s v="USD"/>
    <n v="1490245200"/>
    <n v="1490677200"/>
    <d v="2017-03-23T05:00:00"/>
    <d v="2017-03-28T05:00:00"/>
    <b v="0"/>
    <b v="0"/>
    <s v="film &amp; video/documentary"/>
    <x v="4"/>
  </r>
  <r>
    <x v="1"/>
    <n v="95.993893129770996"/>
    <n v="1965"/>
    <x v="3"/>
    <s v="DKK"/>
    <n v="1547877600"/>
    <n v="1551506400"/>
    <d v="2019-01-19T06:00:00"/>
    <d v="2019-03-02T06:00:00"/>
    <b v="0"/>
    <b v="1"/>
    <s v="film &amp; video/drama"/>
    <x v="4"/>
  </r>
  <r>
    <x v="1"/>
    <n v="68.8125"/>
    <n v="16"/>
    <x v="1"/>
    <s v="USD"/>
    <n v="1298700000"/>
    <n v="1300856400"/>
    <d v="2011-02-26T06:00:00"/>
    <d v="2011-03-23T05:00:00"/>
    <b v="0"/>
    <b v="0"/>
    <s v="theater/plays"/>
    <x v="3"/>
  </r>
  <r>
    <x v="1"/>
    <n v="105.97196261682242"/>
    <n v="107"/>
    <x v="1"/>
    <s v="USD"/>
    <n v="1570338000"/>
    <n v="1573192800"/>
    <d v="2019-10-06T05:00:00"/>
    <d v="2019-11-08T06:00:00"/>
    <b v="0"/>
    <b v="1"/>
    <s v="publishing/fiction"/>
    <x v="5"/>
  </r>
  <r>
    <x v="1"/>
    <n v="75.261194029850742"/>
    <n v="134"/>
    <x v="1"/>
    <s v="USD"/>
    <n v="1287378000"/>
    <n v="1287810000"/>
    <d v="2010-10-18T05:00:00"/>
    <d v="2010-10-23T05:00:00"/>
    <b v="0"/>
    <b v="0"/>
    <s v="photography/photography books"/>
    <x v="7"/>
  </r>
  <r>
    <x v="0"/>
    <n v="57.125"/>
    <n v="88"/>
    <x v="3"/>
    <s v="DKK"/>
    <n v="1361772000"/>
    <n v="1362978000"/>
    <d v="2013-02-25T06:00:00"/>
    <d v="2013-03-11T05:00:00"/>
    <b v="0"/>
    <b v="0"/>
    <s v="theater/plays"/>
    <x v="3"/>
  </r>
  <r>
    <x v="1"/>
    <n v="75.141414141414145"/>
    <n v="198"/>
    <x v="1"/>
    <s v="USD"/>
    <n v="1275714000"/>
    <n v="1277355600"/>
    <d v="2010-06-05T05:00:00"/>
    <d v="2010-06-24T05:00:00"/>
    <b v="0"/>
    <b v="1"/>
    <s v="technology/wearables"/>
    <x v="2"/>
  </r>
  <r>
    <x v="1"/>
    <n v="107.42342342342343"/>
    <n v="111"/>
    <x v="6"/>
    <s v="EUR"/>
    <n v="1346734800"/>
    <n v="1348981200"/>
    <d v="2012-09-04T05:00:00"/>
    <d v="2012-09-30T05:00:00"/>
    <b v="0"/>
    <b v="1"/>
    <s v="music/rock"/>
    <x v="1"/>
  </r>
  <r>
    <x v="1"/>
    <n v="35.995495495495497"/>
    <n v="222"/>
    <x v="1"/>
    <s v="USD"/>
    <n v="1309755600"/>
    <n v="1310533200"/>
    <d v="2011-07-04T05:00:00"/>
    <d v="2011-07-13T05:00:00"/>
    <b v="0"/>
    <b v="0"/>
    <s v="food/food trucks"/>
    <x v="0"/>
  </r>
  <r>
    <x v="1"/>
    <n v="26.998873148744366"/>
    <n v="6212"/>
    <x v="1"/>
    <s v="USD"/>
    <n v="1406178000"/>
    <n v="1407560400"/>
    <d v="2014-07-24T05:00:00"/>
    <d v="2014-08-09T05:00:00"/>
    <b v="0"/>
    <b v="0"/>
    <s v="publishing/radio &amp; podcasts"/>
    <x v="5"/>
  </r>
  <r>
    <x v="1"/>
    <n v="107.56122448979592"/>
    <n v="98"/>
    <x v="3"/>
    <s v="DKK"/>
    <n v="1552798800"/>
    <n v="1552885200"/>
    <d v="2019-03-17T05:00:00"/>
    <d v="2019-03-18T05:00:00"/>
    <b v="0"/>
    <b v="0"/>
    <s v="publishing/fiction"/>
    <x v="5"/>
  </r>
  <r>
    <x v="0"/>
    <n v="94.375"/>
    <n v="48"/>
    <x v="1"/>
    <s v="USD"/>
    <n v="1478062800"/>
    <n v="1479362400"/>
    <d v="2016-11-02T05:00:00"/>
    <d v="2016-11-17T06:00:00"/>
    <b v="0"/>
    <b v="1"/>
    <s v="theater/plays"/>
    <x v="3"/>
  </r>
  <r>
    <x v="1"/>
    <n v="46.163043478260867"/>
    <n v="92"/>
    <x v="1"/>
    <s v="USD"/>
    <n v="1278565200"/>
    <n v="1280552400"/>
    <d v="2010-07-08T05:00:00"/>
    <d v="2010-07-31T05:00:00"/>
    <b v="0"/>
    <b v="0"/>
    <s v="music/rock"/>
    <x v="1"/>
  </r>
  <r>
    <x v="1"/>
    <n v="47.845637583892618"/>
    <n v="149"/>
    <x v="1"/>
    <s v="USD"/>
    <n v="1396069200"/>
    <n v="1398661200"/>
    <d v="2014-03-29T05:00:00"/>
    <d v="2014-04-28T05:00:00"/>
    <b v="0"/>
    <b v="0"/>
    <s v="theater/plays"/>
    <x v="3"/>
  </r>
  <r>
    <x v="1"/>
    <n v="53.007815713698065"/>
    <n v="2431"/>
    <x v="1"/>
    <s v="USD"/>
    <n v="1435208400"/>
    <n v="1436245200"/>
    <d v="2015-06-25T05:00:00"/>
    <d v="2015-07-07T05:00:00"/>
    <b v="0"/>
    <b v="0"/>
    <s v="theater/plays"/>
    <x v="3"/>
  </r>
  <r>
    <x v="1"/>
    <n v="45.059405940594061"/>
    <n v="303"/>
    <x v="1"/>
    <s v="USD"/>
    <n v="1571547600"/>
    <n v="1575439200"/>
    <d v="2019-10-20T05:00:00"/>
    <d v="2019-12-04T06:00:00"/>
    <b v="0"/>
    <b v="0"/>
    <s v="music/rock"/>
    <x v="1"/>
  </r>
  <r>
    <x v="0"/>
    <n v="2"/>
    <n v="1"/>
    <x v="6"/>
    <s v="EUR"/>
    <n v="1375333200"/>
    <n v="1377752400"/>
    <d v="2013-08-01T05:00:00"/>
    <d v="2013-08-29T05:00:00"/>
    <b v="0"/>
    <b v="0"/>
    <s v="music/metal"/>
    <x v="1"/>
  </r>
  <r>
    <x v="0"/>
    <n v="99.006816632583508"/>
    <n v="1467"/>
    <x v="4"/>
    <s v="GBP"/>
    <n v="1332824400"/>
    <n v="1334206800"/>
    <d v="2012-03-27T05:00:00"/>
    <d v="2012-04-12T05:00:00"/>
    <b v="0"/>
    <b v="1"/>
    <s v="technology/wearables"/>
    <x v="2"/>
  </r>
  <r>
    <x v="0"/>
    <n v="32.786666666666669"/>
    <n v="75"/>
    <x v="1"/>
    <s v="USD"/>
    <n v="1284526800"/>
    <n v="1284872400"/>
    <d v="2010-09-15T05:00:00"/>
    <d v="2010-09-19T05:00:00"/>
    <b v="0"/>
    <b v="0"/>
    <s v="theater/plays"/>
    <x v="3"/>
  </r>
  <r>
    <x v="1"/>
    <n v="59.119617224880386"/>
    <n v="209"/>
    <x v="1"/>
    <s v="USD"/>
    <n v="1400562000"/>
    <n v="1403931600"/>
    <d v="2014-05-20T05:00:00"/>
    <d v="2014-06-28T05:00:00"/>
    <b v="0"/>
    <b v="0"/>
    <s v="film &amp; video/drama"/>
    <x v="4"/>
  </r>
  <r>
    <x v="0"/>
    <n v="44.93333333333333"/>
    <n v="120"/>
    <x v="1"/>
    <s v="USD"/>
    <n v="1520748000"/>
    <n v="1521262800"/>
    <d v="2018-03-11T06:00:00"/>
    <d v="2018-03-17T05:00:00"/>
    <b v="0"/>
    <b v="0"/>
    <s v="technology/wearables"/>
    <x v="2"/>
  </r>
  <r>
    <x v="1"/>
    <n v="89.664122137404576"/>
    <n v="131"/>
    <x v="1"/>
    <s v="USD"/>
    <n v="1532926800"/>
    <n v="1533358800"/>
    <d v="2018-07-30T05:00:00"/>
    <d v="2018-08-04T05:00:00"/>
    <b v="0"/>
    <b v="0"/>
    <s v="music/jazz"/>
    <x v="1"/>
  </r>
  <r>
    <x v="1"/>
    <n v="70.079268292682926"/>
    <n v="164"/>
    <x v="1"/>
    <s v="USD"/>
    <n v="1420869600"/>
    <n v="1421474400"/>
    <d v="2015-01-10T06:00:00"/>
    <d v="2015-01-17T06:00:00"/>
    <b v="0"/>
    <b v="0"/>
    <s v="technology/wearables"/>
    <x v="2"/>
  </r>
  <r>
    <x v="1"/>
    <n v="31.059701492537314"/>
    <n v="201"/>
    <x v="1"/>
    <s v="USD"/>
    <n v="1504242000"/>
    <n v="1505278800"/>
    <d v="2017-09-01T05:00:00"/>
    <d v="2017-09-13T05:00:00"/>
    <b v="0"/>
    <b v="0"/>
    <s v="games/video games"/>
    <x v="6"/>
  </r>
  <r>
    <x v="1"/>
    <n v="29.061611374407583"/>
    <n v="211"/>
    <x v="1"/>
    <s v="USD"/>
    <n v="1442811600"/>
    <n v="1443934800"/>
    <d v="2015-09-21T05:00:00"/>
    <d v="2015-10-04T05:00:00"/>
    <b v="0"/>
    <b v="0"/>
    <s v="theater/plays"/>
    <x v="3"/>
  </r>
  <r>
    <x v="1"/>
    <n v="30.0859375"/>
    <n v="128"/>
    <x v="1"/>
    <s v="USD"/>
    <n v="1497243600"/>
    <n v="1498539600"/>
    <d v="2017-06-12T05:00:00"/>
    <d v="2017-06-27T05:00:00"/>
    <b v="0"/>
    <b v="1"/>
    <s v="theater/plays"/>
    <x v="3"/>
  </r>
  <r>
    <x v="1"/>
    <n v="84.998125000000002"/>
    <n v="1600"/>
    <x v="0"/>
    <s v="CAD"/>
    <n v="1342501200"/>
    <n v="1342760400"/>
    <d v="2012-07-17T05:00:00"/>
    <d v="2012-07-20T05:00:00"/>
    <b v="0"/>
    <b v="0"/>
    <s v="theater/plays"/>
    <x v="3"/>
  </r>
  <r>
    <x v="0"/>
    <n v="82.001775410563695"/>
    <n v="2253"/>
    <x v="0"/>
    <s v="CAD"/>
    <n v="1298268000"/>
    <n v="1301720400"/>
    <d v="2011-02-21T06:00:00"/>
    <d v="2011-04-02T05:00:00"/>
    <b v="0"/>
    <b v="0"/>
    <s v="theater/plays"/>
    <x v="3"/>
  </r>
  <r>
    <x v="1"/>
    <n v="58.040160642570278"/>
    <n v="249"/>
    <x v="1"/>
    <s v="USD"/>
    <n v="1433480400"/>
    <n v="1433566800"/>
    <d v="2015-06-05T05:00:00"/>
    <d v="2015-06-06T05:00:00"/>
    <b v="0"/>
    <b v="0"/>
    <s v="technology/web"/>
    <x v="2"/>
  </r>
  <r>
    <x v="0"/>
    <n v="111.4"/>
    <n v="5"/>
    <x v="1"/>
    <s v="USD"/>
    <n v="1493355600"/>
    <n v="1493874000"/>
    <d v="2017-04-28T05:00:00"/>
    <d v="2017-05-04T05:00:00"/>
    <b v="0"/>
    <b v="0"/>
    <s v="theater/plays"/>
    <x v="3"/>
  </r>
  <r>
    <x v="0"/>
    <n v="71.94736842105263"/>
    <n v="38"/>
    <x v="1"/>
    <s v="USD"/>
    <n v="1530507600"/>
    <n v="1531803600"/>
    <d v="2018-07-02T05:00:00"/>
    <d v="2018-07-17T05:00:00"/>
    <b v="0"/>
    <b v="1"/>
    <s v="technology/web"/>
    <x v="2"/>
  </r>
  <r>
    <x v="1"/>
    <n v="61.038135593220339"/>
    <n v="236"/>
    <x v="1"/>
    <s v="USD"/>
    <n v="1296108000"/>
    <n v="1296712800"/>
    <d v="2011-01-27T06:00:00"/>
    <d v="2011-02-03T06:00:00"/>
    <b v="0"/>
    <b v="0"/>
    <s v="theater/plays"/>
    <x v="3"/>
  </r>
  <r>
    <x v="0"/>
    <n v="108.91666666666667"/>
    <n v="12"/>
    <x v="1"/>
    <s v="USD"/>
    <n v="1428469200"/>
    <n v="1428901200"/>
    <d v="2015-04-08T05:00:00"/>
    <d v="2015-04-13T05:00:00"/>
    <b v="0"/>
    <b v="1"/>
    <s v="theater/plays"/>
    <x v="3"/>
  </r>
  <r>
    <x v="1"/>
    <n v="29.001722017220171"/>
    <n v="4065"/>
    <x v="4"/>
    <s v="GBP"/>
    <n v="1264399200"/>
    <n v="1264831200"/>
    <d v="2010-01-25T06:00:00"/>
    <d v="2010-01-30T06:00:00"/>
    <b v="0"/>
    <b v="1"/>
    <s v="technology/wearables"/>
    <x v="2"/>
  </r>
  <r>
    <x v="1"/>
    <n v="58.975609756097562"/>
    <n v="246"/>
    <x v="6"/>
    <s v="EUR"/>
    <n v="1501131600"/>
    <n v="1505192400"/>
    <d v="2017-07-27T05:00:00"/>
    <d v="2017-09-12T05:00:00"/>
    <b v="0"/>
    <b v="1"/>
    <s v="theater/plays"/>
    <x v="3"/>
  </r>
  <r>
    <x v="3"/>
    <n v="111.82352941176471"/>
    <n v="17"/>
    <x v="1"/>
    <s v="USD"/>
    <n v="1292738400"/>
    <n v="1295676000"/>
    <d v="2010-12-19T06:00:00"/>
    <d v="2011-01-22T06:00:00"/>
    <b v="0"/>
    <b v="0"/>
    <s v="theater/plays"/>
    <x v="3"/>
  </r>
  <r>
    <x v="1"/>
    <n v="63.995555555555555"/>
    <n v="2475"/>
    <x v="6"/>
    <s v="EUR"/>
    <n v="1288674000"/>
    <n v="1292911200"/>
    <d v="2010-11-02T05:00:00"/>
    <d v="2010-12-21T06:00:00"/>
    <b v="0"/>
    <b v="1"/>
    <s v="theater/plays"/>
    <x v="3"/>
  </r>
  <r>
    <x v="1"/>
    <n v="85.315789473684205"/>
    <n v="76"/>
    <x v="1"/>
    <s v="USD"/>
    <n v="1575093600"/>
    <n v="1575439200"/>
    <d v="2019-11-30T06:00:00"/>
    <d v="2019-12-04T06:00:00"/>
    <b v="0"/>
    <b v="0"/>
    <s v="theater/plays"/>
    <x v="3"/>
  </r>
  <r>
    <x v="1"/>
    <n v="74.481481481481481"/>
    <n v="54"/>
    <x v="1"/>
    <s v="USD"/>
    <n v="1435726800"/>
    <n v="1438837200"/>
    <d v="2015-07-01T05:00:00"/>
    <d v="2015-08-06T05:00:00"/>
    <b v="0"/>
    <b v="0"/>
    <s v="film &amp; video/animation"/>
    <x v="4"/>
  </r>
  <r>
    <x v="1"/>
    <n v="105.14772727272727"/>
    <n v="88"/>
    <x v="1"/>
    <s v="USD"/>
    <n v="1480226400"/>
    <n v="1480485600"/>
    <d v="2016-11-27T06:00:00"/>
    <d v="2016-11-30T06:00:00"/>
    <b v="0"/>
    <b v="0"/>
    <s v="music/jazz"/>
    <x v="1"/>
  </r>
  <r>
    <x v="1"/>
    <n v="56.188235294117646"/>
    <n v="85"/>
    <x v="4"/>
    <s v="GBP"/>
    <n v="1459054800"/>
    <n v="1459141200"/>
    <d v="2016-03-27T05:00:00"/>
    <d v="2016-03-28T05:00:00"/>
    <b v="0"/>
    <b v="0"/>
    <s v="music/metal"/>
    <x v="1"/>
  </r>
  <r>
    <x v="1"/>
    <n v="85.917647058823533"/>
    <n v="170"/>
    <x v="1"/>
    <s v="USD"/>
    <n v="1531630800"/>
    <n v="1532322000"/>
    <d v="2018-07-15T05:00:00"/>
    <d v="2018-07-23T05:00:00"/>
    <b v="0"/>
    <b v="0"/>
    <s v="photography/photography books"/>
    <x v="7"/>
  </r>
  <r>
    <x v="0"/>
    <n v="57.00296912114014"/>
    <n v="1684"/>
    <x v="1"/>
    <s v="USD"/>
    <n v="1421992800"/>
    <n v="1426222800"/>
    <d v="2015-01-23T06:00:00"/>
    <d v="2015-03-13T05:00:00"/>
    <b v="1"/>
    <b v="1"/>
    <s v="theater/plays"/>
    <x v="3"/>
  </r>
  <r>
    <x v="0"/>
    <n v="79.642857142857139"/>
    <n v="56"/>
    <x v="1"/>
    <s v="USD"/>
    <n v="1285563600"/>
    <n v="1286773200"/>
    <d v="2010-09-27T05:00:00"/>
    <d v="2010-10-11T05:00:00"/>
    <b v="0"/>
    <b v="1"/>
    <s v="film &amp; video/animation"/>
    <x v="4"/>
  </r>
  <r>
    <x v="1"/>
    <n v="41.018181818181816"/>
    <n v="330"/>
    <x v="1"/>
    <s v="USD"/>
    <n v="1523854800"/>
    <n v="1523941200"/>
    <d v="2018-04-16T05:00:00"/>
    <d v="2018-04-17T05:00:00"/>
    <b v="0"/>
    <b v="0"/>
    <s v="publishing/translations"/>
    <x v="5"/>
  </r>
  <r>
    <x v="0"/>
    <n v="48.004773269689736"/>
    <n v="838"/>
    <x v="1"/>
    <s v="USD"/>
    <n v="1529125200"/>
    <n v="1529557200"/>
    <d v="2018-06-16T05:00:00"/>
    <d v="2018-06-21T05:00:00"/>
    <b v="0"/>
    <b v="0"/>
    <s v="theater/plays"/>
    <x v="3"/>
  </r>
  <r>
    <x v="1"/>
    <n v="55.212598425196852"/>
    <n v="127"/>
    <x v="1"/>
    <s v="USD"/>
    <n v="1503982800"/>
    <n v="1506574800"/>
    <d v="2017-08-29T05:00:00"/>
    <d v="2017-09-28T05:00:00"/>
    <b v="0"/>
    <b v="0"/>
    <s v="games/video games"/>
    <x v="6"/>
  </r>
  <r>
    <x v="1"/>
    <n v="92.109489051094897"/>
    <n v="411"/>
    <x v="1"/>
    <s v="USD"/>
    <n v="1511416800"/>
    <n v="1513576800"/>
    <d v="2017-11-23T06:00:00"/>
    <d v="2017-12-18T06:00:00"/>
    <b v="0"/>
    <b v="0"/>
    <s v="music/rock"/>
    <x v="1"/>
  </r>
  <r>
    <x v="1"/>
    <n v="83.183333333333337"/>
    <n v="180"/>
    <x v="4"/>
    <s v="GBP"/>
    <n v="1547704800"/>
    <n v="1548309600"/>
    <d v="2019-01-17T06:00:00"/>
    <d v="2019-01-24T06:00:00"/>
    <b v="0"/>
    <b v="1"/>
    <s v="games/video games"/>
    <x v="6"/>
  </r>
  <r>
    <x v="0"/>
    <n v="39.996000000000002"/>
    <n v="1000"/>
    <x v="1"/>
    <s v="USD"/>
    <n v="1469682000"/>
    <n v="1471582800"/>
    <d v="2016-07-28T05:00:00"/>
    <d v="2016-08-19T05:00:00"/>
    <b v="0"/>
    <b v="0"/>
    <s v="music/electric music"/>
    <x v="1"/>
  </r>
  <r>
    <x v="1"/>
    <n v="111.1336898395722"/>
    <n v="374"/>
    <x v="1"/>
    <s v="USD"/>
    <n v="1343451600"/>
    <n v="1344315600"/>
    <d v="2012-07-28T05:00:00"/>
    <d v="2012-08-07T05:00:00"/>
    <b v="0"/>
    <b v="0"/>
    <s v="technology/wearables"/>
    <x v="2"/>
  </r>
  <r>
    <x v="1"/>
    <n v="90.563380281690144"/>
    <n v="71"/>
    <x v="2"/>
    <s v="AUD"/>
    <n v="1315717200"/>
    <n v="1316408400"/>
    <d v="2011-09-11T05:00:00"/>
    <d v="2011-09-19T05:00:00"/>
    <b v="0"/>
    <b v="0"/>
    <s v="music/indie rock"/>
    <x v="1"/>
  </r>
  <r>
    <x v="1"/>
    <n v="61.108374384236456"/>
    <n v="203"/>
    <x v="1"/>
    <s v="USD"/>
    <n v="1430715600"/>
    <n v="1431838800"/>
    <d v="2015-05-04T05:00:00"/>
    <d v="2015-05-17T05:00:00"/>
    <b v="1"/>
    <b v="0"/>
    <s v="theater/plays"/>
    <x v="3"/>
  </r>
  <r>
    <x v="0"/>
    <n v="83.022941970310384"/>
    <n v="1482"/>
    <x v="2"/>
    <s v="AUD"/>
    <n v="1299564000"/>
    <n v="1300510800"/>
    <d v="2011-03-08T06:00:00"/>
    <d v="2011-03-19T05:00:00"/>
    <b v="0"/>
    <b v="1"/>
    <s v="music/rock"/>
    <x v="1"/>
  </r>
  <r>
    <x v="1"/>
    <n v="110.76106194690266"/>
    <n v="113"/>
    <x v="1"/>
    <s v="USD"/>
    <n v="1429160400"/>
    <n v="1431061200"/>
    <d v="2015-04-16T05:00:00"/>
    <d v="2015-05-08T05:00:00"/>
    <b v="0"/>
    <b v="0"/>
    <s v="publishing/translations"/>
    <x v="5"/>
  </r>
  <r>
    <x v="1"/>
    <n v="89.458333333333329"/>
    <n v="96"/>
    <x v="1"/>
    <s v="USD"/>
    <n v="1271307600"/>
    <n v="1271480400"/>
    <d v="2010-04-15T05:00:00"/>
    <d v="2010-04-17T05:00:00"/>
    <b v="0"/>
    <b v="0"/>
    <s v="theater/plays"/>
    <x v="3"/>
  </r>
  <r>
    <x v="0"/>
    <n v="57.849056603773583"/>
    <n v="106"/>
    <x v="1"/>
    <s v="USD"/>
    <n v="1456380000"/>
    <n v="1456380000"/>
    <d v="2016-02-25T06:00:00"/>
    <d v="2016-02-25T06:00:00"/>
    <b v="0"/>
    <b v="1"/>
    <s v="theater/plays"/>
    <x v="3"/>
  </r>
  <r>
    <x v="0"/>
    <n v="109.99705449189985"/>
    <n v="679"/>
    <x v="6"/>
    <s v="EUR"/>
    <n v="1470459600"/>
    <n v="1472878800"/>
    <d v="2016-08-06T05:00:00"/>
    <d v="2016-09-03T05:00:00"/>
    <b v="0"/>
    <b v="0"/>
    <s v="publishing/translations"/>
    <x v="5"/>
  </r>
  <r>
    <x v="1"/>
    <n v="103.96586345381526"/>
    <n v="498"/>
    <x v="5"/>
    <s v="CHF"/>
    <n v="1277269200"/>
    <n v="1277355600"/>
    <d v="2010-06-23T05:00:00"/>
    <d v="2010-06-24T05:00:00"/>
    <b v="0"/>
    <b v="1"/>
    <s v="games/video games"/>
    <x v="6"/>
  </r>
  <r>
    <x v="3"/>
    <n v="107.99508196721311"/>
    <n v="610"/>
    <x v="1"/>
    <s v="USD"/>
    <n v="1350709200"/>
    <n v="1351054800"/>
    <d v="2012-10-20T05:00:00"/>
    <d v="2012-10-24T05:00:00"/>
    <b v="0"/>
    <b v="1"/>
    <s v="theater/plays"/>
    <x v="3"/>
  </r>
  <r>
    <x v="1"/>
    <n v="48.927777777777777"/>
    <n v="180"/>
    <x v="4"/>
    <s v="GBP"/>
    <n v="1554613200"/>
    <n v="1555563600"/>
    <d v="2019-04-07T05:00:00"/>
    <d v="2019-04-18T05:00:00"/>
    <b v="0"/>
    <b v="0"/>
    <s v="technology/web"/>
    <x v="2"/>
  </r>
  <r>
    <x v="1"/>
    <n v="37.666666666666664"/>
    <n v="27"/>
    <x v="1"/>
    <s v="USD"/>
    <n v="1571029200"/>
    <n v="1571634000"/>
    <d v="2019-10-14T05:00:00"/>
    <d v="2019-10-21T05:00:00"/>
    <b v="0"/>
    <b v="0"/>
    <s v="film &amp; video/documentary"/>
    <x v="4"/>
  </r>
  <r>
    <x v="1"/>
    <n v="64.999141999141997"/>
    <n v="2331"/>
    <x v="1"/>
    <s v="USD"/>
    <n v="1299736800"/>
    <n v="1300856400"/>
    <d v="2011-03-10T06:00:00"/>
    <d v="2011-03-23T05:00:00"/>
    <b v="0"/>
    <b v="0"/>
    <s v="theater/plays"/>
    <x v="3"/>
  </r>
  <r>
    <x v="1"/>
    <n v="106.61061946902655"/>
    <n v="113"/>
    <x v="1"/>
    <s v="USD"/>
    <n v="1435208400"/>
    <n v="1439874000"/>
    <d v="2015-06-25T05:00:00"/>
    <d v="2015-08-18T05:00:00"/>
    <b v="0"/>
    <b v="0"/>
    <s v="food/food trucks"/>
    <x v="0"/>
  </r>
  <r>
    <x v="0"/>
    <n v="27.009016393442622"/>
    <n v="1220"/>
    <x v="2"/>
    <s v="AUD"/>
    <n v="1437973200"/>
    <n v="1438318800"/>
    <d v="2015-07-27T05:00:00"/>
    <d v="2015-07-31T05:00:00"/>
    <b v="0"/>
    <b v="0"/>
    <s v="games/video games"/>
    <x v="6"/>
  </r>
  <r>
    <x v="1"/>
    <n v="91.16463414634147"/>
    <n v="164"/>
    <x v="1"/>
    <s v="USD"/>
    <n v="1416895200"/>
    <n v="1419400800"/>
    <d v="2014-11-25T06:00:00"/>
    <d v="2014-12-24T06:00:00"/>
    <b v="0"/>
    <b v="0"/>
    <s v="theater/plays"/>
    <x v="3"/>
  </r>
  <r>
    <x v="0"/>
    <n v="1"/>
    <n v="1"/>
    <x v="1"/>
    <s v="USD"/>
    <n v="1319000400"/>
    <n v="1320555600"/>
    <d v="2011-10-19T05:00:00"/>
    <d v="2011-11-06T05:00:00"/>
    <b v="0"/>
    <b v="0"/>
    <s v="theater/plays"/>
    <x v="3"/>
  </r>
  <r>
    <x v="1"/>
    <n v="56.054878048780488"/>
    <n v="164"/>
    <x v="1"/>
    <s v="USD"/>
    <n v="1424498400"/>
    <n v="1425103200"/>
    <d v="2015-02-21T06:00:00"/>
    <d v="2015-02-28T06:00:00"/>
    <b v="0"/>
    <b v="1"/>
    <s v="music/electric music"/>
    <x v="1"/>
  </r>
  <r>
    <x v="1"/>
    <n v="31.017857142857142"/>
    <n v="336"/>
    <x v="1"/>
    <s v="USD"/>
    <n v="1526274000"/>
    <n v="1526878800"/>
    <d v="2018-05-14T05:00:00"/>
    <d v="2018-05-21T05:00:00"/>
    <b v="0"/>
    <b v="1"/>
    <s v="technology/wearables"/>
    <x v="2"/>
  </r>
  <r>
    <x v="0"/>
    <n v="66.513513513513516"/>
    <n v="37"/>
    <x v="6"/>
    <s v="EUR"/>
    <n v="1287896400"/>
    <n v="1288674000"/>
    <d v="2010-10-24T05:00:00"/>
    <d v="2010-11-02T05:00:00"/>
    <b v="0"/>
    <b v="0"/>
    <s v="music/electric music"/>
    <x v="1"/>
  </r>
  <r>
    <x v="1"/>
    <n v="89.005216484089729"/>
    <n v="1917"/>
    <x v="1"/>
    <s v="USD"/>
    <n v="1495515600"/>
    <n v="1495602000"/>
    <d v="2017-05-23T05:00:00"/>
    <d v="2017-05-24T05:00:00"/>
    <b v="0"/>
    <b v="0"/>
    <s v="music/indie rock"/>
    <x v="1"/>
  </r>
  <r>
    <x v="1"/>
    <n v="103.46315789473684"/>
    <n v="95"/>
    <x v="1"/>
    <s v="USD"/>
    <n v="1364878800"/>
    <n v="1366434000"/>
    <d v="2013-04-02T05:00:00"/>
    <d v="2013-04-20T05:00:00"/>
    <b v="0"/>
    <b v="0"/>
    <s v="technology/web"/>
    <x v="2"/>
  </r>
  <r>
    <x v="1"/>
    <n v="95.278911564625844"/>
    <n v="147"/>
    <x v="1"/>
    <s v="USD"/>
    <n v="1567918800"/>
    <n v="1568350800"/>
    <d v="2019-09-08T05:00:00"/>
    <d v="2019-09-13T05:00:00"/>
    <b v="0"/>
    <b v="0"/>
    <s v="theater/plays"/>
    <x v="3"/>
  </r>
  <r>
    <x v="1"/>
    <n v="75.895348837209298"/>
    <n v="86"/>
    <x v="1"/>
    <s v="USD"/>
    <n v="1524459600"/>
    <n v="1525928400"/>
    <d v="2018-04-23T05:00:00"/>
    <d v="2018-05-10T05:00:00"/>
    <b v="0"/>
    <b v="1"/>
    <s v="theater/plays"/>
    <x v="3"/>
  </r>
  <r>
    <x v="1"/>
    <n v="107.57831325301204"/>
    <n v="83"/>
    <x v="1"/>
    <s v="USD"/>
    <n v="1333688400"/>
    <n v="1336885200"/>
    <d v="2012-04-06T05:00:00"/>
    <d v="2012-05-13T05:00:00"/>
    <b v="0"/>
    <b v="0"/>
    <s v="film &amp; video/documentary"/>
    <x v="4"/>
  </r>
  <r>
    <x v="0"/>
    <n v="51.31666666666667"/>
    <n v="60"/>
    <x v="1"/>
    <s v="USD"/>
    <n v="1389506400"/>
    <n v="1389679200"/>
    <d v="2014-01-12T06:00:00"/>
    <d v="2014-01-14T06:00:00"/>
    <b v="0"/>
    <b v="0"/>
    <s v="film &amp; video/television"/>
    <x v="4"/>
  </r>
  <r>
    <x v="0"/>
    <n v="71.983108108108112"/>
    <n v="296"/>
    <x v="1"/>
    <s v="USD"/>
    <n v="1536642000"/>
    <n v="1538283600"/>
    <d v="2018-09-11T05:00:00"/>
    <d v="2018-09-30T05:00:00"/>
    <b v="0"/>
    <b v="0"/>
    <s v="food/food trucks"/>
    <x v="0"/>
  </r>
  <r>
    <x v="1"/>
    <n v="108.95414201183432"/>
    <n v="676"/>
    <x v="1"/>
    <s v="USD"/>
    <n v="1348290000"/>
    <n v="1348808400"/>
    <d v="2012-09-22T05:00:00"/>
    <d v="2012-09-28T05:00:00"/>
    <b v="0"/>
    <b v="0"/>
    <s v="publishing/radio &amp; podcasts"/>
    <x v="5"/>
  </r>
  <r>
    <x v="1"/>
    <n v="35"/>
    <n v="361"/>
    <x v="2"/>
    <s v="AUD"/>
    <n v="1408856400"/>
    <n v="1410152400"/>
    <d v="2014-08-24T05:00:00"/>
    <d v="2014-09-08T05:00:00"/>
    <b v="0"/>
    <b v="0"/>
    <s v="technology/web"/>
    <x v="2"/>
  </r>
  <r>
    <x v="1"/>
    <n v="94.938931297709928"/>
    <n v="131"/>
    <x v="1"/>
    <s v="USD"/>
    <n v="1505192400"/>
    <n v="1505797200"/>
    <d v="2017-09-12T05:00:00"/>
    <d v="2017-09-19T05:00:00"/>
    <b v="0"/>
    <b v="0"/>
    <s v="food/food trucks"/>
    <x v="0"/>
  </r>
  <r>
    <x v="1"/>
    <n v="109.65079365079364"/>
    <n v="126"/>
    <x v="1"/>
    <s v="USD"/>
    <n v="1554786000"/>
    <n v="1554872400"/>
    <d v="2019-04-09T05:00:00"/>
    <d v="2019-04-10T05:00:00"/>
    <b v="0"/>
    <b v="1"/>
    <s v="technology/wearables"/>
    <x v="2"/>
  </r>
  <r>
    <x v="0"/>
    <n v="44.001815980629537"/>
    <n v="3304"/>
    <x v="6"/>
    <s v="EUR"/>
    <n v="1510898400"/>
    <n v="1513922400"/>
    <d v="2017-11-17T06:00:00"/>
    <d v="2017-12-22T06:00:00"/>
    <b v="0"/>
    <b v="0"/>
    <s v="publishing/fiction"/>
    <x v="5"/>
  </r>
  <r>
    <x v="0"/>
    <n v="86.794520547945211"/>
    <n v="73"/>
    <x v="1"/>
    <s v="USD"/>
    <n v="1442552400"/>
    <n v="1442638800"/>
    <d v="2015-09-18T05:00:00"/>
    <d v="2015-09-19T05:00:00"/>
    <b v="0"/>
    <b v="0"/>
    <s v="theater/plays"/>
    <x v="3"/>
  </r>
  <r>
    <x v="1"/>
    <n v="30.992727272727272"/>
    <n v="275"/>
    <x v="1"/>
    <s v="USD"/>
    <n v="1316667600"/>
    <n v="1317186000"/>
    <d v="2011-09-22T05:00:00"/>
    <d v="2011-09-28T05:00:00"/>
    <b v="0"/>
    <b v="0"/>
    <s v="film &amp; video/television"/>
    <x v="4"/>
  </r>
  <r>
    <x v="1"/>
    <n v="94.791044776119406"/>
    <n v="67"/>
    <x v="1"/>
    <s v="USD"/>
    <n v="1390716000"/>
    <n v="1391234400"/>
    <d v="2014-01-26T06:00:00"/>
    <d v="2014-02-01T06:00:00"/>
    <b v="0"/>
    <b v="0"/>
    <s v="photography/photography books"/>
    <x v="7"/>
  </r>
  <r>
    <x v="1"/>
    <n v="69.79220779220779"/>
    <n v="154"/>
    <x v="1"/>
    <s v="USD"/>
    <n v="1402894800"/>
    <n v="1404363600"/>
    <d v="2014-06-16T05:00:00"/>
    <d v="2014-07-03T05:00:00"/>
    <b v="0"/>
    <b v="1"/>
    <s v="film &amp; video/documentary"/>
    <x v="4"/>
  </r>
  <r>
    <x v="1"/>
    <n v="63.003367003367003"/>
    <n v="1782"/>
    <x v="1"/>
    <s v="USD"/>
    <n v="1429246800"/>
    <n v="1429592400"/>
    <d v="2015-04-17T05:00:00"/>
    <d v="2015-04-21T05:00:00"/>
    <b v="0"/>
    <b v="1"/>
    <s v="games/mobile games"/>
    <x v="6"/>
  </r>
  <r>
    <x v="1"/>
    <n v="110.0343300110742"/>
    <n v="903"/>
    <x v="1"/>
    <s v="USD"/>
    <n v="1412485200"/>
    <n v="1413608400"/>
    <d v="2014-10-05T05:00:00"/>
    <d v="2014-10-18T05:00:00"/>
    <b v="0"/>
    <b v="0"/>
    <s v="games/video games"/>
    <x v="6"/>
  </r>
  <r>
    <x v="0"/>
    <n v="25.997933274284026"/>
    <n v="3387"/>
    <x v="1"/>
    <s v="USD"/>
    <n v="1417068000"/>
    <n v="1419400800"/>
    <d v="2014-11-27T06:00:00"/>
    <d v="2014-12-24T06:00:00"/>
    <b v="0"/>
    <b v="0"/>
    <s v="publishing/fiction"/>
    <x v="5"/>
  </r>
  <r>
    <x v="0"/>
    <n v="49.987915407854985"/>
    <n v="662"/>
    <x v="0"/>
    <s v="CAD"/>
    <n v="1448344800"/>
    <n v="1448604000"/>
    <d v="2015-11-24T06:00:00"/>
    <d v="2015-11-27T06:00:00"/>
    <b v="1"/>
    <b v="0"/>
    <s v="theater/plays"/>
    <x v="3"/>
  </r>
  <r>
    <x v="1"/>
    <n v="101.72340425531915"/>
    <n v="94"/>
    <x v="6"/>
    <s v="EUR"/>
    <n v="1557723600"/>
    <n v="1562302800"/>
    <d v="2019-05-13T05:00:00"/>
    <d v="2019-07-05T05:00:00"/>
    <b v="0"/>
    <b v="0"/>
    <s v="photography/photography books"/>
    <x v="7"/>
  </r>
  <r>
    <x v="1"/>
    <n v="47.083333333333336"/>
    <n v="180"/>
    <x v="1"/>
    <s v="USD"/>
    <n v="1537333200"/>
    <n v="1537678800"/>
    <d v="2018-09-19T05:00:00"/>
    <d v="2018-09-23T05:00:00"/>
    <b v="0"/>
    <b v="0"/>
    <s v="theater/plays"/>
    <x v="3"/>
  </r>
  <r>
    <x v="0"/>
    <n v="89.944444444444443"/>
    <n v="774"/>
    <x v="1"/>
    <s v="USD"/>
    <n v="1471150800"/>
    <n v="1473570000"/>
    <d v="2016-08-14T05:00:00"/>
    <d v="2016-09-11T05:00:00"/>
    <b v="0"/>
    <b v="1"/>
    <s v="theater/plays"/>
    <x v="3"/>
  </r>
  <r>
    <x v="0"/>
    <n v="78.96875"/>
    <n v="672"/>
    <x v="0"/>
    <s v="CAD"/>
    <n v="1273640400"/>
    <n v="1273899600"/>
    <d v="2010-05-12T05:00:00"/>
    <d v="2010-05-15T05:00:00"/>
    <b v="0"/>
    <b v="0"/>
    <s v="theater/plays"/>
    <x v="3"/>
  </r>
  <r>
    <x v="3"/>
    <n v="80.067669172932327"/>
    <n v="532"/>
    <x v="1"/>
    <s v="USD"/>
    <n v="1282885200"/>
    <n v="1284008400"/>
    <d v="2010-08-27T05:00:00"/>
    <d v="2010-09-09T05:00:00"/>
    <b v="0"/>
    <b v="0"/>
    <s v="music/rock"/>
    <x v="1"/>
  </r>
  <r>
    <x v="3"/>
    <n v="86.472727272727269"/>
    <n v="55"/>
    <x v="2"/>
    <s v="AUD"/>
    <n v="1422943200"/>
    <n v="1425103200"/>
    <d v="2015-02-03T06:00:00"/>
    <d v="2015-02-28T06:00:00"/>
    <b v="0"/>
    <b v="0"/>
    <s v="food/food trucks"/>
    <x v="0"/>
  </r>
  <r>
    <x v="1"/>
    <n v="28.001876172607879"/>
    <n v="533"/>
    <x v="3"/>
    <s v="DKK"/>
    <n v="1319605200"/>
    <n v="1320991200"/>
    <d v="2011-10-26T05:00:00"/>
    <d v="2011-11-11T06:00:00"/>
    <b v="0"/>
    <b v="0"/>
    <s v="film &amp; video/drama"/>
    <x v="4"/>
  </r>
  <r>
    <x v="1"/>
    <n v="67.996725337699544"/>
    <n v="2443"/>
    <x v="4"/>
    <s v="GBP"/>
    <n v="1385704800"/>
    <n v="1386828000"/>
    <d v="2013-11-29T06:00:00"/>
    <d v="2013-12-12T06:00:00"/>
    <b v="0"/>
    <b v="0"/>
    <s v="technology/web"/>
    <x v="2"/>
  </r>
  <r>
    <x v="1"/>
    <n v="43.078651685393261"/>
    <n v="89"/>
    <x v="1"/>
    <s v="USD"/>
    <n v="1515736800"/>
    <n v="1517119200"/>
    <d v="2018-01-12T06:00:00"/>
    <d v="2018-01-28T06:00:00"/>
    <b v="0"/>
    <b v="1"/>
    <s v="theater/plays"/>
    <x v="3"/>
  </r>
  <r>
    <x v="1"/>
    <n v="87.95597484276729"/>
    <n v="159"/>
    <x v="1"/>
    <s v="USD"/>
    <n v="1313125200"/>
    <n v="1315026000"/>
    <d v="2011-08-12T05:00:00"/>
    <d v="2011-09-03T05:00:00"/>
    <b v="0"/>
    <b v="0"/>
    <s v="music/world music"/>
    <x v="1"/>
  </r>
  <r>
    <x v="0"/>
    <n v="94.987234042553197"/>
    <n v="940"/>
    <x v="5"/>
    <s v="CHF"/>
    <n v="1308459600"/>
    <n v="1312693200"/>
    <d v="2011-06-19T05:00:00"/>
    <d v="2011-08-07T05:00:00"/>
    <b v="0"/>
    <b v="1"/>
    <s v="film &amp; video/documentary"/>
    <x v="4"/>
  </r>
  <r>
    <x v="0"/>
    <n v="46.905982905982903"/>
    <n v="117"/>
    <x v="1"/>
    <s v="USD"/>
    <n v="1362636000"/>
    <n v="1363064400"/>
    <d v="2013-03-07T06:00:00"/>
    <d v="2013-03-12T05:00:00"/>
    <b v="0"/>
    <b v="1"/>
    <s v="theater/plays"/>
    <x v="3"/>
  </r>
  <r>
    <x v="3"/>
    <n v="46.913793103448278"/>
    <n v="58"/>
    <x v="1"/>
    <s v="USD"/>
    <n v="1402117200"/>
    <n v="1403154000"/>
    <d v="2014-06-07T05:00:00"/>
    <d v="2014-06-19T05:00:00"/>
    <b v="0"/>
    <b v="1"/>
    <s v="film &amp; video/drama"/>
    <x v="4"/>
  </r>
  <r>
    <x v="1"/>
    <n v="94.24"/>
    <n v="50"/>
    <x v="1"/>
    <s v="USD"/>
    <n v="1286341200"/>
    <n v="1286859600"/>
    <d v="2010-10-06T05:00:00"/>
    <d v="2010-10-12T05:00:00"/>
    <b v="0"/>
    <b v="0"/>
    <s v="publishing/nonfiction"/>
    <x v="5"/>
  </r>
  <r>
    <x v="0"/>
    <n v="80.139130434782615"/>
    <n v="115"/>
    <x v="1"/>
    <s v="USD"/>
    <n v="1348808400"/>
    <n v="1349326800"/>
    <d v="2012-09-28T05:00:00"/>
    <d v="2012-10-04T05:00:00"/>
    <b v="0"/>
    <b v="0"/>
    <s v="games/mobile games"/>
    <x v="6"/>
  </r>
  <r>
    <x v="0"/>
    <n v="59.036809815950917"/>
    <n v="326"/>
    <x v="1"/>
    <s v="USD"/>
    <n v="1429592400"/>
    <n v="1430974800"/>
    <d v="2015-04-21T05:00:00"/>
    <d v="2015-05-07T05:00:00"/>
    <b v="0"/>
    <b v="1"/>
    <s v="technology/wearables"/>
    <x v="2"/>
  </r>
  <r>
    <x v="1"/>
    <n v="65.989247311827953"/>
    <n v="186"/>
    <x v="1"/>
    <s v="USD"/>
    <n v="1519538400"/>
    <n v="1519970400"/>
    <d v="2018-02-25T06:00:00"/>
    <d v="2018-03-02T06:00:00"/>
    <b v="0"/>
    <b v="0"/>
    <s v="film &amp; video/documentary"/>
    <x v="4"/>
  </r>
  <r>
    <x v="1"/>
    <n v="60.992530345471522"/>
    <n v="1071"/>
    <x v="1"/>
    <s v="USD"/>
    <n v="1434085200"/>
    <n v="1434603600"/>
    <d v="2015-06-12T05:00:00"/>
    <d v="2015-06-18T05:00:00"/>
    <b v="0"/>
    <b v="0"/>
    <s v="technology/web"/>
    <x v="2"/>
  </r>
  <r>
    <x v="1"/>
    <n v="98.307692307692307"/>
    <n v="117"/>
    <x v="1"/>
    <s v="USD"/>
    <n v="1333688400"/>
    <n v="1337230800"/>
    <d v="2012-04-06T05:00:00"/>
    <d v="2012-05-17T05:00:00"/>
    <b v="0"/>
    <b v="0"/>
    <s v="technology/web"/>
    <x v="2"/>
  </r>
  <r>
    <x v="1"/>
    <n v="104.6"/>
    <n v="70"/>
    <x v="1"/>
    <s v="USD"/>
    <n v="1277701200"/>
    <n v="1279429200"/>
    <d v="2010-06-28T05:00:00"/>
    <d v="2010-07-18T05:00:00"/>
    <b v="0"/>
    <b v="0"/>
    <s v="music/indie rock"/>
    <x v="1"/>
  </r>
  <r>
    <x v="1"/>
    <n v="86.066666666666663"/>
    <n v="135"/>
    <x v="1"/>
    <s v="USD"/>
    <n v="1560747600"/>
    <n v="1561438800"/>
    <d v="2019-06-17T05:00:00"/>
    <d v="2019-06-25T05:00:00"/>
    <b v="0"/>
    <b v="0"/>
    <s v="theater/plays"/>
    <x v="3"/>
  </r>
  <r>
    <x v="1"/>
    <n v="76.989583333333329"/>
    <n v="768"/>
    <x v="5"/>
    <s v="CHF"/>
    <n v="1410066000"/>
    <n v="1410498000"/>
    <d v="2014-09-07T05:00:00"/>
    <d v="2014-09-12T05:00:00"/>
    <b v="0"/>
    <b v="0"/>
    <s v="technology/wearables"/>
    <x v="2"/>
  </r>
  <r>
    <x v="3"/>
    <n v="29.764705882352942"/>
    <n v="51"/>
    <x v="1"/>
    <s v="USD"/>
    <n v="1320732000"/>
    <n v="1322460000"/>
    <d v="2011-11-08T06:00:00"/>
    <d v="2011-11-28T06:00:00"/>
    <b v="0"/>
    <b v="0"/>
    <s v="theater/plays"/>
    <x v="3"/>
  </r>
  <r>
    <x v="1"/>
    <n v="46.91959798994975"/>
    <n v="199"/>
    <x v="1"/>
    <s v="USD"/>
    <n v="1465794000"/>
    <n v="1466312400"/>
    <d v="2016-06-13T05:00:00"/>
    <d v="2016-06-19T05:00:00"/>
    <b v="0"/>
    <b v="1"/>
    <s v="theater/plays"/>
    <x v="3"/>
  </r>
  <r>
    <x v="1"/>
    <n v="105.18691588785046"/>
    <n v="107"/>
    <x v="1"/>
    <s v="USD"/>
    <n v="1500958800"/>
    <n v="1501736400"/>
    <d v="2017-07-25T05:00:00"/>
    <d v="2017-08-03T05:00:00"/>
    <b v="0"/>
    <b v="0"/>
    <s v="technology/wearables"/>
    <x v="2"/>
  </r>
  <r>
    <x v="1"/>
    <n v="69.907692307692301"/>
    <n v="195"/>
    <x v="1"/>
    <s v="USD"/>
    <n v="1357020000"/>
    <n v="1361512800"/>
    <d v="2013-01-01T06:00:00"/>
    <d v="2013-02-22T06:00:00"/>
    <b v="0"/>
    <b v="0"/>
    <s v="music/indie rock"/>
    <x v="1"/>
  </r>
  <r>
    <x v="0"/>
    <n v="1"/>
    <n v="1"/>
    <x v="1"/>
    <s v="USD"/>
    <n v="1544940000"/>
    <n v="1545026400"/>
    <d v="2018-12-16T06:00:00"/>
    <d v="2018-12-17T06:00:00"/>
    <b v="0"/>
    <b v="0"/>
    <s v="music/rock"/>
    <x v="1"/>
  </r>
  <r>
    <x v="0"/>
    <n v="60.011588275391958"/>
    <n v="1467"/>
    <x v="1"/>
    <s v="USD"/>
    <n v="1402290000"/>
    <n v="1406696400"/>
    <d v="2014-06-09T05:00:00"/>
    <d v="2014-07-30T05:00:00"/>
    <b v="0"/>
    <b v="0"/>
    <s v="music/electric music"/>
    <x v="1"/>
  </r>
  <r>
    <x v="1"/>
    <n v="52.006220379146917"/>
    <n v="3376"/>
    <x v="1"/>
    <s v="USD"/>
    <n v="1487311200"/>
    <n v="1487916000"/>
    <d v="2017-02-17T06:00:00"/>
    <d v="2017-02-24T06:00:00"/>
    <b v="0"/>
    <b v="0"/>
    <s v="music/indie rock"/>
    <x v="1"/>
  </r>
  <r>
    <x v="0"/>
    <n v="31.000176025347649"/>
    <n v="5681"/>
    <x v="1"/>
    <s v="USD"/>
    <n v="1350622800"/>
    <n v="1351141200"/>
    <d v="2012-10-19T05:00:00"/>
    <d v="2012-10-25T05:00:00"/>
    <b v="0"/>
    <b v="0"/>
    <s v="theater/plays"/>
    <x v="3"/>
  </r>
  <r>
    <x v="0"/>
    <n v="95.042492917847028"/>
    <n v="1059"/>
    <x v="1"/>
    <s v="USD"/>
    <n v="1463029200"/>
    <n v="1465016400"/>
    <d v="2016-05-12T05:00:00"/>
    <d v="2016-06-04T05:00:00"/>
    <b v="0"/>
    <b v="1"/>
    <s v="music/indie rock"/>
    <x v="1"/>
  </r>
  <r>
    <x v="0"/>
    <n v="75.968174204355108"/>
    <n v="1194"/>
    <x v="1"/>
    <s v="USD"/>
    <n v="1269493200"/>
    <n v="1270789200"/>
    <d v="2010-03-25T05:00:00"/>
    <d v="2010-04-09T05:00:00"/>
    <b v="0"/>
    <b v="0"/>
    <s v="theater/plays"/>
    <x v="3"/>
  </r>
  <r>
    <x v="3"/>
    <n v="71.013192612137203"/>
    <n v="379"/>
    <x v="2"/>
    <s v="AUD"/>
    <n v="1570251600"/>
    <n v="1572325200"/>
    <d v="2019-10-05T05:00:00"/>
    <d v="2019-10-29T05:00:00"/>
    <b v="0"/>
    <b v="0"/>
    <s v="music/rock"/>
    <x v="1"/>
  </r>
  <r>
    <x v="0"/>
    <n v="73.733333333333334"/>
    <n v="30"/>
    <x v="2"/>
    <s v="AUD"/>
    <n v="1388383200"/>
    <n v="1389420000"/>
    <d v="2013-12-30T06:00:00"/>
    <d v="2014-01-11T06:00:00"/>
    <b v="0"/>
    <b v="0"/>
    <s v="photography/photography books"/>
    <x v="7"/>
  </r>
  <r>
    <x v="1"/>
    <n v="113.17073170731707"/>
    <n v="41"/>
    <x v="1"/>
    <s v="USD"/>
    <n v="1449554400"/>
    <n v="1449640800"/>
    <d v="2015-12-08T06:00:00"/>
    <d v="2015-12-09T06:00:00"/>
    <b v="0"/>
    <b v="0"/>
    <s v="music/rock"/>
    <x v="1"/>
  </r>
  <r>
    <x v="1"/>
    <n v="105.00933552992861"/>
    <n v="1821"/>
    <x v="1"/>
    <s v="USD"/>
    <n v="1553662800"/>
    <n v="1555218000"/>
    <d v="2019-03-27T05:00:00"/>
    <d v="2019-04-14T05:00:00"/>
    <b v="0"/>
    <b v="1"/>
    <s v="theater/plays"/>
    <x v="3"/>
  </r>
  <r>
    <x v="1"/>
    <n v="79.176829268292678"/>
    <n v="164"/>
    <x v="1"/>
    <s v="USD"/>
    <n v="1556341200"/>
    <n v="1557723600"/>
    <d v="2019-04-27T05:00:00"/>
    <d v="2019-05-13T05:00:00"/>
    <b v="0"/>
    <b v="0"/>
    <s v="technology/wearables"/>
    <x v="2"/>
  </r>
  <r>
    <x v="0"/>
    <n v="57.333333333333336"/>
    <n v="75"/>
    <x v="1"/>
    <s v="USD"/>
    <n v="1442984400"/>
    <n v="1443502800"/>
    <d v="2015-09-23T05:00:00"/>
    <d v="2015-09-29T05:00:00"/>
    <b v="0"/>
    <b v="1"/>
    <s v="technology/web"/>
    <x v="2"/>
  </r>
  <r>
    <x v="1"/>
    <n v="58.178343949044589"/>
    <n v="157"/>
    <x v="5"/>
    <s v="CHF"/>
    <n v="1544248800"/>
    <n v="1546840800"/>
    <d v="2018-12-08T06:00:00"/>
    <d v="2019-01-07T06:00:00"/>
    <b v="0"/>
    <b v="0"/>
    <s v="music/rock"/>
    <x v="1"/>
  </r>
  <r>
    <x v="1"/>
    <n v="36.032520325203251"/>
    <n v="246"/>
    <x v="1"/>
    <s v="USD"/>
    <n v="1508475600"/>
    <n v="1512712800"/>
    <d v="2017-10-20T05:00:00"/>
    <d v="2017-12-08T06:00:00"/>
    <b v="0"/>
    <b v="1"/>
    <s v="photography/photography books"/>
    <x v="7"/>
  </r>
  <r>
    <x v="1"/>
    <n v="107.99068767908309"/>
    <n v="1396"/>
    <x v="1"/>
    <s v="USD"/>
    <n v="1507438800"/>
    <n v="1507525200"/>
    <d v="2017-10-08T05:00:00"/>
    <d v="2017-10-09T05:00:00"/>
    <b v="0"/>
    <b v="0"/>
    <s v="theater/plays"/>
    <x v="3"/>
  </r>
  <r>
    <x v="1"/>
    <n v="44.005985634477256"/>
    <n v="2506"/>
    <x v="1"/>
    <s v="USD"/>
    <n v="1501563600"/>
    <n v="1504328400"/>
    <d v="2017-08-01T05:00:00"/>
    <d v="2017-09-02T05:00:00"/>
    <b v="0"/>
    <b v="0"/>
    <s v="technology/web"/>
    <x v="2"/>
  </r>
  <r>
    <x v="1"/>
    <n v="55.077868852459019"/>
    <n v="244"/>
    <x v="1"/>
    <s v="USD"/>
    <n v="1292997600"/>
    <n v="1293343200"/>
    <d v="2010-12-22T06:00:00"/>
    <d v="2010-12-26T06:00:00"/>
    <b v="0"/>
    <b v="0"/>
    <s v="photography/photography books"/>
    <x v="7"/>
  </r>
  <r>
    <x v="1"/>
    <n v="74"/>
    <n v="146"/>
    <x v="2"/>
    <s v="AUD"/>
    <n v="1370840400"/>
    <n v="1371704400"/>
    <d v="2013-06-10T05:00:00"/>
    <d v="2013-06-20T05:00:00"/>
    <b v="0"/>
    <b v="0"/>
    <s v="theater/plays"/>
    <x v="3"/>
  </r>
  <r>
    <x v="0"/>
    <n v="41.996858638743454"/>
    <n v="955"/>
    <x v="3"/>
    <s v="DKK"/>
    <n v="1550815200"/>
    <n v="1552798800"/>
    <d v="2019-02-22T06:00:00"/>
    <d v="2019-03-17T05:00:00"/>
    <b v="0"/>
    <b v="1"/>
    <s v="music/indie rock"/>
    <x v="1"/>
  </r>
  <r>
    <x v="1"/>
    <n v="77.988161010260455"/>
    <n v="1267"/>
    <x v="1"/>
    <s v="USD"/>
    <n v="1339909200"/>
    <n v="1342328400"/>
    <d v="2012-06-17T05:00:00"/>
    <d v="2012-07-15T05:00:00"/>
    <b v="0"/>
    <b v="1"/>
    <s v="film &amp; video/shorts"/>
    <x v="4"/>
  </r>
  <r>
    <x v="0"/>
    <n v="82.507462686567166"/>
    <n v="67"/>
    <x v="1"/>
    <s v="USD"/>
    <n v="1501736400"/>
    <n v="1502341200"/>
    <d v="2017-08-03T05:00:00"/>
    <d v="2017-08-10T05:00:00"/>
    <b v="0"/>
    <b v="0"/>
    <s v="music/indie rock"/>
    <x v="1"/>
  </r>
  <r>
    <x v="0"/>
    <n v="104.2"/>
    <n v="5"/>
    <x v="1"/>
    <s v="USD"/>
    <n v="1395291600"/>
    <n v="1397192400"/>
    <d v="2014-03-20T05:00:00"/>
    <d v="2014-04-11T05:00:00"/>
    <b v="0"/>
    <b v="0"/>
    <s v="publishing/translations"/>
    <x v="5"/>
  </r>
  <r>
    <x v="0"/>
    <n v="25.5"/>
    <n v="26"/>
    <x v="1"/>
    <s v="USD"/>
    <n v="1405746000"/>
    <n v="1407042000"/>
    <d v="2014-07-19T05:00:00"/>
    <d v="2014-08-03T05:00:00"/>
    <b v="0"/>
    <b v="1"/>
    <s v="film &amp; video/documentary"/>
    <x v="4"/>
  </r>
  <r>
    <x v="1"/>
    <n v="100.98334401024984"/>
    <n v="1561"/>
    <x v="1"/>
    <s v="USD"/>
    <n v="1368853200"/>
    <n v="1369371600"/>
    <d v="2013-05-18T05:00:00"/>
    <d v="2013-05-24T05:00:00"/>
    <b v="0"/>
    <b v="0"/>
    <s v="theater/plays"/>
    <x v="3"/>
  </r>
  <r>
    <x v="1"/>
    <n v="111.83333333333333"/>
    <n v="48"/>
    <x v="1"/>
    <s v="USD"/>
    <n v="1444021200"/>
    <n v="1444107600"/>
    <d v="2015-10-05T05:00:00"/>
    <d v="2015-10-06T05:00:00"/>
    <b v="0"/>
    <b v="1"/>
    <s v="technology/wearables"/>
    <x v="2"/>
  </r>
  <r>
    <x v="0"/>
    <n v="41.999115044247787"/>
    <n v="1130"/>
    <x v="1"/>
    <s v="USD"/>
    <n v="1472619600"/>
    <n v="1474261200"/>
    <d v="2016-08-31T05:00:00"/>
    <d v="2016-09-19T05:00:00"/>
    <b v="0"/>
    <b v="0"/>
    <s v="theater/plays"/>
    <x v="3"/>
  </r>
  <r>
    <x v="0"/>
    <n v="110.05115089514067"/>
    <n v="782"/>
    <x v="1"/>
    <s v="USD"/>
    <n v="1472878800"/>
    <n v="1473656400"/>
    <d v="2016-09-03T05:00:00"/>
    <d v="2016-09-12T05:00:00"/>
    <b v="0"/>
    <b v="0"/>
    <s v="theater/plays"/>
    <x v="3"/>
  </r>
  <r>
    <x v="1"/>
    <n v="58.997079225994888"/>
    <n v="2739"/>
    <x v="1"/>
    <s v="USD"/>
    <n v="1289800800"/>
    <n v="1291960800"/>
    <d v="2010-11-15T06:00:00"/>
    <d v="2010-12-10T06:00:00"/>
    <b v="0"/>
    <b v="0"/>
    <s v="theater/plays"/>
    <x v="3"/>
  </r>
  <r>
    <x v="0"/>
    <n v="32.985714285714288"/>
    <n v="210"/>
    <x v="1"/>
    <s v="USD"/>
    <n v="1505970000"/>
    <n v="1506747600"/>
    <d v="2017-09-21T05:00:00"/>
    <d v="2017-09-30T05:00:00"/>
    <b v="0"/>
    <b v="0"/>
    <s v="food/food trucks"/>
    <x v="0"/>
  </r>
  <r>
    <x v="1"/>
    <n v="45.005654509471306"/>
    <n v="3537"/>
    <x v="0"/>
    <s v="CAD"/>
    <n v="1363496400"/>
    <n v="1363582800"/>
    <d v="2013-03-17T05:00:00"/>
    <d v="2013-03-18T05:00:00"/>
    <b v="0"/>
    <b v="1"/>
    <s v="theater/plays"/>
    <x v="3"/>
  </r>
  <r>
    <x v="1"/>
    <n v="81.98196487897485"/>
    <n v="2107"/>
    <x v="2"/>
    <s v="AUD"/>
    <n v="1269234000"/>
    <n v="1269666000"/>
    <d v="2010-03-22T05:00:00"/>
    <d v="2010-03-27T05:00:00"/>
    <b v="0"/>
    <b v="0"/>
    <s v="technology/wearables"/>
    <x v="2"/>
  </r>
  <r>
    <x v="0"/>
    <n v="39.080882352941174"/>
    <n v="136"/>
    <x v="1"/>
    <s v="USD"/>
    <n v="1507093200"/>
    <n v="1508648400"/>
    <d v="2017-10-04T05:00:00"/>
    <d v="2017-10-22T05:00:00"/>
    <b v="0"/>
    <b v="0"/>
    <s v="technology/web"/>
    <x v="2"/>
  </r>
  <r>
    <x v="1"/>
    <n v="58.996383363471971"/>
    <n v="3318"/>
    <x v="3"/>
    <s v="DKK"/>
    <n v="1560574800"/>
    <n v="1561957200"/>
    <d v="2019-06-15T05:00:00"/>
    <d v="2019-07-01T05:00:00"/>
    <b v="0"/>
    <b v="0"/>
    <s v="theater/plays"/>
    <x v="3"/>
  </r>
  <r>
    <x v="0"/>
    <n v="40.988372093023258"/>
    <n v="86"/>
    <x v="0"/>
    <s v="CAD"/>
    <n v="1284008400"/>
    <n v="1285131600"/>
    <d v="2010-09-09T05:00:00"/>
    <d v="2010-09-22T05:00:00"/>
    <b v="0"/>
    <b v="0"/>
    <s v="music/rock"/>
    <x v="1"/>
  </r>
  <r>
    <x v="1"/>
    <n v="31.029411764705884"/>
    <n v="340"/>
    <x v="1"/>
    <s v="USD"/>
    <n v="1556859600"/>
    <n v="1556946000"/>
    <d v="2019-05-03T05:00:00"/>
    <d v="2019-05-04T05:00:00"/>
    <b v="0"/>
    <b v="0"/>
    <s v="theater/plays"/>
    <x v="3"/>
  </r>
  <r>
    <x v="0"/>
    <n v="37.789473684210527"/>
    <n v="19"/>
    <x v="1"/>
    <s v="USD"/>
    <n v="1526187600"/>
    <n v="1527138000"/>
    <d v="2018-05-13T05:00:00"/>
    <d v="2018-05-24T05:00:00"/>
    <b v="0"/>
    <b v="0"/>
    <s v="film &amp; video/television"/>
    <x v="4"/>
  </r>
  <r>
    <x v="0"/>
    <n v="32.006772009029348"/>
    <n v="886"/>
    <x v="1"/>
    <s v="USD"/>
    <n v="1400821200"/>
    <n v="1402117200"/>
    <d v="2014-05-23T05:00:00"/>
    <d v="2014-06-07T05:00:00"/>
    <b v="0"/>
    <b v="0"/>
    <s v="theater/plays"/>
    <x v="3"/>
  </r>
  <r>
    <x v="1"/>
    <n v="95.966712898751737"/>
    <n v="1442"/>
    <x v="0"/>
    <s v="CAD"/>
    <n v="1361599200"/>
    <n v="1364014800"/>
    <d v="2013-02-23T06:00:00"/>
    <d v="2013-03-23T05:00:00"/>
    <b v="0"/>
    <b v="1"/>
    <s v="film &amp; video/shorts"/>
    <x v="4"/>
  </r>
  <r>
    <x v="0"/>
    <n v="75"/>
    <n v="35"/>
    <x v="6"/>
    <s v="EUR"/>
    <n v="1417500000"/>
    <n v="1417586400"/>
    <d v="2014-12-02T06:00:00"/>
    <d v="2014-12-03T06:00:00"/>
    <b v="0"/>
    <b v="0"/>
    <s v="theater/plays"/>
    <x v="3"/>
  </r>
  <r>
    <x v="3"/>
    <n v="102.0498866213152"/>
    <n v="441"/>
    <x v="1"/>
    <s v="USD"/>
    <n v="1457071200"/>
    <n v="1457071200"/>
    <d v="2016-03-04T06:00:00"/>
    <d v="2016-03-04T06:00:00"/>
    <b v="0"/>
    <b v="0"/>
    <s v="theater/plays"/>
    <x v="3"/>
  </r>
  <r>
    <x v="0"/>
    <n v="105.75"/>
    <n v="24"/>
    <x v="1"/>
    <s v="USD"/>
    <n v="1370322000"/>
    <n v="1370408400"/>
    <d v="2013-06-04T05:00:00"/>
    <d v="2013-06-05T05:00:00"/>
    <b v="0"/>
    <b v="1"/>
    <s v="theater/plays"/>
    <x v="3"/>
  </r>
  <r>
    <x v="0"/>
    <n v="37.069767441860463"/>
    <n v="86"/>
    <x v="6"/>
    <s v="EUR"/>
    <n v="1552366800"/>
    <n v="1552626000"/>
    <d v="2019-03-12T05:00:00"/>
    <d v="2019-03-15T05:00:00"/>
    <b v="0"/>
    <b v="0"/>
    <s v="theater/plays"/>
    <x v="3"/>
  </r>
  <r>
    <x v="0"/>
    <n v="35.049382716049379"/>
    <n v="243"/>
    <x v="1"/>
    <s v="USD"/>
    <n v="1403845200"/>
    <n v="1404190800"/>
    <d v="2014-06-27T05:00:00"/>
    <d v="2014-07-01T05:00:00"/>
    <b v="0"/>
    <b v="0"/>
    <s v="music/rock"/>
    <x v="1"/>
  </r>
  <r>
    <x v="0"/>
    <n v="46.338461538461537"/>
    <n v="65"/>
    <x v="1"/>
    <s v="USD"/>
    <n v="1523163600"/>
    <n v="1523509200"/>
    <d v="2018-04-08T05:00:00"/>
    <d v="2018-04-12T05:00:00"/>
    <b v="1"/>
    <b v="0"/>
    <s v="music/indie rock"/>
    <x v="1"/>
  </r>
  <r>
    <x v="1"/>
    <n v="69.174603174603178"/>
    <n v="126"/>
    <x v="1"/>
    <s v="USD"/>
    <n v="1442206800"/>
    <n v="1443589200"/>
    <d v="2015-09-14T05:00:00"/>
    <d v="2015-09-30T05:00:00"/>
    <b v="0"/>
    <b v="0"/>
    <s v="music/metal"/>
    <x v="1"/>
  </r>
  <r>
    <x v="1"/>
    <n v="109.07824427480917"/>
    <n v="524"/>
    <x v="1"/>
    <s v="USD"/>
    <n v="1532840400"/>
    <n v="1533445200"/>
    <d v="2018-07-29T05:00:00"/>
    <d v="2018-08-05T05:00:00"/>
    <b v="0"/>
    <b v="0"/>
    <s v="music/electric music"/>
    <x v="1"/>
  </r>
  <r>
    <x v="0"/>
    <n v="51.78"/>
    <n v="100"/>
    <x v="3"/>
    <s v="DKK"/>
    <n v="1472878800"/>
    <n v="1474520400"/>
    <d v="2016-09-03T05:00:00"/>
    <d v="2016-09-22T05:00:00"/>
    <b v="0"/>
    <b v="0"/>
    <s v="technology/wearables"/>
    <x v="2"/>
  </r>
  <r>
    <x v="1"/>
    <n v="82.010055304172951"/>
    <n v="1989"/>
    <x v="1"/>
    <s v="USD"/>
    <n v="1498194000"/>
    <n v="1499403600"/>
    <d v="2017-06-23T05:00:00"/>
    <d v="2017-07-07T05:00:00"/>
    <b v="0"/>
    <b v="0"/>
    <s v="film &amp; video/drama"/>
    <x v="4"/>
  </r>
  <r>
    <x v="0"/>
    <n v="35.958333333333336"/>
    <n v="168"/>
    <x v="1"/>
    <s v="USD"/>
    <n v="1281070800"/>
    <n v="1283576400"/>
    <d v="2010-08-06T05:00:00"/>
    <d v="2010-09-04T05:00:00"/>
    <b v="0"/>
    <b v="0"/>
    <s v="music/electric music"/>
    <x v="1"/>
  </r>
  <r>
    <x v="0"/>
    <n v="74.461538461538467"/>
    <n v="13"/>
    <x v="1"/>
    <s v="USD"/>
    <n v="1436245200"/>
    <n v="1436590800"/>
    <d v="2015-07-07T05:00:00"/>
    <d v="2015-07-11T05:00:00"/>
    <b v="0"/>
    <b v="0"/>
    <s v="music/rock"/>
    <x v="1"/>
  </r>
  <r>
    <x v="0"/>
    <n v="2"/>
    <n v="1"/>
    <x v="0"/>
    <s v="CAD"/>
    <n v="1269493200"/>
    <n v="1270443600"/>
    <d v="2010-03-25T05:00:00"/>
    <d v="2010-04-05T05:00:00"/>
    <b v="0"/>
    <b v="0"/>
    <s v="theater/plays"/>
    <x v="3"/>
  </r>
  <r>
    <x v="1"/>
    <n v="91.114649681528661"/>
    <n v="157"/>
    <x v="1"/>
    <s v="USD"/>
    <n v="1406264400"/>
    <n v="1407819600"/>
    <d v="2014-07-25T05:00:00"/>
    <d v="2014-08-12T05:00:00"/>
    <b v="0"/>
    <b v="0"/>
    <s v="technology/web"/>
    <x v="2"/>
  </r>
  <r>
    <x v="3"/>
    <n v="79.792682926829272"/>
    <n v="82"/>
    <x v="1"/>
    <s v="USD"/>
    <n v="1317531600"/>
    <n v="1317877200"/>
    <d v="2011-10-02T05:00:00"/>
    <d v="2011-10-06T05:00:00"/>
    <b v="0"/>
    <b v="0"/>
    <s v="food/food trucks"/>
    <x v="0"/>
  </r>
  <r>
    <x v="1"/>
    <n v="42.999777678968428"/>
    <n v="4498"/>
    <x v="2"/>
    <s v="AUD"/>
    <n v="1484632800"/>
    <n v="1484805600"/>
    <d v="2017-01-17T06:00:00"/>
    <d v="2017-01-19T06:00:00"/>
    <b v="0"/>
    <b v="0"/>
    <s v="theater/plays"/>
    <x v="3"/>
  </r>
  <r>
    <x v="0"/>
    <n v="63.225000000000001"/>
    <n v="40"/>
    <x v="1"/>
    <s v="USD"/>
    <n v="1301806800"/>
    <n v="1302670800"/>
    <d v="2011-04-03T05:00:00"/>
    <d v="2011-04-13T05:00:00"/>
    <b v="0"/>
    <b v="0"/>
    <s v="music/jazz"/>
    <x v="1"/>
  </r>
  <r>
    <x v="1"/>
    <n v="70.174999999999997"/>
    <n v="80"/>
    <x v="1"/>
    <s v="USD"/>
    <n v="1539752400"/>
    <n v="1540789200"/>
    <d v="2018-10-17T05:00:00"/>
    <d v="2018-10-29T05:00:00"/>
    <b v="1"/>
    <b v="0"/>
    <s v="theater/plays"/>
    <x v="3"/>
  </r>
  <r>
    <x v="3"/>
    <n v="61.333333333333336"/>
    <n v="57"/>
    <x v="1"/>
    <s v="USD"/>
    <n v="1267250400"/>
    <n v="1268028000"/>
    <d v="2010-02-27T06:00:00"/>
    <d v="2010-03-08T06:00:00"/>
    <b v="0"/>
    <b v="0"/>
    <s v="publishing/fiction"/>
    <x v="5"/>
  </r>
  <r>
    <x v="1"/>
    <n v="99"/>
    <n v="43"/>
    <x v="1"/>
    <s v="USD"/>
    <n v="1535432400"/>
    <n v="1537160400"/>
    <d v="2018-08-28T05:00:00"/>
    <d v="2018-09-17T05:00:00"/>
    <b v="0"/>
    <b v="1"/>
    <s v="music/rock"/>
    <x v="1"/>
  </r>
  <r>
    <x v="1"/>
    <n v="96.984900146127615"/>
    <n v="2053"/>
    <x v="1"/>
    <s v="USD"/>
    <n v="1510207200"/>
    <n v="1512280800"/>
    <d v="2017-11-09T06:00:00"/>
    <d v="2017-12-03T06:00:00"/>
    <b v="0"/>
    <b v="0"/>
    <s v="film &amp; video/documentary"/>
    <x v="4"/>
  </r>
  <r>
    <x v="2"/>
    <n v="51.004950495049506"/>
    <n v="808"/>
    <x v="2"/>
    <s v="AUD"/>
    <n v="1462510800"/>
    <n v="1463115600"/>
    <d v="2016-05-06T05:00:00"/>
    <d v="2016-05-13T05:00:00"/>
    <b v="0"/>
    <b v="0"/>
    <s v="film &amp; video/documentary"/>
    <x v="4"/>
  </r>
  <r>
    <x v="0"/>
    <n v="28.044247787610619"/>
    <n v="226"/>
    <x v="3"/>
    <s v="DKK"/>
    <n v="1488520800"/>
    <n v="1490850000"/>
    <d v="2017-03-03T06:00:00"/>
    <d v="2017-03-30T05:00:00"/>
    <b v="0"/>
    <b v="0"/>
    <s v="film &amp; video/science fiction"/>
    <x v="4"/>
  </r>
  <r>
    <x v="0"/>
    <n v="60.984615384615381"/>
    <n v="1625"/>
    <x v="1"/>
    <s v="USD"/>
    <n v="1377579600"/>
    <n v="1379653200"/>
    <d v="2013-08-27T05:00:00"/>
    <d v="2013-09-20T05:00:00"/>
    <b v="0"/>
    <b v="0"/>
    <s v="theater/plays"/>
    <x v="3"/>
  </r>
  <r>
    <x v="1"/>
    <n v="73.214285714285708"/>
    <n v="168"/>
    <x v="1"/>
    <s v="USD"/>
    <n v="1576389600"/>
    <n v="1580364000"/>
    <d v="2019-12-15T06:00:00"/>
    <d v="2020-01-30T06:00:00"/>
    <b v="0"/>
    <b v="0"/>
    <s v="theater/plays"/>
    <x v="3"/>
  </r>
  <r>
    <x v="1"/>
    <n v="39.997435299603637"/>
    <n v="4289"/>
    <x v="1"/>
    <s v="USD"/>
    <n v="1289019600"/>
    <n v="1289714400"/>
    <d v="2010-11-06T05:00:00"/>
    <d v="2010-11-14T06:00:00"/>
    <b v="0"/>
    <b v="1"/>
    <s v="music/indie rock"/>
    <x v="1"/>
  </r>
  <r>
    <x v="1"/>
    <n v="86.812121212121212"/>
    <n v="165"/>
    <x v="1"/>
    <s v="USD"/>
    <n v="1282194000"/>
    <n v="1282712400"/>
    <d v="2010-08-19T05:00:00"/>
    <d v="2010-08-25T05:00:00"/>
    <b v="0"/>
    <b v="0"/>
    <s v="music/rock"/>
    <x v="1"/>
  </r>
  <r>
    <x v="0"/>
    <n v="42.125874125874127"/>
    <n v="143"/>
    <x v="1"/>
    <s v="USD"/>
    <n v="1550037600"/>
    <n v="1550210400"/>
    <d v="2019-02-13T06:00:00"/>
    <d v="2019-02-15T06:00:00"/>
    <b v="0"/>
    <b v="0"/>
    <s v="theater/plays"/>
    <x v="3"/>
  </r>
  <r>
    <x v="1"/>
    <n v="103.97851239669421"/>
    <n v="1815"/>
    <x v="1"/>
    <s v="USD"/>
    <n v="1321941600"/>
    <n v="1322114400"/>
    <d v="2011-11-22T06:00:00"/>
    <d v="2011-11-24T06:00:00"/>
    <b v="0"/>
    <b v="0"/>
    <s v="theater/plays"/>
    <x v="3"/>
  </r>
  <r>
    <x v="0"/>
    <n v="62.003211991434689"/>
    <n v="934"/>
    <x v="1"/>
    <s v="USD"/>
    <n v="1556427600"/>
    <n v="1557205200"/>
    <d v="2019-04-28T05:00:00"/>
    <d v="2019-05-07T05:00:00"/>
    <b v="0"/>
    <b v="0"/>
    <s v="film &amp; video/science fiction"/>
    <x v="4"/>
  </r>
  <r>
    <x v="1"/>
    <n v="31.005037783375315"/>
    <n v="397"/>
    <x v="4"/>
    <s v="GBP"/>
    <n v="1320991200"/>
    <n v="1323928800"/>
    <d v="2011-11-11T06:00:00"/>
    <d v="2011-12-15T06:00:00"/>
    <b v="0"/>
    <b v="1"/>
    <s v="film &amp; video/shorts"/>
    <x v="4"/>
  </r>
  <r>
    <x v="1"/>
    <n v="89.991552956465242"/>
    <n v="1539"/>
    <x v="1"/>
    <s v="USD"/>
    <n v="1345093200"/>
    <n v="1346130000"/>
    <d v="2012-08-16T05:00:00"/>
    <d v="2012-08-28T05:00:00"/>
    <b v="0"/>
    <b v="0"/>
    <s v="film &amp; video/animation"/>
    <x v="4"/>
  </r>
  <r>
    <x v="0"/>
    <n v="39.235294117647058"/>
    <n v="17"/>
    <x v="1"/>
    <s v="USD"/>
    <n v="1309496400"/>
    <n v="1311051600"/>
    <d v="2011-07-01T05:00:00"/>
    <d v="2011-07-19T05:00:00"/>
    <b v="1"/>
    <b v="0"/>
    <s v="theater/plays"/>
    <x v="3"/>
  </r>
  <r>
    <x v="0"/>
    <n v="54.993116108306566"/>
    <n v="2179"/>
    <x v="1"/>
    <s v="USD"/>
    <n v="1340254800"/>
    <n v="1340427600"/>
    <d v="2012-06-21T05:00:00"/>
    <d v="2012-06-23T05:00:00"/>
    <b v="1"/>
    <b v="0"/>
    <s v="food/food trucks"/>
    <x v="0"/>
  </r>
  <r>
    <x v="1"/>
    <n v="47.992753623188406"/>
    <n v="138"/>
    <x v="1"/>
    <s v="USD"/>
    <n v="1412226000"/>
    <n v="1412312400"/>
    <d v="2014-10-02T05:00:00"/>
    <d v="2014-10-03T05:00:00"/>
    <b v="0"/>
    <b v="0"/>
    <s v="photography/photography books"/>
    <x v="7"/>
  </r>
  <r>
    <x v="0"/>
    <n v="87.966702470461868"/>
    <n v="931"/>
    <x v="1"/>
    <s v="USD"/>
    <n v="1458104400"/>
    <n v="1459314000"/>
    <d v="2016-03-16T05:00:00"/>
    <d v="2016-03-30T05:00:00"/>
    <b v="0"/>
    <b v="0"/>
    <s v="theater/plays"/>
    <x v="3"/>
  </r>
  <r>
    <x v="1"/>
    <n v="51.999165275459099"/>
    <n v="3594"/>
    <x v="1"/>
    <s v="USD"/>
    <n v="1411534800"/>
    <n v="1415426400"/>
    <d v="2014-09-24T05:00:00"/>
    <d v="2014-11-08T06:00:00"/>
    <b v="0"/>
    <b v="0"/>
    <s v="film &amp; video/science fiction"/>
    <x v="4"/>
  </r>
  <r>
    <x v="1"/>
    <n v="29.999659863945578"/>
    <n v="5880"/>
    <x v="1"/>
    <s v="USD"/>
    <n v="1399093200"/>
    <n v="1399093200"/>
    <d v="2014-05-03T05:00:00"/>
    <d v="2014-05-03T05:00:00"/>
    <b v="1"/>
    <b v="0"/>
    <s v="music/rock"/>
    <x v="1"/>
  </r>
  <r>
    <x v="1"/>
    <n v="98.205357142857139"/>
    <n v="112"/>
    <x v="1"/>
    <s v="USD"/>
    <n v="1270702800"/>
    <n v="1273899600"/>
    <d v="2010-04-08T05:00:00"/>
    <d v="2010-05-15T05:00:00"/>
    <b v="0"/>
    <b v="0"/>
    <s v="photography/photography books"/>
    <x v="7"/>
  </r>
  <r>
    <x v="1"/>
    <n v="108.96182396606575"/>
    <n v="943"/>
    <x v="1"/>
    <s v="USD"/>
    <n v="1431666000"/>
    <n v="1432184400"/>
    <d v="2015-05-15T05:00:00"/>
    <d v="2015-05-21T05:00:00"/>
    <b v="0"/>
    <b v="0"/>
    <s v="games/mobile games"/>
    <x v="6"/>
  </r>
  <r>
    <x v="1"/>
    <n v="66.998379254457049"/>
    <n v="2468"/>
    <x v="1"/>
    <s v="USD"/>
    <n v="1472619600"/>
    <n v="1474779600"/>
    <d v="2016-08-31T05:00:00"/>
    <d v="2016-09-25T05:00:00"/>
    <b v="0"/>
    <b v="0"/>
    <s v="film &amp; video/animation"/>
    <x v="4"/>
  </r>
  <r>
    <x v="1"/>
    <n v="64.99333594668758"/>
    <n v="2551"/>
    <x v="1"/>
    <s v="USD"/>
    <n v="1496293200"/>
    <n v="1500440400"/>
    <d v="2017-06-01T05:00:00"/>
    <d v="2017-07-19T05:00:00"/>
    <b v="0"/>
    <b v="1"/>
    <s v="games/mobile games"/>
    <x v="6"/>
  </r>
  <r>
    <x v="1"/>
    <n v="99.841584158415841"/>
    <n v="101"/>
    <x v="1"/>
    <s v="USD"/>
    <n v="1575612000"/>
    <n v="1575612000"/>
    <d v="2019-12-06T06:00:00"/>
    <d v="2019-12-06T06:00:00"/>
    <b v="0"/>
    <b v="0"/>
    <s v="games/video games"/>
    <x v="6"/>
  </r>
  <r>
    <x v="3"/>
    <n v="82.432835820895519"/>
    <n v="67"/>
    <x v="1"/>
    <s v="USD"/>
    <n v="1369112400"/>
    <n v="1374123600"/>
    <d v="2013-05-21T05:00:00"/>
    <d v="2013-07-18T05:00:00"/>
    <b v="0"/>
    <b v="0"/>
    <s v="theater/plays"/>
    <x v="3"/>
  </r>
  <r>
    <x v="1"/>
    <n v="63.293478260869563"/>
    <n v="92"/>
    <x v="1"/>
    <s v="USD"/>
    <n v="1469422800"/>
    <n v="1469509200"/>
    <d v="2016-07-25T05:00:00"/>
    <d v="2016-07-26T05:00:00"/>
    <b v="0"/>
    <b v="0"/>
    <s v="theater/plays"/>
    <x v="3"/>
  </r>
  <r>
    <x v="1"/>
    <n v="96.774193548387103"/>
    <n v="62"/>
    <x v="1"/>
    <s v="USD"/>
    <n v="1307854800"/>
    <n v="1309237200"/>
    <d v="2011-06-12T05:00:00"/>
    <d v="2011-06-28T05:00:00"/>
    <b v="0"/>
    <b v="0"/>
    <s v="film &amp; video/animation"/>
    <x v="4"/>
  </r>
  <r>
    <x v="1"/>
    <n v="54.906040268456373"/>
    <n v="149"/>
    <x v="6"/>
    <s v="EUR"/>
    <n v="1503378000"/>
    <n v="1503982800"/>
    <d v="2017-08-22T05:00:00"/>
    <d v="2017-08-29T05:00:00"/>
    <b v="0"/>
    <b v="1"/>
    <s v="games/video games"/>
    <x v="6"/>
  </r>
  <r>
    <x v="0"/>
    <n v="39.010869565217391"/>
    <n v="92"/>
    <x v="1"/>
    <s v="USD"/>
    <n v="1486965600"/>
    <n v="1487397600"/>
    <d v="2017-02-13T06:00:00"/>
    <d v="2017-02-18T06:00:00"/>
    <b v="0"/>
    <b v="0"/>
    <s v="film &amp; video/animation"/>
    <x v="4"/>
  </r>
  <r>
    <x v="0"/>
    <n v="75.84210526315789"/>
    <n v="57"/>
    <x v="2"/>
    <s v="AUD"/>
    <n v="1561438800"/>
    <n v="1562043600"/>
    <d v="2019-06-25T05:00:00"/>
    <d v="2019-07-02T05:00:00"/>
    <b v="0"/>
    <b v="1"/>
    <s v="music/rock"/>
    <x v="1"/>
  </r>
  <r>
    <x v="1"/>
    <n v="45.051671732522799"/>
    <n v="329"/>
    <x v="1"/>
    <s v="USD"/>
    <n v="1398402000"/>
    <n v="1398574800"/>
    <d v="2014-04-25T05:00:00"/>
    <d v="2014-04-27T05:00:00"/>
    <b v="0"/>
    <b v="0"/>
    <s v="film &amp; video/animation"/>
    <x v="4"/>
  </r>
  <r>
    <x v="1"/>
    <n v="104.51546391752578"/>
    <n v="97"/>
    <x v="3"/>
    <s v="DKK"/>
    <n v="1513231200"/>
    <n v="1515391200"/>
    <d v="2017-12-14T06:00:00"/>
    <d v="2018-01-08T06:00:00"/>
    <b v="0"/>
    <b v="1"/>
    <s v="theater/plays"/>
    <x v="3"/>
  </r>
  <r>
    <x v="0"/>
    <n v="76.268292682926827"/>
    <n v="41"/>
    <x v="1"/>
    <s v="USD"/>
    <n v="1440824400"/>
    <n v="1441170000"/>
    <d v="2015-08-29T05:00:00"/>
    <d v="2015-09-02T05:00:00"/>
    <b v="0"/>
    <b v="0"/>
    <s v="technology/wearables"/>
    <x v="2"/>
  </r>
  <r>
    <x v="1"/>
    <n v="69.015695067264573"/>
    <n v="1784"/>
    <x v="1"/>
    <s v="USD"/>
    <n v="1281070800"/>
    <n v="1281157200"/>
    <d v="2010-08-06T05:00:00"/>
    <d v="2010-08-07T05:00:00"/>
    <b v="0"/>
    <b v="0"/>
    <s v="theater/plays"/>
    <x v="3"/>
  </r>
  <r>
    <x v="1"/>
    <n v="101.97684085510689"/>
    <n v="1684"/>
    <x v="2"/>
    <s v="AUD"/>
    <n v="1397365200"/>
    <n v="1398229200"/>
    <d v="2014-04-13T05:00:00"/>
    <d v="2014-04-23T05:00:00"/>
    <b v="0"/>
    <b v="1"/>
    <s v="publishing/nonfiction"/>
    <x v="5"/>
  </r>
  <r>
    <x v="1"/>
    <n v="42.915999999999997"/>
    <n v="250"/>
    <x v="1"/>
    <s v="USD"/>
    <n v="1494392400"/>
    <n v="1495256400"/>
    <d v="2017-05-10T05:00:00"/>
    <d v="2017-05-20T05:00:00"/>
    <b v="0"/>
    <b v="1"/>
    <s v="music/rock"/>
    <x v="1"/>
  </r>
  <r>
    <x v="1"/>
    <n v="43.025210084033617"/>
    <n v="238"/>
    <x v="1"/>
    <s v="USD"/>
    <n v="1520143200"/>
    <n v="1520402400"/>
    <d v="2018-03-04T06:00:00"/>
    <d v="2018-03-07T06:00:00"/>
    <b v="0"/>
    <b v="0"/>
    <s v="theater/plays"/>
    <x v="3"/>
  </r>
  <r>
    <x v="1"/>
    <n v="75.245283018867923"/>
    <n v="53"/>
    <x v="1"/>
    <s v="USD"/>
    <n v="1405314000"/>
    <n v="1409806800"/>
    <d v="2014-07-14T05:00:00"/>
    <d v="2014-09-04T05:00:00"/>
    <b v="0"/>
    <b v="0"/>
    <s v="theater/plays"/>
    <x v="3"/>
  </r>
  <r>
    <x v="1"/>
    <n v="69.023364485981304"/>
    <n v="214"/>
    <x v="1"/>
    <s v="USD"/>
    <n v="1396846800"/>
    <n v="1396933200"/>
    <d v="2014-04-07T05:00:00"/>
    <d v="2014-04-08T05:00:00"/>
    <b v="0"/>
    <b v="0"/>
    <s v="theater/plays"/>
    <x v="3"/>
  </r>
  <r>
    <x v="1"/>
    <n v="65.986486486486484"/>
    <n v="222"/>
    <x v="1"/>
    <s v="USD"/>
    <n v="1375678800"/>
    <n v="1376024400"/>
    <d v="2013-08-05T05:00:00"/>
    <d v="2013-08-09T05:00:00"/>
    <b v="0"/>
    <b v="0"/>
    <s v="technology/web"/>
    <x v="2"/>
  </r>
  <r>
    <x v="1"/>
    <n v="98.013800424628457"/>
    <n v="1884"/>
    <x v="1"/>
    <s v="USD"/>
    <n v="1482386400"/>
    <n v="1483682400"/>
    <d v="2016-12-22T06:00:00"/>
    <d v="2017-01-06T06:00:00"/>
    <b v="0"/>
    <b v="1"/>
    <s v="publishing/fiction"/>
    <x v="5"/>
  </r>
  <r>
    <x v="1"/>
    <n v="60.105504587155963"/>
    <n v="218"/>
    <x v="2"/>
    <s v="AUD"/>
    <n v="1420005600"/>
    <n v="1420437600"/>
    <d v="2014-12-31T06:00:00"/>
    <d v="2015-01-05T06:00:00"/>
    <b v="0"/>
    <b v="0"/>
    <s v="games/mobile games"/>
    <x v="6"/>
  </r>
  <r>
    <x v="1"/>
    <n v="26.000773395204948"/>
    <n v="6465"/>
    <x v="1"/>
    <s v="USD"/>
    <n v="1420178400"/>
    <n v="1420783200"/>
    <d v="2015-01-02T06:00:00"/>
    <d v="2015-01-09T06:00:00"/>
    <b v="0"/>
    <b v="0"/>
    <s v="publishing/translations"/>
    <x v="5"/>
  </r>
  <r>
    <x v="0"/>
    <n v="3"/>
    <n v="1"/>
    <x v="1"/>
    <s v="USD"/>
    <n v="1264399200"/>
    <n v="1267423200"/>
    <d v="2010-01-25T06:00:00"/>
    <d v="2010-03-01T06:00:00"/>
    <b v="0"/>
    <b v="0"/>
    <s v="music/rock"/>
    <x v="1"/>
  </r>
  <r>
    <x v="0"/>
    <n v="38.019801980198018"/>
    <n v="101"/>
    <x v="1"/>
    <s v="USD"/>
    <n v="1355032800"/>
    <n v="1355205600"/>
    <d v="2012-12-09T06:00:00"/>
    <d v="2012-12-11T06:00:00"/>
    <b v="0"/>
    <b v="0"/>
    <s v="theater/plays"/>
    <x v="3"/>
  </r>
  <r>
    <x v="1"/>
    <n v="106.15254237288136"/>
    <n v="59"/>
    <x v="1"/>
    <s v="USD"/>
    <n v="1382677200"/>
    <n v="1383109200"/>
    <d v="2013-10-25T05:00:00"/>
    <d v="2013-10-30T05:00:00"/>
    <b v="0"/>
    <b v="0"/>
    <s v="theater/plays"/>
    <x v="3"/>
  </r>
  <r>
    <x v="0"/>
    <n v="81.019475655430711"/>
    <n v="1335"/>
    <x v="0"/>
    <s v="CAD"/>
    <n v="1302238800"/>
    <n v="1303275600"/>
    <d v="2011-04-08T05:00:00"/>
    <d v="2011-04-20T05:00:00"/>
    <b v="0"/>
    <b v="0"/>
    <s v="film &amp; video/drama"/>
    <x v="4"/>
  </r>
  <r>
    <x v="1"/>
    <n v="96.647727272727266"/>
    <n v="88"/>
    <x v="1"/>
    <s v="USD"/>
    <n v="1487656800"/>
    <n v="1487829600"/>
    <d v="2017-02-21T06:00:00"/>
    <d v="2017-02-23T06:00:00"/>
    <b v="0"/>
    <b v="0"/>
    <s v="publishing/nonfiction"/>
    <x v="5"/>
  </r>
  <r>
    <x v="1"/>
    <n v="57.003535651149086"/>
    <n v="1697"/>
    <x v="1"/>
    <s v="USD"/>
    <n v="1297836000"/>
    <n v="1298268000"/>
    <d v="2011-02-16T06:00:00"/>
    <d v="2011-02-21T06:00:00"/>
    <b v="0"/>
    <b v="1"/>
    <s v="music/rock"/>
    <x v="1"/>
  </r>
  <r>
    <x v="0"/>
    <n v="63.93333333333333"/>
    <n v="15"/>
    <x v="4"/>
    <s v="GBP"/>
    <n v="1453615200"/>
    <n v="1456812000"/>
    <d v="2016-01-24T06:00:00"/>
    <d v="2016-03-01T06:00:00"/>
    <b v="0"/>
    <b v="0"/>
    <s v="music/rock"/>
    <x v="1"/>
  </r>
  <r>
    <x v="1"/>
    <n v="90.456521739130437"/>
    <n v="92"/>
    <x v="1"/>
    <s v="USD"/>
    <n v="1362463200"/>
    <n v="1363669200"/>
    <d v="2013-03-05T06:00:00"/>
    <d v="2013-03-19T05:00:00"/>
    <b v="0"/>
    <b v="0"/>
    <s v="theater/plays"/>
    <x v="3"/>
  </r>
  <r>
    <x v="1"/>
    <n v="72.172043010752688"/>
    <n v="186"/>
    <x v="1"/>
    <s v="USD"/>
    <n v="1481176800"/>
    <n v="1482904800"/>
    <d v="2016-12-08T06:00:00"/>
    <d v="2016-12-28T06:00:00"/>
    <b v="0"/>
    <b v="1"/>
    <s v="theater/plays"/>
    <x v="3"/>
  </r>
  <r>
    <x v="1"/>
    <n v="77.934782608695656"/>
    <n v="138"/>
    <x v="1"/>
    <s v="USD"/>
    <n v="1354946400"/>
    <n v="1356588000"/>
    <d v="2012-12-08T06:00:00"/>
    <d v="2012-12-27T06:00:00"/>
    <b v="1"/>
    <b v="0"/>
    <s v="photography/photography books"/>
    <x v="7"/>
  </r>
  <r>
    <x v="1"/>
    <n v="38.065134099616856"/>
    <n v="261"/>
    <x v="1"/>
    <s v="USD"/>
    <n v="1348808400"/>
    <n v="1349845200"/>
    <d v="2012-09-28T05:00:00"/>
    <d v="2012-10-10T05:00:00"/>
    <b v="0"/>
    <b v="0"/>
    <s v="music/rock"/>
    <x v="1"/>
  </r>
  <r>
    <x v="0"/>
    <n v="57.936123348017624"/>
    <n v="454"/>
    <x v="1"/>
    <s v="USD"/>
    <n v="1282712400"/>
    <n v="1283058000"/>
    <d v="2010-08-25T05:00:00"/>
    <d v="2010-08-29T05:00:00"/>
    <b v="0"/>
    <b v="1"/>
    <s v="music/rock"/>
    <x v="1"/>
  </r>
  <r>
    <x v="1"/>
    <n v="49.794392523364486"/>
    <n v="107"/>
    <x v="1"/>
    <s v="USD"/>
    <n v="1301979600"/>
    <n v="1304226000"/>
    <d v="2011-04-05T05:00:00"/>
    <d v="2011-05-01T05:00:00"/>
    <b v="0"/>
    <b v="1"/>
    <s v="music/indie rock"/>
    <x v="1"/>
  </r>
  <r>
    <x v="1"/>
    <n v="54.050251256281406"/>
    <n v="199"/>
    <x v="1"/>
    <s v="USD"/>
    <n v="1263016800"/>
    <n v="1263016800"/>
    <d v="2010-01-09T06:00:00"/>
    <d v="2010-01-09T06:00:00"/>
    <b v="0"/>
    <b v="0"/>
    <s v="photography/photography books"/>
    <x v="7"/>
  </r>
  <r>
    <x v="1"/>
    <n v="30.002721335268504"/>
    <n v="5512"/>
    <x v="1"/>
    <s v="USD"/>
    <n v="1360648800"/>
    <n v="1362031200"/>
    <d v="2013-02-12T06:00:00"/>
    <d v="2013-02-28T06:00:00"/>
    <b v="0"/>
    <b v="0"/>
    <s v="theater/plays"/>
    <x v="3"/>
  </r>
  <r>
    <x v="1"/>
    <n v="70.127906976744185"/>
    <n v="86"/>
    <x v="1"/>
    <s v="USD"/>
    <n v="1451800800"/>
    <n v="1455602400"/>
    <d v="2016-01-03T06:00:00"/>
    <d v="2016-02-16T06:00:00"/>
    <b v="0"/>
    <b v="0"/>
    <s v="theater/plays"/>
    <x v="3"/>
  </r>
  <r>
    <x v="0"/>
    <n v="26.996228786926462"/>
    <n v="3182"/>
    <x v="6"/>
    <s v="EUR"/>
    <n v="1415340000"/>
    <n v="1418191200"/>
    <d v="2014-11-07T06:00:00"/>
    <d v="2014-12-10T06:00:00"/>
    <b v="0"/>
    <b v="1"/>
    <s v="music/jazz"/>
    <x v="1"/>
  </r>
  <r>
    <x v="1"/>
    <n v="51.990606936416185"/>
    <n v="2768"/>
    <x v="2"/>
    <s v="AUD"/>
    <n v="1351054800"/>
    <n v="1352440800"/>
    <d v="2012-10-24T05:00:00"/>
    <d v="2012-11-09T06:00:00"/>
    <b v="0"/>
    <b v="0"/>
    <s v="theater/plays"/>
    <x v="3"/>
  </r>
  <r>
    <x v="1"/>
    <n v="56.416666666666664"/>
    <n v="48"/>
    <x v="1"/>
    <s v="USD"/>
    <n v="1349326800"/>
    <n v="1353304800"/>
    <d v="2012-10-04T05:00:00"/>
    <d v="2012-11-19T06:00:00"/>
    <b v="0"/>
    <b v="0"/>
    <s v="film &amp; video/documentary"/>
    <x v="4"/>
  </r>
  <r>
    <x v="1"/>
    <n v="101.63218390804597"/>
    <n v="87"/>
    <x v="1"/>
    <s v="USD"/>
    <n v="1548914400"/>
    <n v="1550728800"/>
    <d v="2019-01-31T06:00:00"/>
    <d v="2019-02-21T06:00:00"/>
    <b v="0"/>
    <b v="0"/>
    <s v="film &amp; video/television"/>
    <x v="4"/>
  </r>
  <r>
    <x v="3"/>
    <n v="25.005291005291006"/>
    <n v="1890"/>
    <x v="1"/>
    <s v="USD"/>
    <n v="1291269600"/>
    <n v="1291442400"/>
    <d v="2010-12-02T06:00:00"/>
    <d v="2010-12-04T06:00:00"/>
    <b v="0"/>
    <b v="0"/>
    <s v="games/video games"/>
    <x v="6"/>
  </r>
  <r>
    <x v="2"/>
    <n v="32.016393442622949"/>
    <n v="61"/>
    <x v="1"/>
    <s v="USD"/>
    <n v="1449468000"/>
    <n v="1452146400"/>
    <d v="2015-12-07T06:00:00"/>
    <d v="2016-01-07T06:00:00"/>
    <b v="0"/>
    <b v="0"/>
    <s v="photography/photography books"/>
    <x v="7"/>
  </r>
  <r>
    <x v="1"/>
    <n v="82.021647307286173"/>
    <n v="1894"/>
    <x v="1"/>
    <s v="USD"/>
    <n v="1562734800"/>
    <n v="1564894800"/>
    <d v="2019-07-10T05:00:00"/>
    <d v="2019-08-04T05:00:00"/>
    <b v="0"/>
    <b v="1"/>
    <s v="theater/plays"/>
    <x v="3"/>
  </r>
  <r>
    <x v="1"/>
    <n v="37.957446808510639"/>
    <n v="282"/>
    <x v="0"/>
    <s v="CAD"/>
    <n v="1505624400"/>
    <n v="1505883600"/>
    <d v="2017-09-17T05:00:00"/>
    <d v="2017-09-20T05:00:00"/>
    <b v="0"/>
    <b v="0"/>
    <s v="theater/plays"/>
    <x v="3"/>
  </r>
  <r>
    <x v="0"/>
    <n v="51.533333333333331"/>
    <n v="15"/>
    <x v="1"/>
    <s v="USD"/>
    <n v="1509948000"/>
    <n v="1510380000"/>
    <d v="2017-11-06T06:00:00"/>
    <d v="2017-11-11T06:00:00"/>
    <b v="0"/>
    <b v="0"/>
    <s v="theater/plays"/>
    <x v="3"/>
  </r>
  <r>
    <x v="1"/>
    <n v="81.198275862068968"/>
    <n v="116"/>
    <x v="1"/>
    <s v="USD"/>
    <n v="1554526800"/>
    <n v="1555218000"/>
    <d v="2019-04-06T05:00:00"/>
    <d v="2019-04-14T05:00:00"/>
    <b v="0"/>
    <b v="0"/>
    <s v="publishing/translations"/>
    <x v="5"/>
  </r>
  <r>
    <x v="0"/>
    <n v="40.030075187969928"/>
    <n v="133"/>
    <x v="1"/>
    <s v="USD"/>
    <n v="1334811600"/>
    <n v="1335243600"/>
    <d v="2012-04-19T05:00:00"/>
    <d v="2012-04-24T05:00:00"/>
    <b v="0"/>
    <b v="1"/>
    <s v="games/video games"/>
    <x v="6"/>
  </r>
  <r>
    <x v="1"/>
    <n v="89.939759036144579"/>
    <n v="83"/>
    <x v="1"/>
    <s v="USD"/>
    <n v="1279515600"/>
    <n v="1279688400"/>
    <d v="2010-07-19T05:00:00"/>
    <d v="2010-07-21T05:00:00"/>
    <b v="0"/>
    <b v="0"/>
    <s v="theater/plays"/>
    <x v="3"/>
  </r>
  <r>
    <x v="1"/>
    <n v="96.692307692307693"/>
    <n v="91"/>
    <x v="1"/>
    <s v="USD"/>
    <n v="1353909600"/>
    <n v="1356069600"/>
    <d v="2012-11-26T06:00:00"/>
    <d v="2012-12-21T06:00:00"/>
    <b v="0"/>
    <b v="0"/>
    <s v="technology/web"/>
    <x v="2"/>
  </r>
  <r>
    <x v="1"/>
    <n v="25.010989010989011"/>
    <n v="546"/>
    <x v="1"/>
    <s v="USD"/>
    <n v="1535950800"/>
    <n v="1536210000"/>
    <d v="2018-09-03T05:00:00"/>
    <d v="2018-09-06T05:00:00"/>
    <b v="0"/>
    <b v="0"/>
    <s v="theater/plays"/>
    <x v="3"/>
  </r>
  <r>
    <x v="1"/>
    <n v="36.987277353689571"/>
    <n v="393"/>
    <x v="1"/>
    <s v="USD"/>
    <n v="1511244000"/>
    <n v="1511762400"/>
    <d v="2017-11-21T06:00:00"/>
    <d v="2017-11-27T06:00:00"/>
    <b v="0"/>
    <b v="0"/>
    <s v="film &amp; video/animation"/>
    <x v="4"/>
  </r>
  <r>
    <x v="0"/>
    <n v="73.012609117361791"/>
    <n v="2062"/>
    <x v="1"/>
    <s v="USD"/>
    <n v="1331445600"/>
    <n v="1333256400"/>
    <d v="2012-03-11T06:00:00"/>
    <d v="2012-04-01T05:00:00"/>
    <b v="0"/>
    <b v="1"/>
    <s v="theater/plays"/>
    <x v="3"/>
  </r>
  <r>
    <x v="1"/>
    <n v="68.240601503759393"/>
    <n v="133"/>
    <x v="1"/>
    <s v="USD"/>
    <n v="1480226400"/>
    <n v="1480744800"/>
    <d v="2016-11-27T06:00:00"/>
    <d v="2016-12-03T06:00:00"/>
    <b v="0"/>
    <b v="1"/>
    <s v="film &amp; video/television"/>
    <x v="4"/>
  </r>
  <r>
    <x v="0"/>
    <n v="52.310344827586206"/>
    <n v="29"/>
    <x v="3"/>
    <s v="DKK"/>
    <n v="1464584400"/>
    <n v="1465016400"/>
    <d v="2016-05-30T05:00:00"/>
    <d v="2016-06-04T05:00:00"/>
    <b v="0"/>
    <b v="0"/>
    <s v="music/rock"/>
    <x v="1"/>
  </r>
  <r>
    <x v="0"/>
    <n v="61.765151515151516"/>
    <n v="132"/>
    <x v="1"/>
    <s v="USD"/>
    <n v="1335848400"/>
    <n v="1336280400"/>
    <d v="2012-05-01T05:00:00"/>
    <d v="2012-05-06T05:00:00"/>
    <b v="0"/>
    <b v="0"/>
    <s v="technology/web"/>
    <x v="2"/>
  </r>
  <r>
    <x v="1"/>
    <n v="25.027559055118111"/>
    <n v="254"/>
    <x v="1"/>
    <s v="USD"/>
    <n v="1473483600"/>
    <n v="1476766800"/>
    <d v="2016-09-10T05:00:00"/>
    <d v="2016-10-18T05:00:00"/>
    <b v="0"/>
    <b v="0"/>
    <s v="theater/plays"/>
    <x v="3"/>
  </r>
  <r>
    <x v="3"/>
    <n v="106.28804347826087"/>
    <n v="184"/>
    <x v="1"/>
    <s v="USD"/>
    <n v="1479880800"/>
    <n v="1480485600"/>
    <d v="2016-11-23T06:00:00"/>
    <d v="2016-11-30T06:00:00"/>
    <b v="0"/>
    <b v="0"/>
    <s v="theater/plays"/>
    <x v="3"/>
  </r>
  <r>
    <x v="1"/>
    <n v="75.07386363636364"/>
    <n v="176"/>
    <x v="1"/>
    <s v="USD"/>
    <n v="1430197200"/>
    <n v="1430197200"/>
    <d v="2015-04-28T05:00:00"/>
    <d v="2015-04-28T05:00:00"/>
    <b v="0"/>
    <b v="0"/>
    <s v="music/electric music"/>
    <x v="1"/>
  </r>
  <r>
    <x v="0"/>
    <n v="39.970802919708028"/>
    <n v="137"/>
    <x v="3"/>
    <s v="DKK"/>
    <n v="1331701200"/>
    <n v="1331787600"/>
    <d v="2012-03-14T05:00:00"/>
    <d v="2012-03-15T05:00:00"/>
    <b v="0"/>
    <b v="1"/>
    <s v="music/metal"/>
    <x v="1"/>
  </r>
  <r>
    <x v="1"/>
    <n v="39.982195845697326"/>
    <n v="337"/>
    <x v="0"/>
    <s v="CAD"/>
    <n v="1438578000"/>
    <n v="1438837200"/>
    <d v="2015-08-03T05:00:00"/>
    <d v="2015-08-06T05:00:00"/>
    <b v="0"/>
    <b v="0"/>
    <s v="theater/plays"/>
    <x v="3"/>
  </r>
  <r>
    <x v="0"/>
    <n v="101.01541850220265"/>
    <n v="908"/>
    <x v="1"/>
    <s v="USD"/>
    <n v="1368162000"/>
    <n v="1370926800"/>
    <d v="2013-05-10T05:00:00"/>
    <d v="2013-06-11T05:00:00"/>
    <b v="0"/>
    <b v="1"/>
    <s v="film &amp; video/documentary"/>
    <x v="4"/>
  </r>
  <r>
    <x v="1"/>
    <n v="76.813084112149539"/>
    <n v="107"/>
    <x v="1"/>
    <s v="USD"/>
    <n v="1318654800"/>
    <n v="1319000400"/>
    <d v="2011-10-15T05:00:00"/>
    <d v="2011-10-19T05:00:00"/>
    <b v="1"/>
    <b v="0"/>
    <s v="technology/web"/>
    <x v="2"/>
  </r>
  <r>
    <x v="0"/>
    <n v="71.7"/>
    <n v="10"/>
    <x v="1"/>
    <s v="USD"/>
    <n v="1331874000"/>
    <n v="1333429200"/>
    <d v="2012-03-16T05:00:00"/>
    <d v="2012-04-03T05:00:00"/>
    <b v="0"/>
    <b v="0"/>
    <s v="food/food trucks"/>
    <x v="0"/>
  </r>
  <r>
    <x v="3"/>
    <n v="33.28125"/>
    <n v="32"/>
    <x v="6"/>
    <s v="EUR"/>
    <n v="1286254800"/>
    <n v="1287032400"/>
    <d v="2010-10-05T05:00:00"/>
    <d v="2010-10-14T05:00:00"/>
    <b v="0"/>
    <b v="0"/>
    <s v="theater/plays"/>
    <x v="3"/>
  </r>
  <r>
    <x v="1"/>
    <n v="43.923497267759565"/>
    <n v="183"/>
    <x v="1"/>
    <s v="USD"/>
    <n v="1540530000"/>
    <n v="1541570400"/>
    <d v="2018-10-26T05:00:00"/>
    <d v="2018-11-07T06:00:00"/>
    <b v="0"/>
    <b v="0"/>
    <s v="theater/plays"/>
    <x v="3"/>
  </r>
  <r>
    <x v="0"/>
    <n v="36.004712041884815"/>
    <n v="1910"/>
    <x v="5"/>
    <s v="CHF"/>
    <n v="1381813200"/>
    <n v="1383976800"/>
    <d v="2013-10-15T05:00:00"/>
    <d v="2013-11-09T06:00:00"/>
    <b v="0"/>
    <b v="0"/>
    <s v="theater/plays"/>
    <x v="3"/>
  </r>
  <r>
    <x v="0"/>
    <n v="88.21052631578948"/>
    <n v="38"/>
    <x v="2"/>
    <s v="AUD"/>
    <n v="1548655200"/>
    <n v="1550556000"/>
    <d v="2019-01-28T06:00:00"/>
    <d v="2019-02-19T06:00:00"/>
    <b v="0"/>
    <b v="0"/>
    <s v="theater/plays"/>
    <x v="3"/>
  </r>
  <r>
    <x v="0"/>
    <n v="65.240384615384613"/>
    <n v="104"/>
    <x v="2"/>
    <s v="AUD"/>
    <n v="1389679200"/>
    <n v="1390456800"/>
    <d v="2014-01-14T06:00:00"/>
    <d v="2014-01-23T06:00:00"/>
    <b v="0"/>
    <b v="1"/>
    <s v="theater/plays"/>
    <x v="3"/>
  </r>
  <r>
    <x v="1"/>
    <n v="69.958333333333329"/>
    <n v="72"/>
    <x v="1"/>
    <s v="USD"/>
    <n v="1456466400"/>
    <n v="1458018000"/>
    <d v="2016-02-26T06:00:00"/>
    <d v="2016-03-15T05:00:00"/>
    <b v="0"/>
    <b v="1"/>
    <s v="music/rock"/>
    <x v="1"/>
  </r>
  <r>
    <x v="0"/>
    <n v="39.877551020408163"/>
    <n v="49"/>
    <x v="1"/>
    <s v="USD"/>
    <n v="1456984800"/>
    <n v="1461819600"/>
    <d v="2016-03-03T06:00:00"/>
    <d v="2016-04-28T05:00:00"/>
    <b v="0"/>
    <b v="0"/>
    <s v="food/food trucks"/>
    <x v="0"/>
  </r>
  <r>
    <x v="0"/>
    <n v="5"/>
    <n v="1"/>
    <x v="3"/>
    <s v="DKK"/>
    <n v="1504069200"/>
    <n v="1504155600"/>
    <d v="2017-08-30T05:00:00"/>
    <d v="2017-08-31T05:00:00"/>
    <b v="0"/>
    <b v="1"/>
    <s v="publishing/nonfiction"/>
    <x v="5"/>
  </r>
  <r>
    <x v="1"/>
    <n v="41.023728813559323"/>
    <n v="295"/>
    <x v="1"/>
    <s v="USD"/>
    <n v="1424930400"/>
    <n v="1426395600"/>
    <d v="2015-02-26T06:00:00"/>
    <d v="2015-03-15T05:00:00"/>
    <b v="0"/>
    <b v="0"/>
    <s v="film &amp; video/documentary"/>
    <x v="4"/>
  </r>
  <r>
    <x v="0"/>
    <n v="98.914285714285711"/>
    <n v="245"/>
    <x v="1"/>
    <s v="USD"/>
    <n v="1535864400"/>
    <n v="1537074000"/>
    <d v="2018-09-02T05:00:00"/>
    <d v="2018-09-16T05:00:00"/>
    <b v="0"/>
    <b v="0"/>
    <s v="theater/plays"/>
    <x v="3"/>
  </r>
  <r>
    <x v="0"/>
    <n v="87.78125"/>
    <n v="32"/>
    <x v="1"/>
    <s v="USD"/>
    <n v="1452146400"/>
    <n v="1452578400"/>
    <d v="2016-01-07T06:00:00"/>
    <d v="2016-01-12T06:00:00"/>
    <b v="0"/>
    <b v="0"/>
    <s v="music/indie rock"/>
    <x v="1"/>
  </r>
  <r>
    <x v="1"/>
    <n v="80.767605633802816"/>
    <n v="142"/>
    <x v="1"/>
    <s v="USD"/>
    <n v="1470546000"/>
    <n v="1474088400"/>
    <d v="2016-08-07T05:00:00"/>
    <d v="2016-09-17T05:00:00"/>
    <b v="0"/>
    <b v="0"/>
    <s v="film &amp; video/documentary"/>
    <x v="4"/>
  </r>
  <r>
    <x v="1"/>
    <n v="94.28235294117647"/>
    <n v="85"/>
    <x v="1"/>
    <s v="USD"/>
    <n v="1458363600"/>
    <n v="1461906000"/>
    <d v="2016-03-19T05:00:00"/>
    <d v="2016-04-29T05:00:00"/>
    <b v="0"/>
    <b v="0"/>
    <s v="theater/plays"/>
    <x v="3"/>
  </r>
  <r>
    <x v="0"/>
    <n v="73.428571428571431"/>
    <n v="7"/>
    <x v="1"/>
    <s v="USD"/>
    <n v="1500008400"/>
    <n v="1500267600"/>
    <d v="2017-07-14T05:00:00"/>
    <d v="2017-07-17T05:00:00"/>
    <b v="0"/>
    <b v="1"/>
    <s v="theater/plays"/>
    <x v="3"/>
  </r>
  <r>
    <x v="1"/>
    <n v="65.968133535660087"/>
    <n v="659"/>
    <x v="3"/>
    <s v="DKK"/>
    <n v="1338958800"/>
    <n v="1340686800"/>
    <d v="2012-06-06T05:00:00"/>
    <d v="2012-06-26T05:00:00"/>
    <b v="0"/>
    <b v="1"/>
    <s v="publishing/fiction"/>
    <x v="5"/>
  </r>
  <r>
    <x v="0"/>
    <n v="109.04109589041096"/>
    <n v="803"/>
    <x v="1"/>
    <s v="USD"/>
    <n v="1303102800"/>
    <n v="1303189200"/>
    <d v="2011-04-18T05:00:00"/>
    <d v="2011-04-19T05:00:00"/>
    <b v="0"/>
    <b v="0"/>
    <s v="theater/plays"/>
    <x v="3"/>
  </r>
  <r>
    <x v="3"/>
    <n v="41.16"/>
    <n v="75"/>
    <x v="1"/>
    <s v="USD"/>
    <n v="1316581200"/>
    <n v="1318309200"/>
    <d v="2011-09-21T05:00:00"/>
    <d v="2011-10-11T05:00:00"/>
    <b v="0"/>
    <b v="1"/>
    <s v="music/indie rock"/>
    <x v="1"/>
  </r>
  <r>
    <x v="0"/>
    <n v="99.125"/>
    <n v="16"/>
    <x v="1"/>
    <s v="USD"/>
    <n v="1270789200"/>
    <n v="1272171600"/>
    <d v="2010-04-09T05:00:00"/>
    <d v="2010-04-25T05:00:00"/>
    <b v="0"/>
    <b v="0"/>
    <s v="games/video games"/>
    <x v="6"/>
  </r>
  <r>
    <x v="1"/>
    <n v="105.88429752066116"/>
    <n v="121"/>
    <x v="1"/>
    <s v="USD"/>
    <n v="1297836000"/>
    <n v="1298872800"/>
    <d v="2011-02-16T06:00:00"/>
    <d v="2011-02-28T06:00:00"/>
    <b v="0"/>
    <b v="0"/>
    <s v="theater/plays"/>
    <x v="3"/>
  </r>
  <r>
    <x v="1"/>
    <n v="48.996525921966864"/>
    <n v="3742"/>
    <x v="1"/>
    <s v="USD"/>
    <n v="1382677200"/>
    <n v="1383282000"/>
    <d v="2013-10-25T05:00:00"/>
    <d v="2013-11-01T05:00:00"/>
    <b v="0"/>
    <b v="0"/>
    <s v="theater/plays"/>
    <x v="3"/>
  </r>
  <r>
    <x v="1"/>
    <n v="39"/>
    <n v="223"/>
    <x v="1"/>
    <s v="USD"/>
    <n v="1330322400"/>
    <n v="1330495200"/>
    <d v="2012-02-27T06:00:00"/>
    <d v="2012-02-29T06:00:00"/>
    <b v="0"/>
    <b v="0"/>
    <s v="music/rock"/>
    <x v="1"/>
  </r>
  <r>
    <x v="1"/>
    <n v="31.022556390977442"/>
    <n v="133"/>
    <x v="1"/>
    <s v="USD"/>
    <n v="1552366800"/>
    <n v="1552798800"/>
    <d v="2019-03-12T05:00:00"/>
    <d v="2019-03-17T05:00:00"/>
    <b v="0"/>
    <b v="1"/>
    <s v="film &amp; video/documentary"/>
    <x v="4"/>
  </r>
  <r>
    <x v="0"/>
    <n v="103.87096774193549"/>
    <n v="31"/>
    <x v="1"/>
    <s v="USD"/>
    <n v="1400907600"/>
    <n v="1403413200"/>
    <d v="2014-05-24T05:00:00"/>
    <d v="2014-06-22T05:00:00"/>
    <b v="0"/>
    <b v="0"/>
    <s v="theater/plays"/>
    <x v="3"/>
  </r>
  <r>
    <x v="0"/>
    <n v="59.268518518518519"/>
    <n v="108"/>
    <x v="6"/>
    <s v="EUR"/>
    <n v="1574143200"/>
    <n v="1574229600"/>
    <d v="2019-11-19T06:00:00"/>
    <d v="2019-11-20T06:00:00"/>
    <b v="0"/>
    <b v="1"/>
    <s v="food/food trucks"/>
    <x v="0"/>
  </r>
  <r>
    <x v="0"/>
    <n v="42.3"/>
    <n v="30"/>
    <x v="1"/>
    <s v="USD"/>
    <n v="1494738000"/>
    <n v="1495861200"/>
    <d v="2017-05-14T05:00:00"/>
    <d v="2017-05-27T05:00:00"/>
    <b v="0"/>
    <b v="0"/>
    <s v="theater/plays"/>
    <x v="3"/>
  </r>
  <r>
    <x v="0"/>
    <n v="53.117647058823529"/>
    <n v="17"/>
    <x v="1"/>
    <s v="USD"/>
    <n v="1392357600"/>
    <n v="1392530400"/>
    <d v="2014-02-14T06:00:00"/>
    <d v="2014-02-16T06:00:00"/>
    <b v="0"/>
    <b v="0"/>
    <s v="music/rock"/>
    <x v="1"/>
  </r>
  <r>
    <x v="3"/>
    <n v="50.796875"/>
    <n v="64"/>
    <x v="1"/>
    <s v="USD"/>
    <n v="1281589200"/>
    <n v="1283662800"/>
    <d v="2010-08-12T05:00:00"/>
    <d v="2010-09-05T05:00:00"/>
    <b v="0"/>
    <b v="0"/>
    <s v="technology/web"/>
    <x v="2"/>
  </r>
  <r>
    <x v="0"/>
    <n v="101.15"/>
    <n v="80"/>
    <x v="1"/>
    <s v="USD"/>
    <n v="1305003600"/>
    <n v="1305781200"/>
    <d v="2011-05-10T05:00:00"/>
    <d v="2011-05-19T05:00:00"/>
    <b v="0"/>
    <b v="0"/>
    <s v="publishing/fiction"/>
    <x v="5"/>
  </r>
  <r>
    <x v="0"/>
    <n v="65.000810372771468"/>
    <n v="2468"/>
    <x v="1"/>
    <s v="USD"/>
    <n v="1301634000"/>
    <n v="1302325200"/>
    <d v="2011-04-01T05:00:00"/>
    <d v="2011-04-09T05:00:00"/>
    <b v="0"/>
    <b v="0"/>
    <s v="film &amp; video/shorts"/>
    <x v="4"/>
  </r>
  <r>
    <x v="1"/>
    <n v="37.998645510835914"/>
    <n v="5168"/>
    <x v="1"/>
    <s v="USD"/>
    <n v="1290664800"/>
    <n v="1291788000"/>
    <d v="2010-11-25T06:00:00"/>
    <d v="2010-12-08T06:00:00"/>
    <b v="0"/>
    <b v="0"/>
    <s v="theater/plays"/>
    <x v="3"/>
  </r>
  <r>
    <x v="0"/>
    <n v="82.615384615384613"/>
    <n v="26"/>
    <x v="4"/>
    <s v="GBP"/>
    <n v="1395896400"/>
    <n v="1396069200"/>
    <d v="2014-03-27T05:00:00"/>
    <d v="2014-03-29T05:00:00"/>
    <b v="0"/>
    <b v="0"/>
    <s v="film &amp; video/documentary"/>
    <x v="4"/>
  </r>
  <r>
    <x v="1"/>
    <n v="37.941368078175898"/>
    <n v="307"/>
    <x v="1"/>
    <s v="USD"/>
    <n v="1434862800"/>
    <n v="1435899600"/>
    <d v="2015-06-21T05:00:00"/>
    <d v="2015-07-03T05:00:00"/>
    <b v="0"/>
    <b v="1"/>
    <s v="theater/plays"/>
    <x v="3"/>
  </r>
  <r>
    <x v="0"/>
    <n v="80.780821917808225"/>
    <n v="73"/>
    <x v="1"/>
    <s v="USD"/>
    <n v="1529125200"/>
    <n v="1531112400"/>
    <d v="2018-06-16T05:00:00"/>
    <d v="2018-07-09T05:00:00"/>
    <b v="0"/>
    <b v="1"/>
    <s v="theater/plays"/>
    <x v="3"/>
  </r>
  <r>
    <x v="0"/>
    <n v="25.984375"/>
    <n v="128"/>
    <x v="1"/>
    <s v="USD"/>
    <n v="1451109600"/>
    <n v="1451628000"/>
    <d v="2015-12-26T06:00:00"/>
    <d v="2016-01-01T06:00:00"/>
    <b v="0"/>
    <b v="0"/>
    <s v="film &amp; video/animation"/>
    <x v="4"/>
  </r>
  <r>
    <x v="0"/>
    <n v="30.363636363636363"/>
    <n v="33"/>
    <x v="1"/>
    <s v="USD"/>
    <n v="1566968400"/>
    <n v="1567314000"/>
    <d v="2019-08-28T05:00:00"/>
    <d v="2019-09-01T05:00:00"/>
    <b v="0"/>
    <b v="1"/>
    <s v="theater/plays"/>
    <x v="3"/>
  </r>
  <r>
    <x v="1"/>
    <n v="54.004916018025398"/>
    <n v="2441"/>
    <x v="1"/>
    <s v="USD"/>
    <n v="1543557600"/>
    <n v="1544508000"/>
    <d v="2018-11-30T06:00:00"/>
    <d v="2018-12-11T06:00:00"/>
    <b v="0"/>
    <b v="0"/>
    <s v="music/rock"/>
    <x v="1"/>
  </r>
  <r>
    <x v="2"/>
    <n v="101.78672985781991"/>
    <n v="211"/>
    <x v="1"/>
    <s v="USD"/>
    <n v="1481522400"/>
    <n v="1482472800"/>
    <d v="2016-12-12T06:00:00"/>
    <d v="2016-12-23T06:00:00"/>
    <b v="0"/>
    <b v="0"/>
    <s v="games/video games"/>
    <x v="6"/>
  </r>
  <r>
    <x v="1"/>
    <n v="45.003610108303249"/>
    <n v="1385"/>
    <x v="4"/>
    <s v="GBP"/>
    <n v="1512712800"/>
    <n v="1512799200"/>
    <d v="2017-12-08T06:00:00"/>
    <d v="2017-12-09T06:00:00"/>
    <b v="0"/>
    <b v="0"/>
    <s v="film &amp; video/documentary"/>
    <x v="4"/>
  </r>
  <r>
    <x v="1"/>
    <n v="77.068421052631578"/>
    <n v="190"/>
    <x v="1"/>
    <s v="USD"/>
    <n v="1324274400"/>
    <n v="1324360800"/>
    <d v="2011-12-19T06:00:00"/>
    <d v="2011-12-20T06:00:00"/>
    <b v="0"/>
    <b v="0"/>
    <s v="food/food trucks"/>
    <x v="0"/>
  </r>
  <r>
    <x v="1"/>
    <n v="88.076595744680844"/>
    <n v="470"/>
    <x v="1"/>
    <s v="USD"/>
    <n v="1364446800"/>
    <n v="1364533200"/>
    <d v="2013-03-28T05:00:00"/>
    <d v="2013-03-29T05:00:00"/>
    <b v="0"/>
    <b v="0"/>
    <s v="technology/wearables"/>
    <x v="2"/>
  </r>
  <r>
    <x v="1"/>
    <n v="47.035573122529641"/>
    <n v="253"/>
    <x v="1"/>
    <s v="USD"/>
    <n v="1542693600"/>
    <n v="1545112800"/>
    <d v="2018-11-20T06:00:00"/>
    <d v="2018-12-18T06:00:00"/>
    <b v="0"/>
    <b v="0"/>
    <s v="theater/plays"/>
    <x v="3"/>
  </r>
  <r>
    <x v="1"/>
    <n v="110.99550763701707"/>
    <n v="1113"/>
    <x v="1"/>
    <s v="USD"/>
    <n v="1515564000"/>
    <n v="1516168800"/>
    <d v="2018-01-10T06:00:00"/>
    <d v="2018-01-17T06:00:00"/>
    <b v="0"/>
    <b v="0"/>
    <s v="music/rock"/>
    <x v="1"/>
  </r>
  <r>
    <x v="1"/>
    <n v="87.003066141042481"/>
    <n v="2283"/>
    <x v="1"/>
    <s v="USD"/>
    <n v="1573797600"/>
    <n v="1574920800"/>
    <d v="2019-11-15T06:00:00"/>
    <d v="2019-11-28T06:00:00"/>
    <b v="0"/>
    <b v="0"/>
    <s v="music/rock"/>
    <x v="1"/>
  </r>
  <r>
    <x v="0"/>
    <n v="63.994402985074629"/>
    <n v="1072"/>
    <x v="1"/>
    <s v="USD"/>
    <n v="1292392800"/>
    <n v="1292479200"/>
    <d v="2010-12-15T06:00:00"/>
    <d v="2010-12-16T06:00:00"/>
    <b v="0"/>
    <b v="1"/>
    <s v="music/rock"/>
    <x v="1"/>
  </r>
  <r>
    <x v="1"/>
    <n v="105.9945205479452"/>
    <n v="1095"/>
    <x v="1"/>
    <s v="USD"/>
    <n v="1573452000"/>
    <n v="1573538400"/>
    <d v="2019-11-11T06:00:00"/>
    <d v="2019-11-12T06:00:00"/>
    <b v="0"/>
    <b v="0"/>
    <s v="theater/plays"/>
    <x v="3"/>
  </r>
  <r>
    <x v="1"/>
    <n v="73.989349112426041"/>
    <n v="1690"/>
    <x v="1"/>
    <s v="USD"/>
    <n v="1317790800"/>
    <n v="1320382800"/>
    <d v="2011-10-05T05:00:00"/>
    <d v="2011-11-04T05:00:00"/>
    <b v="0"/>
    <b v="0"/>
    <s v="theater/plays"/>
    <x v="3"/>
  </r>
  <r>
    <x v="3"/>
    <n v="84.02004626060139"/>
    <n v="1297"/>
    <x v="0"/>
    <s v="CAD"/>
    <n v="1501650000"/>
    <n v="1502859600"/>
    <d v="2017-08-02T05:00:00"/>
    <d v="2017-08-16T05:00:00"/>
    <b v="0"/>
    <b v="0"/>
    <s v="theater/plays"/>
    <x v="3"/>
  </r>
  <r>
    <x v="0"/>
    <n v="88.966921119592882"/>
    <n v="393"/>
    <x v="1"/>
    <s v="USD"/>
    <n v="1323669600"/>
    <n v="1323756000"/>
    <d v="2011-12-12T06:00:00"/>
    <d v="2011-12-13T06:00:00"/>
    <b v="0"/>
    <b v="0"/>
    <s v="photography/photography books"/>
    <x v="7"/>
  </r>
  <r>
    <x v="0"/>
    <n v="76.990453460620529"/>
    <n v="1257"/>
    <x v="1"/>
    <s v="USD"/>
    <n v="1440738000"/>
    <n v="1441342800"/>
    <d v="2015-08-28T05:00:00"/>
    <d v="2015-09-04T05:00:00"/>
    <b v="0"/>
    <b v="0"/>
    <s v="music/indie rock"/>
    <x v="1"/>
  </r>
  <r>
    <x v="0"/>
    <n v="97.146341463414629"/>
    <n v="328"/>
    <x v="1"/>
    <s v="USD"/>
    <n v="1374296400"/>
    <n v="1375333200"/>
    <d v="2013-07-20T05:00:00"/>
    <d v="2013-08-01T05:00:00"/>
    <b v="0"/>
    <b v="0"/>
    <s v="theater/plays"/>
    <x v="3"/>
  </r>
  <r>
    <x v="0"/>
    <n v="33.013605442176868"/>
    <n v="147"/>
    <x v="1"/>
    <s v="USD"/>
    <n v="1384840800"/>
    <n v="1389420000"/>
    <d v="2013-11-19T06:00:00"/>
    <d v="2014-01-11T06:00:00"/>
    <b v="0"/>
    <b v="0"/>
    <s v="theater/plays"/>
    <x v="3"/>
  </r>
  <r>
    <x v="0"/>
    <n v="99.950602409638549"/>
    <n v="830"/>
    <x v="1"/>
    <s v="USD"/>
    <n v="1516600800"/>
    <n v="1520056800"/>
    <d v="2018-01-22T06:00:00"/>
    <d v="2018-03-03T06:00:00"/>
    <b v="0"/>
    <b v="0"/>
    <s v="games/video games"/>
    <x v="6"/>
  </r>
  <r>
    <x v="0"/>
    <n v="69.966767371601208"/>
    <n v="331"/>
    <x v="4"/>
    <s v="GBP"/>
    <n v="1436418000"/>
    <n v="1436504400"/>
    <d v="2015-07-09T05:00:00"/>
    <d v="2015-07-10T05:00:00"/>
    <b v="0"/>
    <b v="0"/>
    <s v="film &amp; video/drama"/>
    <x v="4"/>
  </r>
  <r>
    <x v="0"/>
    <n v="110.32"/>
    <n v="25"/>
    <x v="1"/>
    <s v="USD"/>
    <n v="1503550800"/>
    <n v="1508302800"/>
    <d v="2017-08-24T05:00:00"/>
    <d v="2017-10-18T05:00:00"/>
    <b v="0"/>
    <b v="1"/>
    <s v="music/indie rock"/>
    <x v="1"/>
  </r>
  <r>
    <x v="1"/>
    <n v="66.005235602094245"/>
    <n v="191"/>
    <x v="1"/>
    <s v="USD"/>
    <n v="1423634400"/>
    <n v="1425708000"/>
    <d v="2015-02-11T06:00:00"/>
    <d v="2015-03-07T06:00:00"/>
    <b v="0"/>
    <b v="0"/>
    <s v="technology/web"/>
    <x v="2"/>
  </r>
  <r>
    <x v="0"/>
    <n v="41.005742176284812"/>
    <n v="3483"/>
    <x v="1"/>
    <s v="USD"/>
    <n v="1487224800"/>
    <n v="1488348000"/>
    <d v="2017-02-16T06:00:00"/>
    <d v="2017-03-01T06:00:00"/>
    <b v="0"/>
    <b v="0"/>
    <s v="food/food trucks"/>
    <x v="0"/>
  </r>
  <r>
    <x v="0"/>
    <n v="103.96316359696641"/>
    <n v="923"/>
    <x v="1"/>
    <s v="USD"/>
    <n v="1500008400"/>
    <n v="1502600400"/>
    <d v="2017-07-14T05:00:00"/>
    <d v="2017-08-13T05:00:00"/>
    <b v="0"/>
    <b v="0"/>
    <s v="theater/plays"/>
    <x v="3"/>
  </r>
  <r>
    <x v="0"/>
    <n v="5"/>
    <n v="1"/>
    <x v="1"/>
    <s v="USD"/>
    <n v="1432098000"/>
    <n v="1433653200"/>
    <d v="2015-05-20T05:00:00"/>
    <d v="2015-06-07T05:00:00"/>
    <b v="0"/>
    <b v="1"/>
    <s v="music/jazz"/>
    <x v="1"/>
  </r>
  <r>
    <x v="1"/>
    <n v="47.009935419771487"/>
    <n v="2013"/>
    <x v="1"/>
    <s v="USD"/>
    <n v="1440392400"/>
    <n v="1441602000"/>
    <d v="2015-08-24T05:00:00"/>
    <d v="2015-09-07T05:00:00"/>
    <b v="0"/>
    <b v="0"/>
    <s v="music/rock"/>
    <x v="1"/>
  </r>
  <r>
    <x v="0"/>
    <n v="29.606060606060606"/>
    <n v="33"/>
    <x v="0"/>
    <s v="CAD"/>
    <n v="1446876000"/>
    <n v="1447567200"/>
    <d v="2015-11-07T06:00:00"/>
    <d v="2015-11-15T06:00:00"/>
    <b v="0"/>
    <b v="0"/>
    <s v="theater/plays"/>
    <x v="3"/>
  </r>
  <r>
    <x v="1"/>
    <n v="81.010569583088667"/>
    <n v="1703"/>
    <x v="1"/>
    <s v="USD"/>
    <n v="1562302800"/>
    <n v="1562389200"/>
    <d v="2019-07-05T05:00:00"/>
    <d v="2019-07-06T05:00:00"/>
    <b v="0"/>
    <b v="0"/>
    <s v="theater/plays"/>
    <x v="3"/>
  </r>
  <r>
    <x v="1"/>
    <n v="94.35"/>
    <n v="80"/>
    <x v="3"/>
    <s v="DKK"/>
    <n v="1378184400"/>
    <n v="1378789200"/>
    <d v="2013-09-03T05:00:00"/>
    <d v="2013-09-10T05:00:00"/>
    <b v="0"/>
    <b v="0"/>
    <s v="film &amp; video/documentary"/>
    <x v="4"/>
  </r>
  <r>
    <x v="2"/>
    <n v="26.058139534883722"/>
    <n v="86"/>
    <x v="1"/>
    <s v="USD"/>
    <n v="1485064800"/>
    <n v="1488520800"/>
    <d v="2017-01-22T06:00:00"/>
    <d v="2017-03-03T06:00:00"/>
    <b v="0"/>
    <b v="0"/>
    <s v="technology/wearables"/>
    <x v="2"/>
  </r>
  <r>
    <x v="0"/>
    <n v="85.775000000000006"/>
    <n v="40"/>
    <x v="6"/>
    <s v="EUR"/>
    <n v="1326520800"/>
    <n v="1327298400"/>
    <d v="2012-01-14T06:00:00"/>
    <d v="2012-01-23T06:00:00"/>
    <b v="0"/>
    <b v="0"/>
    <s v="theater/plays"/>
    <x v="3"/>
  </r>
  <r>
    <x v="1"/>
    <n v="103.73170731707317"/>
    <n v="41"/>
    <x v="1"/>
    <s v="USD"/>
    <n v="1441256400"/>
    <n v="1443416400"/>
    <d v="2015-09-03T05:00:00"/>
    <d v="2015-09-28T05:00:00"/>
    <b v="0"/>
    <b v="0"/>
    <s v="games/video games"/>
    <x v="6"/>
  </r>
  <r>
    <x v="0"/>
    <n v="49.826086956521742"/>
    <n v="23"/>
    <x v="0"/>
    <s v="CAD"/>
    <n v="1533877200"/>
    <n v="1534136400"/>
    <d v="2018-08-10T05:00:00"/>
    <d v="2018-08-13T05:00:00"/>
    <b v="1"/>
    <b v="0"/>
    <s v="photography/photography books"/>
    <x v="7"/>
  </r>
  <r>
    <x v="1"/>
    <n v="63.893048128342244"/>
    <n v="187"/>
    <x v="1"/>
    <s v="USD"/>
    <n v="1314421200"/>
    <n v="1315026000"/>
    <d v="2011-08-27T05:00:00"/>
    <d v="2011-09-03T05:00:00"/>
    <b v="0"/>
    <b v="0"/>
    <s v="film &amp; video/animation"/>
    <x v="4"/>
  </r>
  <r>
    <x v="1"/>
    <n v="47.002434782608695"/>
    <n v="2875"/>
    <x v="4"/>
    <s v="GBP"/>
    <n v="1293861600"/>
    <n v="1295071200"/>
    <d v="2011-01-01T06:00:00"/>
    <d v="2011-01-15T06:00:00"/>
    <b v="0"/>
    <b v="1"/>
    <s v="theater/plays"/>
    <x v="3"/>
  </r>
  <r>
    <x v="1"/>
    <n v="108.47727272727273"/>
    <n v="88"/>
    <x v="1"/>
    <s v="USD"/>
    <n v="1507352400"/>
    <n v="1509426000"/>
    <d v="2017-10-07T05:00:00"/>
    <d v="2017-10-31T05:00:00"/>
    <b v="0"/>
    <b v="0"/>
    <s v="theater/plays"/>
    <x v="3"/>
  </r>
  <r>
    <x v="1"/>
    <n v="72.015706806282722"/>
    <n v="191"/>
    <x v="1"/>
    <s v="USD"/>
    <n v="1296108000"/>
    <n v="1299391200"/>
    <d v="2011-01-27T06:00:00"/>
    <d v="2011-03-06T06:00:00"/>
    <b v="0"/>
    <b v="0"/>
    <s v="music/rock"/>
    <x v="1"/>
  </r>
  <r>
    <x v="1"/>
    <n v="59.928057553956833"/>
    <n v="139"/>
    <x v="1"/>
    <s v="USD"/>
    <n v="1324965600"/>
    <n v="1325052000"/>
    <d v="2011-12-27T06:00:00"/>
    <d v="2011-12-28T06:00:00"/>
    <b v="0"/>
    <b v="0"/>
    <s v="music/rock"/>
    <x v="1"/>
  </r>
  <r>
    <x v="1"/>
    <n v="78.209677419354833"/>
    <n v="186"/>
    <x v="1"/>
    <s v="USD"/>
    <n v="1520229600"/>
    <n v="1522818000"/>
    <d v="2018-03-05T06:00:00"/>
    <d v="2018-04-04T05:00:00"/>
    <b v="0"/>
    <b v="0"/>
    <s v="music/indie rock"/>
    <x v="1"/>
  </r>
  <r>
    <x v="1"/>
    <n v="104.77678571428571"/>
    <n v="112"/>
    <x v="2"/>
    <s v="AUD"/>
    <n v="1482991200"/>
    <n v="1485324000"/>
    <d v="2016-12-29T06:00:00"/>
    <d v="2017-01-25T06:00:00"/>
    <b v="0"/>
    <b v="0"/>
    <s v="theater/plays"/>
    <x v="3"/>
  </r>
  <r>
    <x v="1"/>
    <n v="105.52475247524752"/>
    <n v="101"/>
    <x v="1"/>
    <s v="USD"/>
    <n v="1294034400"/>
    <n v="1294120800"/>
    <d v="2011-01-03T06:00:00"/>
    <d v="2011-01-04T06:00:00"/>
    <b v="0"/>
    <b v="1"/>
    <s v="theater/plays"/>
    <x v="3"/>
  </r>
  <r>
    <x v="0"/>
    <n v="24.933333333333334"/>
    <n v="75"/>
    <x v="1"/>
    <s v="USD"/>
    <n v="1413608400"/>
    <n v="1415685600"/>
    <d v="2014-10-18T05:00:00"/>
    <d v="2014-11-11T06:00:00"/>
    <b v="0"/>
    <b v="1"/>
    <s v="theater/plays"/>
    <x v="3"/>
  </r>
  <r>
    <x v="1"/>
    <n v="69.873786407766985"/>
    <n v="206"/>
    <x v="4"/>
    <s v="GBP"/>
    <n v="1286946000"/>
    <n v="1288933200"/>
    <d v="2010-10-13T05:00:00"/>
    <d v="2010-11-05T05:00:00"/>
    <b v="0"/>
    <b v="1"/>
    <s v="film &amp; video/documentary"/>
    <x v="4"/>
  </r>
  <r>
    <x v="1"/>
    <n v="95.733766233766232"/>
    <n v="154"/>
    <x v="1"/>
    <s v="USD"/>
    <n v="1359871200"/>
    <n v="1363237200"/>
    <d v="2013-02-03T06:00:00"/>
    <d v="2013-03-14T05:00:00"/>
    <b v="0"/>
    <b v="1"/>
    <s v="film &amp; video/television"/>
    <x v="4"/>
  </r>
  <r>
    <x v="1"/>
    <n v="29.997485752598056"/>
    <n v="5966"/>
    <x v="1"/>
    <s v="USD"/>
    <n v="1555304400"/>
    <n v="1555822800"/>
    <d v="2019-04-15T05:00:00"/>
    <d v="2019-04-21T05:00:00"/>
    <b v="0"/>
    <b v="0"/>
    <s v="theater/plays"/>
    <x v="3"/>
  </r>
  <r>
    <x v="0"/>
    <n v="59.011948529411768"/>
    <n v="2176"/>
    <x v="1"/>
    <s v="USD"/>
    <n v="1423375200"/>
    <n v="1427778000"/>
    <d v="2015-02-08T06:00:00"/>
    <d v="2015-03-31T05:00:00"/>
    <b v="0"/>
    <b v="0"/>
    <s v="theater/plays"/>
    <x v="3"/>
  </r>
  <r>
    <x v="1"/>
    <n v="84.757396449704146"/>
    <n v="169"/>
    <x v="1"/>
    <s v="USD"/>
    <n v="1420696800"/>
    <n v="1422424800"/>
    <d v="2015-01-08T06:00:00"/>
    <d v="2015-01-28T06:00:00"/>
    <b v="0"/>
    <b v="1"/>
    <s v="film &amp; video/documentary"/>
    <x v="4"/>
  </r>
  <r>
    <x v="1"/>
    <n v="78.010921177587846"/>
    <n v="2106"/>
    <x v="1"/>
    <s v="USD"/>
    <n v="1502946000"/>
    <n v="1503637200"/>
    <d v="2017-08-17T05:00:00"/>
    <d v="2017-08-25T05:00:00"/>
    <b v="0"/>
    <b v="0"/>
    <s v="theater/plays"/>
    <x v="3"/>
  </r>
  <r>
    <x v="0"/>
    <n v="50.05215419501134"/>
    <n v="441"/>
    <x v="1"/>
    <s v="USD"/>
    <n v="1547186400"/>
    <n v="1547618400"/>
    <d v="2019-01-11T06:00:00"/>
    <d v="2019-01-16T06:00:00"/>
    <b v="0"/>
    <b v="1"/>
    <s v="film &amp; video/documentary"/>
    <x v="4"/>
  </r>
  <r>
    <x v="0"/>
    <n v="59.16"/>
    <n v="25"/>
    <x v="1"/>
    <s v="USD"/>
    <n v="1444971600"/>
    <n v="1449900000"/>
    <d v="2015-10-16T05:00:00"/>
    <d v="2015-12-12T06:00:00"/>
    <b v="0"/>
    <b v="0"/>
    <s v="music/indie rock"/>
    <x v="1"/>
  </r>
  <r>
    <x v="1"/>
    <n v="93.702290076335885"/>
    <n v="131"/>
    <x v="1"/>
    <s v="USD"/>
    <n v="1404622800"/>
    <n v="1405141200"/>
    <d v="2014-07-06T05:00:00"/>
    <d v="2014-07-12T05:00:00"/>
    <b v="0"/>
    <b v="0"/>
    <s v="music/rock"/>
    <x v="1"/>
  </r>
  <r>
    <x v="0"/>
    <n v="40.14173228346457"/>
    <n v="127"/>
    <x v="1"/>
    <s v="USD"/>
    <n v="1571720400"/>
    <n v="1572933600"/>
    <d v="2019-10-22T05:00:00"/>
    <d v="2019-11-05T06:00:00"/>
    <b v="0"/>
    <b v="0"/>
    <s v="theater/plays"/>
    <x v="3"/>
  </r>
  <r>
    <x v="0"/>
    <n v="70.090140845070422"/>
    <n v="355"/>
    <x v="1"/>
    <s v="USD"/>
    <n v="1526878800"/>
    <n v="1530162000"/>
    <d v="2018-05-21T05:00:00"/>
    <d v="2018-06-28T05:00:00"/>
    <b v="0"/>
    <b v="0"/>
    <s v="film &amp; video/documentary"/>
    <x v="4"/>
  </r>
  <r>
    <x v="0"/>
    <n v="66.181818181818187"/>
    <n v="44"/>
    <x v="4"/>
    <s v="GBP"/>
    <n v="1319691600"/>
    <n v="1320904800"/>
    <d v="2011-10-27T05:00:00"/>
    <d v="2011-11-10T06:00:00"/>
    <b v="0"/>
    <b v="0"/>
    <s v="theater/plays"/>
    <x v="3"/>
  </r>
  <r>
    <x v="1"/>
    <n v="47.714285714285715"/>
    <n v="84"/>
    <x v="1"/>
    <s v="USD"/>
    <n v="1371963600"/>
    <n v="1372395600"/>
    <d v="2013-06-23T05:00:00"/>
    <d v="2013-06-28T05:00:00"/>
    <b v="0"/>
    <b v="0"/>
    <s v="theater/plays"/>
    <x v="3"/>
  </r>
  <r>
    <x v="1"/>
    <n v="62.896774193548389"/>
    <n v="155"/>
    <x v="1"/>
    <s v="USD"/>
    <n v="1433739600"/>
    <n v="1437714000"/>
    <d v="2015-06-08T05:00:00"/>
    <d v="2015-07-24T05:00:00"/>
    <b v="0"/>
    <b v="0"/>
    <s v="theater/plays"/>
    <x v="3"/>
  </r>
  <r>
    <x v="0"/>
    <n v="86.611940298507463"/>
    <n v="67"/>
    <x v="1"/>
    <s v="USD"/>
    <n v="1508130000"/>
    <n v="1509771600"/>
    <d v="2017-10-16T05:00:00"/>
    <d v="2017-11-04T05:00:00"/>
    <b v="0"/>
    <b v="0"/>
    <s v="photography/photography books"/>
    <x v="7"/>
  </r>
  <r>
    <x v="1"/>
    <n v="75.126984126984127"/>
    <n v="189"/>
    <x v="1"/>
    <s v="USD"/>
    <n v="1550037600"/>
    <n v="1550556000"/>
    <d v="2019-02-13T06:00:00"/>
    <d v="2019-02-19T06:00:00"/>
    <b v="0"/>
    <b v="1"/>
    <s v="food/food trucks"/>
    <x v="0"/>
  </r>
  <r>
    <x v="1"/>
    <n v="41.004167534903104"/>
    <n v="4799"/>
    <x v="1"/>
    <s v="USD"/>
    <n v="1486706400"/>
    <n v="1489039200"/>
    <d v="2017-02-10T06:00:00"/>
    <d v="2017-03-09T06:00:00"/>
    <b v="1"/>
    <b v="1"/>
    <s v="film &amp; video/documentary"/>
    <x v="4"/>
  </r>
  <r>
    <x v="1"/>
    <n v="50.007915567282325"/>
    <n v="1137"/>
    <x v="1"/>
    <s v="USD"/>
    <n v="1553835600"/>
    <n v="1556600400"/>
    <d v="2019-03-29T05:00:00"/>
    <d v="2019-04-30T05:00:00"/>
    <b v="0"/>
    <b v="0"/>
    <s v="publishing/nonfiction"/>
    <x v="5"/>
  </r>
  <r>
    <x v="0"/>
    <n v="96.960674157303373"/>
    <n v="1068"/>
    <x v="1"/>
    <s v="USD"/>
    <n v="1277528400"/>
    <n v="1278565200"/>
    <d v="2010-06-26T05:00:00"/>
    <d v="2010-07-08T05:00:00"/>
    <b v="0"/>
    <b v="0"/>
    <s v="theater/plays"/>
    <x v="3"/>
  </r>
  <r>
    <x v="0"/>
    <n v="100.93160377358491"/>
    <n v="424"/>
    <x v="1"/>
    <s v="USD"/>
    <n v="1339477200"/>
    <n v="1339909200"/>
    <d v="2012-06-12T05:00:00"/>
    <d v="2012-06-17T05:00:00"/>
    <b v="0"/>
    <b v="0"/>
    <s v="technology/wearables"/>
    <x v="2"/>
  </r>
  <r>
    <x v="3"/>
    <n v="89.227586206896547"/>
    <n v="145"/>
    <x v="5"/>
    <s v="CHF"/>
    <n v="1325656800"/>
    <n v="1325829600"/>
    <d v="2012-01-04T06:00:00"/>
    <d v="2012-01-06T06:00:00"/>
    <b v="0"/>
    <b v="0"/>
    <s v="music/indie rock"/>
    <x v="1"/>
  </r>
  <r>
    <x v="1"/>
    <n v="87.979166666666671"/>
    <n v="1152"/>
    <x v="1"/>
    <s v="USD"/>
    <n v="1288242000"/>
    <n v="1290578400"/>
    <d v="2010-10-28T05:00:00"/>
    <d v="2010-11-24T06:00:00"/>
    <b v="0"/>
    <b v="0"/>
    <s v="theater/plays"/>
    <x v="3"/>
  </r>
  <r>
    <x v="1"/>
    <n v="89.54"/>
    <n v="50"/>
    <x v="1"/>
    <s v="USD"/>
    <n v="1379048400"/>
    <n v="1380344400"/>
    <d v="2013-09-13T05:00:00"/>
    <d v="2013-09-28T05:00:00"/>
    <b v="0"/>
    <b v="0"/>
    <s v="photography/photography books"/>
    <x v="7"/>
  </r>
  <r>
    <x v="0"/>
    <n v="29.09271523178808"/>
    <n v="151"/>
    <x v="1"/>
    <s v="USD"/>
    <n v="1389679200"/>
    <n v="1389852000"/>
    <d v="2014-01-14T06:00:00"/>
    <d v="2014-01-16T06:00:00"/>
    <b v="0"/>
    <b v="0"/>
    <s v="publishing/nonfiction"/>
    <x v="5"/>
  </r>
  <r>
    <x v="0"/>
    <n v="42.006218905472636"/>
    <n v="1608"/>
    <x v="1"/>
    <s v="USD"/>
    <n v="1294293600"/>
    <n v="1294466400"/>
    <d v="2011-01-06T06:00:00"/>
    <d v="2011-01-08T06:00:00"/>
    <b v="0"/>
    <b v="0"/>
    <s v="technology/wearables"/>
    <x v="2"/>
  </r>
  <r>
    <x v="1"/>
    <n v="47.004903563255965"/>
    <n v="3059"/>
    <x v="0"/>
    <s v="CAD"/>
    <n v="1500267600"/>
    <n v="1500354000"/>
    <d v="2017-07-17T05:00:00"/>
    <d v="2017-07-18T05:00:00"/>
    <b v="0"/>
    <b v="0"/>
    <s v="music/jazz"/>
    <x v="1"/>
  </r>
  <r>
    <x v="1"/>
    <n v="110.44117647058823"/>
    <n v="34"/>
    <x v="1"/>
    <s v="USD"/>
    <n v="1375074000"/>
    <n v="1375938000"/>
    <d v="2013-07-29T05:00:00"/>
    <d v="2013-08-08T05:00:00"/>
    <b v="0"/>
    <b v="1"/>
    <s v="film &amp; video/documentary"/>
    <x v="4"/>
  </r>
  <r>
    <x v="1"/>
    <n v="41.990909090909092"/>
    <n v="220"/>
    <x v="1"/>
    <s v="USD"/>
    <n v="1323324000"/>
    <n v="1323410400"/>
    <d v="2011-12-08T06:00:00"/>
    <d v="2011-12-09T06:00:00"/>
    <b v="1"/>
    <b v="0"/>
    <s v="theater/plays"/>
    <x v="3"/>
  </r>
  <r>
    <x v="1"/>
    <n v="48.012468827930178"/>
    <n v="1604"/>
    <x v="2"/>
    <s v="AUD"/>
    <n v="1538715600"/>
    <n v="1539406800"/>
    <d v="2018-10-05T05:00:00"/>
    <d v="2018-10-13T05:00:00"/>
    <b v="0"/>
    <b v="0"/>
    <s v="film &amp; video/drama"/>
    <x v="4"/>
  </r>
  <r>
    <x v="1"/>
    <n v="31.019823788546255"/>
    <n v="454"/>
    <x v="1"/>
    <s v="USD"/>
    <n v="1369285200"/>
    <n v="1369803600"/>
    <d v="2013-05-23T05:00:00"/>
    <d v="2013-05-29T05:00:00"/>
    <b v="0"/>
    <b v="0"/>
    <s v="music/rock"/>
    <x v="1"/>
  </r>
  <r>
    <x v="1"/>
    <n v="99.203252032520325"/>
    <n v="123"/>
    <x v="6"/>
    <s v="EUR"/>
    <n v="1525755600"/>
    <n v="1525928400"/>
    <d v="2018-05-08T05:00:00"/>
    <d v="2018-05-10T05:00:00"/>
    <b v="0"/>
    <b v="1"/>
    <s v="film &amp; video/animation"/>
    <x v="4"/>
  </r>
  <r>
    <x v="0"/>
    <n v="66.022316684378325"/>
    <n v="941"/>
    <x v="1"/>
    <s v="USD"/>
    <n v="1296626400"/>
    <n v="1297231200"/>
    <d v="2011-02-02T06:00:00"/>
    <d v="2011-02-09T06:00:00"/>
    <b v="0"/>
    <b v="0"/>
    <s v="music/indie rock"/>
    <x v="1"/>
  </r>
  <r>
    <x v="0"/>
    <n v="2"/>
    <n v="1"/>
    <x v="1"/>
    <s v="USD"/>
    <n v="1376629200"/>
    <n v="1378530000"/>
    <d v="2013-08-16T05:00:00"/>
    <d v="2013-09-07T05:00:00"/>
    <b v="0"/>
    <b v="1"/>
    <s v="photography/photography books"/>
    <x v="7"/>
  </r>
  <r>
    <x v="1"/>
    <n v="46.060200668896321"/>
    <n v="299"/>
    <x v="1"/>
    <s v="USD"/>
    <n v="1572152400"/>
    <n v="1572152400"/>
    <d v="2019-10-27T05:00:00"/>
    <d v="2019-10-27T05:00:00"/>
    <b v="0"/>
    <b v="0"/>
    <s v="theater/plays"/>
    <x v="3"/>
  </r>
  <r>
    <x v="0"/>
    <n v="73.650000000000006"/>
    <n v="40"/>
    <x v="1"/>
    <s v="USD"/>
    <n v="1325829600"/>
    <n v="1329890400"/>
    <d v="2012-01-06T06:00:00"/>
    <d v="2012-02-22T06:00:00"/>
    <b v="0"/>
    <b v="1"/>
    <s v="film &amp; video/shorts"/>
    <x v="4"/>
  </r>
  <r>
    <x v="0"/>
    <n v="55.99336650082919"/>
    <n v="3015"/>
    <x v="0"/>
    <s v="CAD"/>
    <n v="1273640400"/>
    <n v="1276750800"/>
    <d v="2010-05-12T05:00:00"/>
    <d v="2010-06-17T05:00:00"/>
    <b v="0"/>
    <b v="1"/>
    <s v="theater/plays"/>
    <x v="3"/>
  </r>
  <r>
    <x v="1"/>
    <n v="68.985695127402778"/>
    <n v="2237"/>
    <x v="1"/>
    <s v="USD"/>
    <n v="1510639200"/>
    <n v="1510898400"/>
    <d v="2017-11-14T06:00:00"/>
    <d v="2017-11-17T06:00:00"/>
    <b v="0"/>
    <b v="0"/>
    <s v="theater/plays"/>
    <x v="3"/>
  </r>
  <r>
    <x v="0"/>
    <n v="60.981609195402299"/>
    <n v="435"/>
    <x v="1"/>
    <s v="USD"/>
    <n v="1528088400"/>
    <n v="1532408400"/>
    <d v="2018-06-04T05:00:00"/>
    <d v="2018-07-24T05:00:00"/>
    <b v="0"/>
    <b v="0"/>
    <s v="theater/plays"/>
    <x v="3"/>
  </r>
  <r>
    <x v="1"/>
    <n v="110.98139534883721"/>
    <n v="645"/>
    <x v="1"/>
    <s v="USD"/>
    <n v="1359525600"/>
    <n v="1360562400"/>
    <d v="2013-01-30T06:00:00"/>
    <d v="2013-02-11T06:00:00"/>
    <b v="1"/>
    <b v="0"/>
    <s v="film &amp; video/documentary"/>
    <x v="4"/>
  </r>
  <r>
    <x v="1"/>
    <n v="25"/>
    <n v="484"/>
    <x v="3"/>
    <s v="DKK"/>
    <n v="1570942800"/>
    <n v="1571547600"/>
    <d v="2019-10-13T05:00:00"/>
    <d v="2019-10-20T05:00:00"/>
    <b v="0"/>
    <b v="0"/>
    <s v="theater/plays"/>
    <x v="3"/>
  </r>
  <r>
    <x v="1"/>
    <n v="78.759740259740255"/>
    <n v="154"/>
    <x v="0"/>
    <s v="CAD"/>
    <n v="1466398800"/>
    <n v="1468126800"/>
    <d v="2016-06-20T05:00:00"/>
    <d v="2016-07-10T05:00:00"/>
    <b v="0"/>
    <b v="0"/>
    <s v="film &amp; video/documentary"/>
    <x v="4"/>
  </r>
  <r>
    <x v="0"/>
    <n v="87.960784313725483"/>
    <n v="714"/>
    <x v="1"/>
    <s v="USD"/>
    <n v="1492491600"/>
    <n v="1492837200"/>
    <d v="2017-04-18T05:00:00"/>
    <d v="2017-04-22T05:00:00"/>
    <b v="0"/>
    <b v="0"/>
    <s v="music/rock"/>
    <x v="1"/>
  </r>
  <r>
    <x v="2"/>
    <n v="49.987398739873989"/>
    <n v="1111"/>
    <x v="1"/>
    <s v="USD"/>
    <n v="1430197200"/>
    <n v="1430197200"/>
    <d v="2015-04-28T05:00:00"/>
    <d v="2015-04-28T05:00:00"/>
    <b v="0"/>
    <b v="0"/>
    <s v="games/mobile games"/>
    <x v="6"/>
  </r>
  <r>
    <x v="1"/>
    <n v="99.524390243902445"/>
    <n v="82"/>
    <x v="1"/>
    <s v="USD"/>
    <n v="1496034000"/>
    <n v="1496206800"/>
    <d v="2017-05-29T05:00:00"/>
    <d v="2017-05-31T05:00:00"/>
    <b v="0"/>
    <b v="0"/>
    <s v="theater/plays"/>
    <x v="3"/>
  </r>
  <r>
    <x v="1"/>
    <n v="104.82089552238806"/>
    <n v="134"/>
    <x v="1"/>
    <s v="USD"/>
    <n v="1388728800"/>
    <n v="1389592800"/>
    <d v="2014-01-03T06:00:00"/>
    <d v="2014-01-13T06:00:00"/>
    <b v="0"/>
    <b v="0"/>
    <s v="publishing/fiction"/>
    <x v="5"/>
  </r>
  <r>
    <x v="2"/>
    <n v="108.01469237832875"/>
    <n v="1089"/>
    <x v="1"/>
    <s v="USD"/>
    <n v="1543298400"/>
    <n v="1545631200"/>
    <d v="2018-11-27T06:00:00"/>
    <d v="2018-12-24T06:00:00"/>
    <b v="0"/>
    <b v="0"/>
    <s v="film &amp; video/animation"/>
    <x v="4"/>
  </r>
  <r>
    <x v="0"/>
    <n v="28.998544660724033"/>
    <n v="5497"/>
    <x v="1"/>
    <s v="USD"/>
    <n v="1271739600"/>
    <n v="1272430800"/>
    <d v="2010-04-20T05:00:00"/>
    <d v="2010-04-28T05:00:00"/>
    <b v="0"/>
    <b v="1"/>
    <s v="food/food trucks"/>
    <x v="0"/>
  </r>
  <r>
    <x v="0"/>
    <n v="30.028708133971293"/>
    <n v="418"/>
    <x v="1"/>
    <s v="USD"/>
    <n v="1326434400"/>
    <n v="1327903200"/>
    <d v="2012-01-13T06:00:00"/>
    <d v="2012-01-30T06:00:00"/>
    <b v="0"/>
    <b v="0"/>
    <s v="theater/plays"/>
    <x v="3"/>
  </r>
  <r>
    <x v="0"/>
    <n v="41.005559416261292"/>
    <n v="1439"/>
    <x v="1"/>
    <s v="USD"/>
    <n v="1295244000"/>
    <n v="1296021600"/>
    <d v="2011-01-17T06:00:00"/>
    <d v="2011-01-26T06:00:00"/>
    <b v="0"/>
    <b v="1"/>
    <s v="film &amp; video/documentary"/>
    <x v="4"/>
  </r>
  <r>
    <x v="0"/>
    <n v="62.866666666666667"/>
    <n v="15"/>
    <x v="1"/>
    <s v="USD"/>
    <n v="1541221200"/>
    <n v="1543298400"/>
    <d v="2018-11-03T05:00:00"/>
    <d v="2018-11-27T06:00:00"/>
    <b v="0"/>
    <b v="0"/>
    <s v="theater/plays"/>
    <x v="3"/>
  </r>
  <r>
    <x v="0"/>
    <n v="47.005002501250623"/>
    <n v="1999"/>
    <x v="0"/>
    <s v="CAD"/>
    <n v="1336280400"/>
    <n v="1336366800"/>
    <d v="2012-05-06T05:00:00"/>
    <d v="2012-05-07T05:00:00"/>
    <b v="0"/>
    <b v="0"/>
    <s v="film &amp; video/documentary"/>
    <x v="4"/>
  </r>
  <r>
    <x v="1"/>
    <n v="26.997693638285604"/>
    <n v="5203"/>
    <x v="1"/>
    <s v="USD"/>
    <n v="1324533600"/>
    <n v="1325052000"/>
    <d v="2011-12-22T06:00:00"/>
    <d v="2011-12-28T06:00:00"/>
    <b v="0"/>
    <b v="0"/>
    <s v="technology/web"/>
    <x v="2"/>
  </r>
  <r>
    <x v="1"/>
    <n v="68.329787234042556"/>
    <n v="94"/>
    <x v="1"/>
    <s v="USD"/>
    <n v="1498366800"/>
    <n v="1499576400"/>
    <d v="2017-06-25T05:00:00"/>
    <d v="2017-07-09T05:00:00"/>
    <b v="0"/>
    <b v="0"/>
    <s v="theater/plays"/>
    <x v="3"/>
  </r>
  <r>
    <x v="0"/>
    <n v="50.974576271186443"/>
    <n v="118"/>
    <x v="1"/>
    <s v="USD"/>
    <n v="1498712400"/>
    <n v="1501304400"/>
    <d v="2017-06-29T05:00:00"/>
    <d v="2017-07-29T05:00:00"/>
    <b v="0"/>
    <b v="1"/>
    <s v="technology/wearables"/>
    <x v="2"/>
  </r>
  <r>
    <x v="1"/>
    <n v="54.024390243902438"/>
    <n v="205"/>
    <x v="1"/>
    <s v="USD"/>
    <n v="1271480400"/>
    <n v="1273208400"/>
    <d v="2010-04-17T05:00:00"/>
    <d v="2010-05-07T05:00:00"/>
    <b v="0"/>
    <b v="1"/>
    <s v="theater/plays"/>
    <x v="3"/>
  </r>
  <r>
    <x v="0"/>
    <n v="97.055555555555557"/>
    <n v="162"/>
    <x v="1"/>
    <s v="USD"/>
    <n v="1316667600"/>
    <n v="1316840400"/>
    <d v="2011-09-22T05:00:00"/>
    <d v="2011-09-24T05:00:00"/>
    <b v="0"/>
    <b v="1"/>
    <s v="food/food trucks"/>
    <x v="0"/>
  </r>
  <r>
    <x v="0"/>
    <n v="24.867469879518072"/>
    <n v="83"/>
    <x v="1"/>
    <s v="USD"/>
    <n v="1524027600"/>
    <n v="1524546000"/>
    <d v="2018-04-18T05:00:00"/>
    <d v="2018-04-24T05:00:00"/>
    <b v="0"/>
    <b v="0"/>
    <s v="music/indie rock"/>
    <x v="1"/>
  </r>
  <r>
    <x v="1"/>
    <n v="84.423913043478265"/>
    <n v="92"/>
    <x v="1"/>
    <s v="USD"/>
    <n v="1438059600"/>
    <n v="1438578000"/>
    <d v="2015-07-28T05:00:00"/>
    <d v="2015-08-03T05:00:00"/>
    <b v="0"/>
    <b v="0"/>
    <s v="photography/photography books"/>
    <x v="7"/>
  </r>
  <r>
    <x v="1"/>
    <n v="47.091324200913242"/>
    <n v="219"/>
    <x v="1"/>
    <s v="USD"/>
    <n v="1361944800"/>
    <n v="1362549600"/>
    <d v="2013-02-27T06:00:00"/>
    <d v="2013-03-06T06:00:00"/>
    <b v="0"/>
    <b v="0"/>
    <s v="theater/plays"/>
    <x v="3"/>
  </r>
  <r>
    <x v="1"/>
    <n v="77.996041171813147"/>
    <n v="2526"/>
    <x v="1"/>
    <s v="USD"/>
    <n v="1410584400"/>
    <n v="1413349200"/>
    <d v="2014-09-13T05:00:00"/>
    <d v="2014-10-15T05:00:00"/>
    <b v="0"/>
    <b v="1"/>
    <s v="theater/plays"/>
    <x v="3"/>
  </r>
  <r>
    <x v="0"/>
    <n v="62.967871485943775"/>
    <n v="747"/>
    <x v="1"/>
    <s v="USD"/>
    <n v="1297404000"/>
    <n v="1298008800"/>
    <d v="2011-02-11T06:00:00"/>
    <d v="2011-02-18T06:00:00"/>
    <b v="0"/>
    <b v="0"/>
    <s v="film &amp; video/animation"/>
    <x v="4"/>
  </r>
  <r>
    <x v="3"/>
    <n v="81.006080449017773"/>
    <n v="2138"/>
    <x v="1"/>
    <s v="USD"/>
    <n v="1392012000"/>
    <n v="1394427600"/>
    <d v="2014-02-10T06:00:00"/>
    <d v="2014-03-10T05:00:00"/>
    <b v="0"/>
    <b v="1"/>
    <s v="photography/photography books"/>
    <x v="7"/>
  </r>
  <r>
    <x v="0"/>
    <n v="65.321428571428569"/>
    <n v="84"/>
    <x v="1"/>
    <s v="USD"/>
    <n v="1569733200"/>
    <n v="1572670800"/>
    <d v="2019-09-29T05:00:00"/>
    <d v="2019-11-02T05:00:00"/>
    <b v="0"/>
    <b v="0"/>
    <s v="theater/plays"/>
    <x v="3"/>
  </r>
  <r>
    <x v="1"/>
    <n v="104.43617021276596"/>
    <n v="94"/>
    <x v="1"/>
    <s v="USD"/>
    <n v="1529643600"/>
    <n v="1531112400"/>
    <d v="2018-06-22T05:00:00"/>
    <d v="2018-07-09T05:00:00"/>
    <b v="1"/>
    <b v="0"/>
    <s v="theater/plays"/>
    <x v="3"/>
  </r>
  <r>
    <x v="0"/>
    <n v="69.989010989010993"/>
    <n v="91"/>
    <x v="1"/>
    <s v="USD"/>
    <n v="1399006800"/>
    <n v="1400734800"/>
    <d v="2014-05-02T05:00:00"/>
    <d v="2014-05-22T05:00:00"/>
    <b v="0"/>
    <b v="0"/>
    <s v="theater/plays"/>
    <x v="3"/>
  </r>
  <r>
    <x v="0"/>
    <n v="83.023989898989896"/>
    <n v="792"/>
    <x v="1"/>
    <s v="USD"/>
    <n v="1385359200"/>
    <n v="1386741600"/>
    <d v="2013-11-25T06:00:00"/>
    <d v="2013-12-11T06:00:00"/>
    <b v="0"/>
    <b v="1"/>
    <s v="film &amp; video/documentary"/>
    <x v="4"/>
  </r>
  <r>
    <x v="3"/>
    <n v="90.3"/>
    <n v="10"/>
    <x v="0"/>
    <s v="CAD"/>
    <n v="1480572000"/>
    <n v="1481781600"/>
    <d v="2016-12-01T06:00:00"/>
    <d v="2016-12-15T06:00:00"/>
    <b v="1"/>
    <b v="0"/>
    <s v="theater/plays"/>
    <x v="3"/>
  </r>
  <r>
    <x v="1"/>
    <n v="103.98131932282546"/>
    <n v="1713"/>
    <x v="6"/>
    <s v="EUR"/>
    <n v="1418623200"/>
    <n v="1419660000"/>
    <d v="2014-12-15T06:00:00"/>
    <d v="2014-12-27T06:00:00"/>
    <b v="0"/>
    <b v="1"/>
    <s v="theater/plays"/>
    <x v="3"/>
  </r>
  <r>
    <x v="1"/>
    <n v="54.931726907630519"/>
    <n v="249"/>
    <x v="1"/>
    <s v="USD"/>
    <n v="1555736400"/>
    <n v="1555822800"/>
    <d v="2019-04-20T05:00:00"/>
    <d v="2019-04-21T05:00:00"/>
    <b v="0"/>
    <b v="0"/>
    <s v="music/jazz"/>
    <x v="1"/>
  </r>
  <r>
    <x v="1"/>
    <n v="51.921875"/>
    <n v="192"/>
    <x v="1"/>
    <s v="USD"/>
    <n v="1442120400"/>
    <n v="1442379600"/>
    <d v="2015-09-13T05:00:00"/>
    <d v="2015-09-16T05:00:00"/>
    <b v="0"/>
    <b v="1"/>
    <s v="film &amp; video/animation"/>
    <x v="4"/>
  </r>
  <r>
    <x v="1"/>
    <n v="60.02834008097166"/>
    <n v="247"/>
    <x v="1"/>
    <s v="USD"/>
    <n v="1362376800"/>
    <n v="1364965200"/>
    <d v="2013-03-04T06:00:00"/>
    <d v="2013-04-03T05:00:00"/>
    <b v="0"/>
    <b v="0"/>
    <s v="theater/plays"/>
    <x v="3"/>
  </r>
  <r>
    <x v="1"/>
    <n v="44.003488879197555"/>
    <n v="2293"/>
    <x v="1"/>
    <s v="USD"/>
    <n v="1478408400"/>
    <n v="1479016800"/>
    <d v="2016-11-06T05:00:00"/>
    <d v="2016-11-13T06:00:00"/>
    <b v="0"/>
    <b v="0"/>
    <s v="film &amp; video/science fiction"/>
    <x v="4"/>
  </r>
  <r>
    <x v="1"/>
    <n v="53.003513254551258"/>
    <n v="3131"/>
    <x v="1"/>
    <s v="USD"/>
    <n v="1498798800"/>
    <n v="1499662800"/>
    <d v="2017-06-30T05:00:00"/>
    <d v="2017-07-10T05:00:00"/>
    <b v="0"/>
    <b v="0"/>
    <s v="film &amp; video/television"/>
    <x v="4"/>
  </r>
  <r>
    <x v="0"/>
    <n v="54.5"/>
    <n v="32"/>
    <x v="1"/>
    <s v="USD"/>
    <n v="1335416400"/>
    <n v="1337835600"/>
    <d v="2012-04-26T05:00:00"/>
    <d v="2012-05-24T05:00:00"/>
    <b v="0"/>
    <b v="0"/>
    <s v="technology/wearables"/>
    <x v="2"/>
  </r>
  <r>
    <x v="1"/>
    <n v="75.04195804195804"/>
    <n v="143"/>
    <x v="6"/>
    <s v="EUR"/>
    <n v="1504328400"/>
    <n v="1505710800"/>
    <d v="2017-09-02T05:00:00"/>
    <d v="2017-09-18T05:00:00"/>
    <b v="0"/>
    <b v="0"/>
    <s v="theater/plays"/>
    <x v="3"/>
  </r>
  <r>
    <x v="3"/>
    <n v="35.911111111111111"/>
    <n v="90"/>
    <x v="1"/>
    <s v="USD"/>
    <n v="1285822800"/>
    <n v="1287464400"/>
    <d v="2010-09-30T05:00:00"/>
    <d v="2010-10-19T05:00:00"/>
    <b v="0"/>
    <b v="0"/>
    <s v="theater/plays"/>
    <x v="3"/>
  </r>
  <r>
    <x v="1"/>
    <n v="36.952702702702702"/>
    <n v="296"/>
    <x v="1"/>
    <s v="USD"/>
    <n v="1311483600"/>
    <n v="1311656400"/>
    <d v="2011-07-24T05:00:00"/>
    <d v="2011-07-26T05:00:00"/>
    <b v="0"/>
    <b v="1"/>
    <s v="music/indie rock"/>
    <x v="1"/>
  </r>
  <r>
    <x v="1"/>
    <n v="63.170588235294119"/>
    <n v="170"/>
    <x v="1"/>
    <s v="USD"/>
    <n v="1291356000"/>
    <n v="1293170400"/>
    <d v="2010-12-03T06:00:00"/>
    <d v="2010-12-24T06:00:00"/>
    <b v="0"/>
    <b v="1"/>
    <s v="theater/plays"/>
    <x v="3"/>
  </r>
  <r>
    <x v="0"/>
    <n v="29.99462365591398"/>
    <n v="186"/>
    <x v="1"/>
    <s v="USD"/>
    <n v="1355810400"/>
    <n v="1355983200"/>
    <d v="2012-12-18T06:00:00"/>
    <d v="2012-12-20T06:00:00"/>
    <b v="0"/>
    <b v="0"/>
    <s v="technology/wearables"/>
    <x v="2"/>
  </r>
  <r>
    <x v="3"/>
    <n v="86"/>
    <n v="439"/>
    <x v="4"/>
    <s v="GBP"/>
    <n v="1513663200"/>
    <n v="1515045600"/>
    <d v="2017-12-19T06:00:00"/>
    <d v="2018-01-04T06:00:00"/>
    <b v="0"/>
    <b v="0"/>
    <s v="film &amp; video/television"/>
    <x v="4"/>
  </r>
  <r>
    <x v="0"/>
    <n v="75.014876033057845"/>
    <n v="605"/>
    <x v="1"/>
    <s v="USD"/>
    <n v="1365915600"/>
    <n v="1366088400"/>
    <d v="2013-04-14T05:00:00"/>
    <d v="2013-04-16T05:00:00"/>
    <b v="0"/>
    <b v="1"/>
    <s v="games/video games"/>
    <x v="6"/>
  </r>
  <r>
    <x v="1"/>
    <n v="101.19767441860465"/>
    <n v="86"/>
    <x v="3"/>
    <s v="DKK"/>
    <n v="1551852000"/>
    <n v="1553317200"/>
    <d v="2019-03-06T06:00:00"/>
    <d v="2019-03-23T05:00:00"/>
    <b v="0"/>
    <b v="0"/>
    <s v="games/video games"/>
    <x v="6"/>
  </r>
  <r>
    <x v="0"/>
    <n v="4"/>
    <n v="1"/>
    <x v="0"/>
    <s v="CAD"/>
    <n v="1540098000"/>
    <n v="1542088800"/>
    <d v="2018-10-21T05:00:00"/>
    <d v="2018-11-13T06:00:00"/>
    <b v="0"/>
    <b v="0"/>
    <s v="film &amp; video/animation"/>
    <x v="4"/>
  </r>
  <r>
    <x v="1"/>
    <n v="29.001272669424118"/>
    <n v="6286"/>
    <x v="1"/>
    <s v="USD"/>
    <n v="1500440400"/>
    <n v="1503118800"/>
    <d v="2017-07-19T05:00:00"/>
    <d v="2017-08-19T05:00:00"/>
    <b v="0"/>
    <b v="0"/>
    <s v="music/rock"/>
    <x v="1"/>
  </r>
  <r>
    <x v="0"/>
    <n v="98.225806451612897"/>
    <n v="31"/>
    <x v="1"/>
    <s v="USD"/>
    <n v="1278392400"/>
    <n v="1278478800"/>
    <d v="2010-07-06T05:00:00"/>
    <d v="2010-07-07T05:00:00"/>
    <b v="0"/>
    <b v="0"/>
    <s v="film &amp; video/drama"/>
    <x v="4"/>
  </r>
  <r>
    <x v="0"/>
    <n v="87.001693480101608"/>
    <n v="1181"/>
    <x v="1"/>
    <s v="USD"/>
    <n v="1480572000"/>
    <n v="1484114400"/>
    <d v="2016-12-01T06:00:00"/>
    <d v="2017-01-11T06:00:00"/>
    <b v="0"/>
    <b v="0"/>
    <s v="film &amp; video/science fiction"/>
    <x v="4"/>
  </r>
  <r>
    <x v="0"/>
    <n v="45.205128205128204"/>
    <n v="39"/>
    <x v="1"/>
    <s v="USD"/>
    <n v="1382331600"/>
    <n v="1385445600"/>
    <d v="2013-10-21T05:00:00"/>
    <d v="2013-11-26T06:00:00"/>
    <b v="0"/>
    <b v="1"/>
    <s v="film &amp; video/drama"/>
    <x v="4"/>
  </r>
  <r>
    <x v="1"/>
    <n v="37.001341561577675"/>
    <n v="3727"/>
    <x v="1"/>
    <s v="USD"/>
    <n v="1316754000"/>
    <n v="1318741200"/>
    <d v="2011-09-23T05:00:00"/>
    <d v="2011-10-16T05:00:00"/>
    <b v="0"/>
    <b v="0"/>
    <s v="theater/plays"/>
    <x v="3"/>
  </r>
  <r>
    <x v="1"/>
    <n v="94.976947040498445"/>
    <n v="1605"/>
    <x v="1"/>
    <s v="USD"/>
    <n v="1518242400"/>
    <n v="1518242400"/>
    <d v="2018-02-10T06:00:00"/>
    <d v="2018-02-10T06:00:00"/>
    <b v="0"/>
    <b v="1"/>
    <s v="music/indie rock"/>
    <x v="1"/>
  </r>
  <r>
    <x v="0"/>
    <n v="28.956521739130434"/>
    <n v="46"/>
    <x v="1"/>
    <s v="USD"/>
    <n v="1476421200"/>
    <n v="1476594000"/>
    <d v="2016-10-14T05:00:00"/>
    <d v="2016-10-16T05:00:00"/>
    <b v="0"/>
    <b v="0"/>
    <s v="theater/plays"/>
    <x v="3"/>
  </r>
  <r>
    <x v="1"/>
    <n v="55.993396226415094"/>
    <n v="2120"/>
    <x v="1"/>
    <s v="USD"/>
    <n v="1269752400"/>
    <n v="1273554000"/>
    <d v="2010-03-28T05:00:00"/>
    <d v="2010-05-11T05:00:00"/>
    <b v="0"/>
    <b v="0"/>
    <s v="theater/plays"/>
    <x v="3"/>
  </r>
  <r>
    <x v="0"/>
    <n v="54.038095238095238"/>
    <n v="105"/>
    <x v="1"/>
    <s v="USD"/>
    <n v="1419746400"/>
    <n v="1421906400"/>
    <d v="2014-12-28T06:00:00"/>
    <d v="2015-01-22T06:00:00"/>
    <b v="0"/>
    <b v="0"/>
    <s v="film &amp; video/documentary"/>
    <x v="4"/>
  </r>
  <r>
    <x v="1"/>
    <n v="82.38"/>
    <n v="50"/>
    <x v="1"/>
    <s v="USD"/>
    <n v="1281330000"/>
    <n v="1281589200"/>
    <d v="2010-08-09T05:00:00"/>
    <d v="2010-08-12T05:00:00"/>
    <b v="0"/>
    <b v="0"/>
    <s v="theater/plays"/>
    <x v="3"/>
  </r>
  <r>
    <x v="1"/>
    <n v="66.997115384615384"/>
    <n v="2080"/>
    <x v="1"/>
    <s v="USD"/>
    <n v="1398661200"/>
    <n v="1400389200"/>
    <d v="2014-04-28T05:00:00"/>
    <d v="2014-05-18T05:00:00"/>
    <b v="0"/>
    <b v="0"/>
    <s v="film &amp; video/drama"/>
    <x v="4"/>
  </r>
  <r>
    <x v="0"/>
    <n v="107.91401869158878"/>
    <n v="535"/>
    <x v="1"/>
    <s v="USD"/>
    <n v="1359525600"/>
    <n v="1362808800"/>
    <d v="2013-01-30T06:00:00"/>
    <d v="2013-03-09T06:00:00"/>
    <b v="0"/>
    <b v="0"/>
    <s v="games/mobile games"/>
    <x v="6"/>
  </r>
  <r>
    <x v="1"/>
    <n v="69.009501187648453"/>
    <n v="2105"/>
    <x v="1"/>
    <s v="USD"/>
    <n v="1388469600"/>
    <n v="1388815200"/>
    <d v="2013-12-31T06:00:00"/>
    <d v="2014-01-04T06:00:00"/>
    <b v="0"/>
    <b v="0"/>
    <s v="film &amp; video/animation"/>
    <x v="4"/>
  </r>
  <r>
    <x v="1"/>
    <n v="39.006568144499177"/>
    <n v="2436"/>
    <x v="1"/>
    <s v="USD"/>
    <n v="1518328800"/>
    <n v="1519538400"/>
    <d v="2018-02-11T06:00:00"/>
    <d v="2018-02-25T06:00:00"/>
    <b v="0"/>
    <b v="0"/>
    <s v="theater/plays"/>
    <x v="3"/>
  </r>
  <r>
    <x v="1"/>
    <n v="110.3625"/>
    <n v="80"/>
    <x v="1"/>
    <s v="USD"/>
    <n v="1517032800"/>
    <n v="1517810400"/>
    <d v="2018-01-27T06:00:00"/>
    <d v="2018-02-05T06:00:00"/>
    <b v="0"/>
    <b v="0"/>
    <s v="publishing/translations"/>
    <x v="5"/>
  </r>
  <r>
    <x v="1"/>
    <n v="94.857142857142861"/>
    <n v="42"/>
    <x v="1"/>
    <s v="USD"/>
    <n v="1368594000"/>
    <n v="1370581200"/>
    <d v="2013-05-15T05:00:00"/>
    <d v="2013-06-07T05:00:00"/>
    <b v="0"/>
    <b v="1"/>
    <s v="technology/wearables"/>
    <x v="2"/>
  </r>
  <r>
    <x v="1"/>
    <n v="57.935251798561154"/>
    <n v="139"/>
    <x v="0"/>
    <s v="CAD"/>
    <n v="1448258400"/>
    <n v="1448863200"/>
    <d v="2015-11-23T06:00:00"/>
    <d v="2015-11-30T06:00:00"/>
    <b v="0"/>
    <b v="1"/>
    <s v="technology/web"/>
    <x v="2"/>
  </r>
  <r>
    <x v="0"/>
    <n v="101.25"/>
    <n v="16"/>
    <x v="1"/>
    <s v="USD"/>
    <n v="1555218000"/>
    <n v="1556600400"/>
    <d v="2019-04-14T05:00:00"/>
    <d v="2019-04-30T05:00:00"/>
    <b v="0"/>
    <b v="0"/>
    <s v="theater/plays"/>
    <x v="3"/>
  </r>
  <r>
    <x v="1"/>
    <n v="64.95597484276729"/>
    <n v="159"/>
    <x v="1"/>
    <s v="USD"/>
    <n v="1431925200"/>
    <n v="1432098000"/>
    <d v="2015-05-18T05:00:00"/>
    <d v="2015-05-20T05:00:00"/>
    <b v="0"/>
    <b v="0"/>
    <s v="film &amp; video/drama"/>
    <x v="4"/>
  </r>
  <r>
    <x v="1"/>
    <n v="27.00524934383202"/>
    <n v="381"/>
    <x v="1"/>
    <s v="USD"/>
    <n v="1481522400"/>
    <n v="1482127200"/>
    <d v="2016-12-12T06:00:00"/>
    <d v="2016-12-19T06:00:00"/>
    <b v="0"/>
    <b v="0"/>
    <s v="technology/wearables"/>
    <x v="2"/>
  </r>
  <r>
    <x v="1"/>
    <n v="50.97422680412371"/>
    <n v="194"/>
    <x v="4"/>
    <s v="GBP"/>
    <n v="1335934800"/>
    <n v="1335934800"/>
    <d v="2012-05-02T05:00:00"/>
    <d v="2012-05-02T05:00:00"/>
    <b v="0"/>
    <b v="1"/>
    <s v="food/food trucks"/>
    <x v="0"/>
  </r>
  <r>
    <x v="0"/>
    <n v="104.94260869565217"/>
    <n v="575"/>
    <x v="1"/>
    <s v="USD"/>
    <n v="1552280400"/>
    <n v="1556946000"/>
    <d v="2019-03-11T05:00:00"/>
    <d v="2019-05-04T05:00:00"/>
    <b v="0"/>
    <b v="0"/>
    <s v="music/rock"/>
    <x v="1"/>
  </r>
  <r>
    <x v="1"/>
    <n v="84.028301886792448"/>
    <n v="106"/>
    <x v="1"/>
    <s v="USD"/>
    <n v="1529989200"/>
    <n v="1530075600"/>
    <d v="2018-06-26T05:00:00"/>
    <d v="2018-06-27T05:00:00"/>
    <b v="0"/>
    <b v="0"/>
    <s v="music/electric music"/>
    <x v="1"/>
  </r>
  <r>
    <x v="1"/>
    <n v="102.85915492957747"/>
    <n v="142"/>
    <x v="1"/>
    <s v="USD"/>
    <n v="1418709600"/>
    <n v="1418796000"/>
    <d v="2014-12-16T06:00:00"/>
    <d v="2014-12-17T06:00:00"/>
    <b v="0"/>
    <b v="0"/>
    <s v="film &amp; video/television"/>
    <x v="4"/>
  </r>
  <r>
    <x v="1"/>
    <n v="39.962085308056871"/>
    <n v="211"/>
    <x v="1"/>
    <s v="USD"/>
    <n v="1372136400"/>
    <n v="1372482000"/>
    <d v="2013-06-25T05:00:00"/>
    <d v="2013-06-29T05:00:00"/>
    <b v="0"/>
    <b v="1"/>
    <s v="publishing/translations"/>
    <x v="5"/>
  </r>
  <r>
    <x v="0"/>
    <n v="51.001785714285717"/>
    <n v="1120"/>
    <x v="1"/>
    <s v="USD"/>
    <n v="1533877200"/>
    <n v="1534395600"/>
    <d v="2018-08-10T05:00:00"/>
    <d v="2018-08-16T05:00:00"/>
    <b v="0"/>
    <b v="0"/>
    <s v="publishing/fiction"/>
    <x v="5"/>
  </r>
  <r>
    <x v="0"/>
    <n v="40.823008849557525"/>
    <n v="113"/>
    <x v="1"/>
    <s v="USD"/>
    <n v="1309064400"/>
    <n v="1311397200"/>
    <d v="2011-06-26T05:00:00"/>
    <d v="2011-07-23T05:00:00"/>
    <b v="0"/>
    <b v="0"/>
    <s v="film &amp; video/science fiction"/>
    <x v="4"/>
  </r>
  <r>
    <x v="1"/>
    <n v="58.999637155297535"/>
    <n v="2756"/>
    <x v="1"/>
    <s v="USD"/>
    <n v="1425877200"/>
    <n v="1426914000"/>
    <d v="2015-03-09T05:00:00"/>
    <d v="2015-03-21T05:00:00"/>
    <b v="0"/>
    <b v="0"/>
    <s v="technology/wearables"/>
    <x v="2"/>
  </r>
  <r>
    <x v="1"/>
    <n v="71.156069364161851"/>
    <n v="173"/>
    <x v="4"/>
    <s v="GBP"/>
    <n v="1501304400"/>
    <n v="1501477200"/>
    <d v="2017-07-29T05:00:00"/>
    <d v="2017-07-31T05:00:00"/>
    <b v="0"/>
    <b v="0"/>
    <s v="food/food trucks"/>
    <x v="0"/>
  </r>
  <r>
    <x v="1"/>
    <n v="99.494252873563212"/>
    <n v="87"/>
    <x v="1"/>
    <s v="USD"/>
    <n v="1268287200"/>
    <n v="1269061200"/>
    <d v="2010-03-11T06:00:00"/>
    <d v="2010-03-20T05:00:00"/>
    <b v="0"/>
    <b v="1"/>
    <s v="photography/photography books"/>
    <x v="7"/>
  </r>
  <r>
    <x v="0"/>
    <n v="103.98634590377114"/>
    <n v="1538"/>
    <x v="1"/>
    <s v="USD"/>
    <n v="1412139600"/>
    <n v="1415772000"/>
    <d v="2014-10-01T05:00:00"/>
    <d v="2014-11-12T06:00:00"/>
    <b v="0"/>
    <b v="1"/>
    <s v="theater/plays"/>
    <x v="3"/>
  </r>
  <r>
    <x v="0"/>
    <n v="76.555555555555557"/>
    <n v="9"/>
    <x v="1"/>
    <s v="USD"/>
    <n v="1330063200"/>
    <n v="1331013600"/>
    <d v="2012-02-24T06:00:00"/>
    <d v="2012-03-06T06:00:00"/>
    <b v="0"/>
    <b v="1"/>
    <s v="publishing/fiction"/>
    <x v="5"/>
  </r>
  <r>
    <x v="0"/>
    <n v="87.068592057761734"/>
    <n v="554"/>
    <x v="1"/>
    <s v="USD"/>
    <n v="1576130400"/>
    <n v="1576735200"/>
    <d v="2019-12-12T06:00:00"/>
    <d v="2019-12-19T06:00:00"/>
    <b v="0"/>
    <b v="0"/>
    <s v="theater/plays"/>
    <x v="3"/>
  </r>
  <r>
    <x v="1"/>
    <n v="48.99554707379135"/>
    <n v="1572"/>
    <x v="4"/>
    <s v="GBP"/>
    <n v="1407128400"/>
    <n v="1411362000"/>
    <d v="2014-08-04T05:00:00"/>
    <d v="2014-09-22T05:00:00"/>
    <b v="0"/>
    <b v="1"/>
    <s v="food/food trucks"/>
    <x v="0"/>
  </r>
  <r>
    <x v="0"/>
    <n v="42.969135802469133"/>
    <n v="648"/>
    <x v="4"/>
    <s v="GBP"/>
    <n v="1560142800"/>
    <n v="1563685200"/>
    <d v="2019-06-10T05:00:00"/>
    <d v="2019-07-21T05:00:00"/>
    <b v="0"/>
    <b v="0"/>
    <s v="theater/plays"/>
    <x v="3"/>
  </r>
  <r>
    <x v="0"/>
    <n v="33.428571428571431"/>
    <n v="21"/>
    <x v="4"/>
    <s v="GBP"/>
    <n v="1520575200"/>
    <n v="1521867600"/>
    <d v="2018-03-09T06:00:00"/>
    <d v="2018-03-24T05:00:00"/>
    <b v="0"/>
    <b v="1"/>
    <s v="publishing/translations"/>
    <x v="5"/>
  </r>
  <r>
    <x v="1"/>
    <n v="83.982949701619773"/>
    <n v="2346"/>
    <x v="1"/>
    <s v="USD"/>
    <n v="1492664400"/>
    <n v="1495515600"/>
    <d v="2017-04-20T05:00:00"/>
    <d v="2017-05-23T05:00:00"/>
    <b v="0"/>
    <b v="0"/>
    <s v="theater/plays"/>
    <x v="3"/>
  </r>
  <r>
    <x v="1"/>
    <n v="101.41739130434783"/>
    <n v="115"/>
    <x v="1"/>
    <s v="USD"/>
    <n v="1454479200"/>
    <n v="1455948000"/>
    <d v="2016-02-03T06:00:00"/>
    <d v="2016-02-20T06:00:00"/>
    <b v="0"/>
    <b v="0"/>
    <s v="theater/plays"/>
    <x v="3"/>
  </r>
  <r>
    <x v="1"/>
    <n v="109.87058823529412"/>
    <n v="85"/>
    <x v="6"/>
    <s v="EUR"/>
    <n v="1281934800"/>
    <n v="1282366800"/>
    <d v="2010-08-16T05:00:00"/>
    <d v="2010-08-21T05:00:00"/>
    <b v="0"/>
    <b v="0"/>
    <s v="technology/wearables"/>
    <x v="2"/>
  </r>
  <r>
    <x v="1"/>
    <n v="31.916666666666668"/>
    <n v="144"/>
    <x v="1"/>
    <s v="USD"/>
    <n v="1573970400"/>
    <n v="1574575200"/>
    <d v="2019-11-17T06:00:00"/>
    <d v="2019-11-24T06:00:00"/>
    <b v="0"/>
    <b v="0"/>
    <s v="journalism/audio"/>
    <x v="8"/>
  </r>
  <r>
    <x v="1"/>
    <n v="70.993450675399103"/>
    <n v="2443"/>
    <x v="1"/>
    <s v="USD"/>
    <n v="1372654800"/>
    <n v="1374901200"/>
    <d v="2013-07-01T05:00:00"/>
    <d v="2013-07-27T05:00:00"/>
    <b v="0"/>
    <b v="1"/>
    <s v="food/food trucks"/>
    <x v="0"/>
  </r>
  <r>
    <x v="3"/>
    <n v="77.026890756302521"/>
    <n v="595"/>
    <x v="1"/>
    <s v="USD"/>
    <n v="1275886800"/>
    <n v="1278910800"/>
    <d v="2010-06-07T05:00:00"/>
    <d v="2010-07-12T05:00:00"/>
    <b v="1"/>
    <b v="1"/>
    <s v="film &amp; video/shorts"/>
    <x v="4"/>
  </r>
  <r>
    <x v="1"/>
    <n v="101.78125"/>
    <n v="64"/>
    <x v="1"/>
    <s v="USD"/>
    <n v="1561784400"/>
    <n v="1562907600"/>
    <d v="2019-06-29T05:00:00"/>
    <d v="2019-07-12T05:00:00"/>
    <b v="0"/>
    <b v="0"/>
    <s v="photography/photography books"/>
    <x v="7"/>
  </r>
  <r>
    <x v="1"/>
    <n v="51.059701492537314"/>
    <n v="268"/>
    <x v="1"/>
    <s v="USD"/>
    <n v="1332392400"/>
    <n v="1332478800"/>
    <d v="2012-03-22T05:00:00"/>
    <d v="2012-03-23T05:00:00"/>
    <b v="0"/>
    <b v="0"/>
    <s v="technology/wearables"/>
    <x v="2"/>
  </r>
  <r>
    <x v="1"/>
    <n v="68.02051282051282"/>
    <n v="195"/>
    <x v="3"/>
    <s v="DKK"/>
    <n v="1402376400"/>
    <n v="1402722000"/>
    <d v="2014-06-10T05:00:00"/>
    <d v="2014-06-14T05:00:00"/>
    <b v="0"/>
    <b v="0"/>
    <s v="theater/plays"/>
    <x v="3"/>
  </r>
  <r>
    <x v="0"/>
    <n v="30.87037037037037"/>
    <n v="54"/>
    <x v="1"/>
    <s v="USD"/>
    <n v="1495342800"/>
    <n v="1496811600"/>
    <d v="2017-05-21T05:00:00"/>
    <d v="2017-06-07T05:00:00"/>
    <b v="0"/>
    <b v="0"/>
    <s v="film &amp; video/animation"/>
    <x v="4"/>
  </r>
  <r>
    <x v="0"/>
    <n v="27.908333333333335"/>
    <n v="120"/>
    <x v="1"/>
    <s v="USD"/>
    <n v="1482213600"/>
    <n v="1482213600"/>
    <d v="2016-12-20T06:00:00"/>
    <d v="2016-12-20T06:00:00"/>
    <b v="0"/>
    <b v="1"/>
    <s v="technology/wearables"/>
    <x v="2"/>
  </r>
  <r>
    <x v="0"/>
    <n v="79.994818652849744"/>
    <n v="579"/>
    <x v="3"/>
    <s v="DKK"/>
    <n v="1420092000"/>
    <n v="1420264800"/>
    <d v="2015-01-01T06:00:00"/>
    <d v="2015-01-03T06:00:00"/>
    <b v="0"/>
    <b v="0"/>
    <s v="technology/web"/>
    <x v="2"/>
  </r>
  <r>
    <x v="0"/>
    <n v="38.003378378378379"/>
    <n v="2072"/>
    <x v="1"/>
    <s v="USD"/>
    <n v="1458018000"/>
    <n v="1458450000"/>
    <d v="2016-03-15T05:00:00"/>
    <d v="2016-03-20T05:00:00"/>
    <b v="0"/>
    <b v="1"/>
    <s v="film &amp; video/documentary"/>
    <x v="4"/>
  </r>
  <r>
    <x v="0"/>
    <s v="0"/>
    <n v="0"/>
    <x v="1"/>
    <s v="USD"/>
    <n v="1367384400"/>
    <n v="1369803600"/>
    <d v="2013-05-01T05:00:00"/>
    <d v="2013-05-29T05:00:00"/>
    <b v="0"/>
    <b v="1"/>
    <s v="theater/plays"/>
    <x v="3"/>
  </r>
  <r>
    <x v="0"/>
    <n v="59.990534521158132"/>
    <n v="1796"/>
    <x v="1"/>
    <s v="USD"/>
    <n v="1363064400"/>
    <n v="1363237200"/>
    <d v="2013-03-12T05:00:00"/>
    <d v="2013-03-14T05:00:00"/>
    <b v="0"/>
    <b v="0"/>
    <s v="film &amp; video/documentary"/>
    <x v="4"/>
  </r>
  <r>
    <x v="1"/>
    <n v="37.037634408602152"/>
    <n v="186"/>
    <x v="2"/>
    <s v="AUD"/>
    <n v="1343365200"/>
    <n v="1345870800"/>
    <d v="2012-07-27T05:00:00"/>
    <d v="2012-08-25T05:00:00"/>
    <b v="0"/>
    <b v="1"/>
    <s v="games/video games"/>
    <x v="6"/>
  </r>
  <r>
    <x v="1"/>
    <n v="99.963043478260872"/>
    <n v="460"/>
    <x v="1"/>
    <s v="USD"/>
    <n v="1435726800"/>
    <n v="1437454800"/>
    <d v="2015-07-01T05:00:00"/>
    <d v="2015-07-21T05:00:00"/>
    <b v="0"/>
    <b v="0"/>
    <s v="film &amp; video/drama"/>
    <x v="4"/>
  </r>
  <r>
    <x v="0"/>
    <n v="111.6774193548387"/>
    <n v="62"/>
    <x v="6"/>
    <s v="EUR"/>
    <n v="1431925200"/>
    <n v="1432011600"/>
    <d v="2015-05-18T05:00:00"/>
    <d v="2015-05-19T05:00:00"/>
    <b v="0"/>
    <b v="0"/>
    <s v="music/rock"/>
    <x v="1"/>
  </r>
  <r>
    <x v="0"/>
    <n v="36.014409221902014"/>
    <n v="347"/>
    <x v="1"/>
    <s v="USD"/>
    <n v="1362722400"/>
    <n v="1366347600"/>
    <d v="2013-03-08T06:00:00"/>
    <d v="2013-04-19T05:00:00"/>
    <b v="0"/>
    <b v="1"/>
    <s v="publishing/radio &amp; podcasts"/>
    <x v="5"/>
  </r>
  <r>
    <x v="1"/>
    <n v="66.010284810126578"/>
    <n v="2528"/>
    <x v="1"/>
    <s v="USD"/>
    <n v="1511416800"/>
    <n v="1512885600"/>
    <d v="2017-11-23T06:00:00"/>
    <d v="2017-12-10T06:00:00"/>
    <b v="0"/>
    <b v="1"/>
    <s v="theater/plays"/>
    <x v="3"/>
  </r>
  <r>
    <x v="0"/>
    <n v="44.05263157894737"/>
    <n v="19"/>
    <x v="1"/>
    <s v="USD"/>
    <n v="1365483600"/>
    <n v="1369717200"/>
    <d v="2013-04-09T05:00:00"/>
    <d v="2013-05-28T05:00:00"/>
    <b v="0"/>
    <b v="1"/>
    <s v="technology/web"/>
    <x v="2"/>
  </r>
  <r>
    <x v="1"/>
    <n v="52.999726551818434"/>
    <n v="3657"/>
    <x v="1"/>
    <s v="USD"/>
    <n v="1532840400"/>
    <n v="1534654800"/>
    <d v="2018-07-29T05:00:00"/>
    <d v="2018-08-19T05:00:00"/>
    <b v="0"/>
    <b v="0"/>
    <s v="theater/plays"/>
    <x v="3"/>
  </r>
  <r>
    <x v="0"/>
    <n v="95"/>
    <n v="1258"/>
    <x v="1"/>
    <s v="USD"/>
    <n v="1336194000"/>
    <n v="1337058000"/>
    <d v="2012-05-05T05:00:00"/>
    <d v="2012-05-15T05:00:00"/>
    <b v="0"/>
    <b v="0"/>
    <s v="theater/plays"/>
    <x v="3"/>
  </r>
  <r>
    <x v="1"/>
    <n v="70.908396946564892"/>
    <n v="131"/>
    <x v="2"/>
    <s v="AUD"/>
    <n v="1527742800"/>
    <n v="1529816400"/>
    <d v="2018-05-31T05:00:00"/>
    <d v="2018-06-24T05:00:00"/>
    <b v="0"/>
    <b v="0"/>
    <s v="film &amp; video/drama"/>
    <x v="4"/>
  </r>
  <r>
    <x v="0"/>
    <n v="98.060773480662988"/>
    <n v="362"/>
    <x v="1"/>
    <s v="USD"/>
    <n v="1564030800"/>
    <n v="1564894800"/>
    <d v="2019-07-25T05:00:00"/>
    <d v="2019-08-04T05:00:00"/>
    <b v="0"/>
    <b v="0"/>
    <s v="theater/plays"/>
    <x v="3"/>
  </r>
  <r>
    <x v="1"/>
    <n v="53.046025104602514"/>
    <n v="239"/>
    <x v="1"/>
    <s v="USD"/>
    <n v="1404536400"/>
    <n v="1404622800"/>
    <d v="2014-07-05T05:00:00"/>
    <d v="2014-07-06T05:00:00"/>
    <b v="0"/>
    <b v="1"/>
    <s v="games/video games"/>
    <x v="6"/>
  </r>
  <r>
    <x v="3"/>
    <n v="93.142857142857139"/>
    <n v="35"/>
    <x v="1"/>
    <s v="USD"/>
    <n v="1284008400"/>
    <n v="1284181200"/>
    <d v="2010-09-09T05:00:00"/>
    <d v="2010-09-11T05:00:00"/>
    <b v="0"/>
    <b v="0"/>
    <s v="film &amp; video/television"/>
    <x v="4"/>
  </r>
  <r>
    <x v="3"/>
    <n v="58.945075757575758"/>
    <n v="528"/>
    <x v="5"/>
    <s v="CHF"/>
    <n v="1386309600"/>
    <n v="1386741600"/>
    <d v="2013-12-06T06:00:00"/>
    <d v="2013-12-11T06:00:00"/>
    <b v="0"/>
    <b v="1"/>
    <s v="music/rock"/>
    <x v="1"/>
  </r>
  <r>
    <x v="0"/>
    <n v="36.067669172932334"/>
    <n v="133"/>
    <x v="0"/>
    <s v="CAD"/>
    <n v="1324620000"/>
    <n v="1324792800"/>
    <d v="2011-12-23T06:00:00"/>
    <d v="2011-12-25T06:00:00"/>
    <b v="0"/>
    <b v="1"/>
    <s v="theater/plays"/>
    <x v="3"/>
  </r>
  <r>
    <x v="0"/>
    <n v="63.030732860520096"/>
    <n v="846"/>
    <x v="1"/>
    <s v="USD"/>
    <n v="1281070800"/>
    <n v="1284354000"/>
    <d v="2010-08-06T05:00:00"/>
    <d v="2010-09-13T05:00:00"/>
    <b v="0"/>
    <b v="0"/>
    <s v="publishing/nonfiction"/>
    <x v="5"/>
  </r>
  <r>
    <x v="1"/>
    <n v="84.717948717948715"/>
    <n v="78"/>
    <x v="1"/>
    <s v="USD"/>
    <n v="1493960400"/>
    <n v="1494392400"/>
    <d v="2017-05-05T05:00:00"/>
    <d v="2017-05-10T05:00:00"/>
    <b v="0"/>
    <b v="0"/>
    <s v="food/food trucks"/>
    <x v="0"/>
  </r>
  <r>
    <x v="0"/>
    <n v="62.2"/>
    <n v="10"/>
    <x v="1"/>
    <s v="USD"/>
    <n v="1519365600"/>
    <n v="1519538400"/>
    <d v="2018-02-23T06:00:00"/>
    <d v="2018-02-25T06:00:00"/>
    <b v="0"/>
    <b v="1"/>
    <s v="film &amp; video/animation"/>
    <x v="4"/>
  </r>
  <r>
    <x v="1"/>
    <n v="101.97518330513255"/>
    <n v="1773"/>
    <x v="1"/>
    <s v="USD"/>
    <n v="1420696800"/>
    <n v="1421906400"/>
    <d v="2015-01-08T06:00:00"/>
    <d v="2015-01-22T06:00:00"/>
    <b v="0"/>
    <b v="1"/>
    <s v="music/rock"/>
    <x v="1"/>
  </r>
  <r>
    <x v="1"/>
    <n v="106.4375"/>
    <n v="32"/>
    <x v="1"/>
    <s v="USD"/>
    <n v="1555650000"/>
    <n v="1555909200"/>
    <d v="2019-04-19T05:00:00"/>
    <d v="2019-04-22T05:00:00"/>
    <b v="0"/>
    <b v="0"/>
    <s v="theater/plays"/>
    <x v="3"/>
  </r>
  <r>
    <x v="1"/>
    <n v="29.975609756097562"/>
    <n v="369"/>
    <x v="1"/>
    <s v="USD"/>
    <n v="1471928400"/>
    <n v="1472446800"/>
    <d v="2016-08-23T05:00:00"/>
    <d v="2016-08-29T05:00:00"/>
    <b v="0"/>
    <b v="1"/>
    <s v="film &amp; video/drama"/>
    <x v="4"/>
  </r>
  <r>
    <x v="0"/>
    <n v="85.806282722513089"/>
    <n v="191"/>
    <x v="1"/>
    <s v="USD"/>
    <n v="1341291600"/>
    <n v="1342328400"/>
    <d v="2012-07-03T05:00:00"/>
    <d v="2012-07-15T05:00:00"/>
    <b v="0"/>
    <b v="0"/>
    <s v="film &amp; video/shorts"/>
    <x v="4"/>
  </r>
  <r>
    <x v="1"/>
    <n v="70.82022471910112"/>
    <n v="89"/>
    <x v="1"/>
    <s v="USD"/>
    <n v="1267682400"/>
    <n v="1268114400"/>
    <d v="2010-03-04T06:00:00"/>
    <d v="2010-03-09T06:00:00"/>
    <b v="0"/>
    <b v="0"/>
    <s v="film &amp; video/shorts"/>
    <x v="4"/>
  </r>
  <r>
    <x v="0"/>
    <n v="40.998484082870135"/>
    <n v="1979"/>
    <x v="1"/>
    <s v="USD"/>
    <n v="1272258000"/>
    <n v="1273381200"/>
    <d v="2010-04-26T05:00:00"/>
    <d v="2010-05-09T05:00:00"/>
    <b v="0"/>
    <b v="0"/>
    <s v="theater/plays"/>
    <x v="3"/>
  </r>
  <r>
    <x v="0"/>
    <n v="28.063492063492063"/>
    <n v="63"/>
    <x v="1"/>
    <s v="USD"/>
    <n v="1290492000"/>
    <n v="1290837600"/>
    <d v="2010-11-23T06:00:00"/>
    <d v="2010-11-27T06:00:00"/>
    <b v="0"/>
    <b v="0"/>
    <s v="technology/wearables"/>
    <x v="2"/>
  </r>
  <r>
    <x v="1"/>
    <n v="88.054421768707485"/>
    <n v="147"/>
    <x v="1"/>
    <s v="USD"/>
    <n v="1451109600"/>
    <n v="1454306400"/>
    <d v="2015-12-26T06:00:00"/>
    <d v="2016-02-01T06:00:00"/>
    <b v="0"/>
    <b v="1"/>
    <s v="theater/plays"/>
    <x v="3"/>
  </r>
  <r>
    <x v="0"/>
    <n v="31"/>
    <n v="6080"/>
    <x v="0"/>
    <s v="CAD"/>
    <n v="1454652000"/>
    <n v="1457762400"/>
    <d v="2016-02-05T06:00:00"/>
    <d v="2016-03-12T06:00:00"/>
    <b v="0"/>
    <b v="0"/>
    <s v="film &amp; video/animation"/>
    <x v="4"/>
  </r>
  <r>
    <x v="0"/>
    <n v="90.337500000000006"/>
    <n v="80"/>
    <x v="4"/>
    <s v="GBP"/>
    <n v="1385186400"/>
    <n v="1389074400"/>
    <d v="2013-11-23T06:00:00"/>
    <d v="2014-01-07T06:00:00"/>
    <b v="0"/>
    <b v="0"/>
    <s v="music/indie rock"/>
    <x v="1"/>
  </r>
  <r>
    <x v="0"/>
    <n v="63.777777777777779"/>
    <n v="9"/>
    <x v="1"/>
    <s v="USD"/>
    <n v="1399698000"/>
    <n v="1402117200"/>
    <d v="2014-05-10T05:00:00"/>
    <d v="2014-06-07T05:00:00"/>
    <b v="0"/>
    <b v="0"/>
    <s v="games/video games"/>
    <x v="6"/>
  </r>
  <r>
    <x v="0"/>
    <n v="53.995515695067262"/>
    <n v="1784"/>
    <x v="1"/>
    <s v="USD"/>
    <n v="1283230800"/>
    <n v="1284440400"/>
    <d v="2010-08-31T05:00:00"/>
    <d v="2010-09-14T05:00:00"/>
    <b v="0"/>
    <b v="1"/>
    <s v="publishing/fiction"/>
    <x v="5"/>
  </r>
  <r>
    <x v="2"/>
    <n v="48.993956043956047"/>
    <n v="3640"/>
    <x v="5"/>
    <s v="CHF"/>
    <n v="1384149600"/>
    <n v="1388988000"/>
    <d v="2013-11-11T06:00:00"/>
    <d v="2014-01-06T06:00:00"/>
    <b v="0"/>
    <b v="0"/>
    <s v="games/video games"/>
    <x v="6"/>
  </r>
  <r>
    <x v="1"/>
    <n v="63.857142857142854"/>
    <n v="126"/>
    <x v="0"/>
    <s v="CAD"/>
    <n v="1516860000"/>
    <n v="1516946400"/>
    <d v="2018-01-25T06:00:00"/>
    <d v="2018-01-26T06:00:00"/>
    <b v="0"/>
    <b v="0"/>
    <s v="theater/plays"/>
    <x v="3"/>
  </r>
  <r>
    <x v="1"/>
    <n v="82.996393146979258"/>
    <n v="2218"/>
    <x v="4"/>
    <s v="GBP"/>
    <n v="1374642000"/>
    <n v="1377752400"/>
    <d v="2013-07-24T05:00:00"/>
    <d v="2013-08-29T05:00:00"/>
    <b v="0"/>
    <b v="0"/>
    <s v="music/indie rock"/>
    <x v="1"/>
  </r>
  <r>
    <x v="0"/>
    <n v="55.08230452674897"/>
    <n v="243"/>
    <x v="1"/>
    <s v="USD"/>
    <n v="1534482000"/>
    <n v="1534568400"/>
    <d v="2018-08-17T05:00:00"/>
    <d v="2018-08-18T05:00:00"/>
    <b v="0"/>
    <b v="1"/>
    <s v="film &amp; video/drama"/>
    <x v="4"/>
  </r>
  <r>
    <x v="1"/>
    <n v="62.044554455445542"/>
    <n v="202"/>
    <x v="6"/>
    <s v="EUR"/>
    <n v="1528434000"/>
    <n v="1528606800"/>
    <d v="2018-06-08T05:00:00"/>
    <d v="2018-06-10T05:00:00"/>
    <b v="0"/>
    <b v="1"/>
    <s v="theater/plays"/>
    <x v="3"/>
  </r>
  <r>
    <x v="1"/>
    <n v="104.97857142857143"/>
    <n v="140"/>
    <x v="6"/>
    <s v="EUR"/>
    <n v="1282626000"/>
    <n v="1284872400"/>
    <d v="2010-08-24T05:00:00"/>
    <d v="2010-09-19T05:00:00"/>
    <b v="0"/>
    <b v="0"/>
    <s v="publishing/fiction"/>
    <x v="5"/>
  </r>
  <r>
    <x v="1"/>
    <n v="94.044676806083643"/>
    <n v="1052"/>
    <x v="3"/>
    <s v="DKK"/>
    <n v="1535605200"/>
    <n v="1537592400"/>
    <d v="2018-08-30T05:00:00"/>
    <d v="2018-09-22T05:00:00"/>
    <b v="1"/>
    <b v="1"/>
    <s v="film &amp; video/documentary"/>
    <x v="4"/>
  </r>
  <r>
    <x v="0"/>
    <n v="44.007716049382715"/>
    <n v="1296"/>
    <x v="1"/>
    <s v="USD"/>
    <n v="1379826000"/>
    <n v="1381208400"/>
    <d v="2013-09-22T05:00:00"/>
    <d v="2013-10-08T05:00:00"/>
    <b v="0"/>
    <b v="0"/>
    <s v="games/mobile games"/>
    <x v="6"/>
  </r>
  <r>
    <x v="0"/>
    <n v="92.467532467532465"/>
    <n v="77"/>
    <x v="1"/>
    <s v="USD"/>
    <n v="1561957200"/>
    <n v="1562475600"/>
    <d v="2019-07-01T05:00:00"/>
    <d v="2019-07-07T05:00:00"/>
    <b v="0"/>
    <b v="1"/>
    <s v="food/food trucks"/>
    <x v="0"/>
  </r>
  <r>
    <x v="1"/>
    <n v="57.072874493927124"/>
    <n v="247"/>
    <x v="1"/>
    <s v="USD"/>
    <n v="1525496400"/>
    <n v="1527397200"/>
    <d v="2018-05-05T05:00:00"/>
    <d v="2018-05-27T05:00:00"/>
    <b v="0"/>
    <b v="0"/>
    <s v="photography/photography books"/>
    <x v="7"/>
  </r>
  <r>
    <x v="0"/>
    <n v="109.07848101265823"/>
    <n v="395"/>
    <x v="6"/>
    <s v="EUR"/>
    <n v="1433912400"/>
    <n v="1436158800"/>
    <d v="2015-06-10T05:00:00"/>
    <d v="2015-07-06T05:00:00"/>
    <b v="0"/>
    <b v="0"/>
    <s v="games/mobile games"/>
    <x v="6"/>
  </r>
  <r>
    <x v="0"/>
    <n v="39.387755102040813"/>
    <n v="49"/>
    <x v="4"/>
    <s v="GBP"/>
    <n v="1453442400"/>
    <n v="1456034400"/>
    <d v="2016-01-22T06:00:00"/>
    <d v="2016-02-21T06:00:00"/>
    <b v="0"/>
    <b v="0"/>
    <s v="music/indie rock"/>
    <x v="1"/>
  </r>
  <r>
    <x v="0"/>
    <n v="77.022222222222226"/>
    <n v="180"/>
    <x v="1"/>
    <s v="USD"/>
    <n v="1378875600"/>
    <n v="1380171600"/>
    <d v="2013-09-11T05:00:00"/>
    <d v="2013-09-26T05:00:00"/>
    <b v="0"/>
    <b v="0"/>
    <s v="games/video games"/>
    <x v="6"/>
  </r>
  <r>
    <x v="1"/>
    <n v="92.166666666666671"/>
    <n v="84"/>
    <x v="1"/>
    <s v="USD"/>
    <n v="1452232800"/>
    <n v="1453356000"/>
    <d v="2016-01-08T06:00:00"/>
    <d v="2016-01-21T06:00:00"/>
    <b v="0"/>
    <b v="0"/>
    <s v="music/rock"/>
    <x v="1"/>
  </r>
  <r>
    <x v="0"/>
    <n v="61.007063197026021"/>
    <n v="2690"/>
    <x v="1"/>
    <s v="USD"/>
    <n v="1577253600"/>
    <n v="1578981600"/>
    <d v="2019-12-25T06:00:00"/>
    <d v="2020-01-14T06:00:00"/>
    <b v="0"/>
    <b v="0"/>
    <s v="theater/plays"/>
    <x v="3"/>
  </r>
  <r>
    <x v="1"/>
    <n v="78.068181818181813"/>
    <n v="88"/>
    <x v="1"/>
    <s v="USD"/>
    <n v="1537160400"/>
    <n v="1537419600"/>
    <d v="2018-09-17T05:00:00"/>
    <d v="2018-09-20T05:00:00"/>
    <b v="0"/>
    <b v="1"/>
    <s v="theater/plays"/>
    <x v="3"/>
  </r>
  <r>
    <x v="1"/>
    <n v="80.75"/>
    <n v="156"/>
    <x v="1"/>
    <s v="USD"/>
    <n v="1422165600"/>
    <n v="1423202400"/>
    <d v="2015-01-25T06:00:00"/>
    <d v="2015-02-06T06:00:00"/>
    <b v="0"/>
    <b v="0"/>
    <s v="film &amp; video/drama"/>
    <x v="4"/>
  </r>
  <r>
    <x v="1"/>
    <n v="59.991289782244557"/>
    <n v="2985"/>
    <x v="1"/>
    <s v="USD"/>
    <n v="1459486800"/>
    <n v="1460610000"/>
    <d v="2016-04-01T05:00:00"/>
    <d v="2016-04-14T05:00:00"/>
    <b v="0"/>
    <b v="0"/>
    <s v="theater/plays"/>
    <x v="3"/>
  </r>
  <r>
    <x v="1"/>
    <n v="110.03018372703411"/>
    <n v="762"/>
    <x v="1"/>
    <s v="USD"/>
    <n v="1369717200"/>
    <n v="1370494800"/>
    <d v="2013-05-28T05:00:00"/>
    <d v="2013-06-06T05:00:00"/>
    <b v="0"/>
    <b v="0"/>
    <s v="technology/wearables"/>
    <x v="2"/>
  </r>
  <r>
    <x v="3"/>
    <n v="4"/>
    <n v="1"/>
    <x v="5"/>
    <s v="CHF"/>
    <n v="1330495200"/>
    <n v="1332306000"/>
    <d v="2012-02-29T06:00:00"/>
    <d v="2012-03-21T05:00:00"/>
    <b v="0"/>
    <b v="0"/>
    <s v="music/indie rock"/>
    <x v="1"/>
  </r>
  <r>
    <x v="0"/>
    <n v="37.99856063332134"/>
    <n v="2779"/>
    <x v="2"/>
    <s v="AUD"/>
    <n v="1419055200"/>
    <n v="1422511200"/>
    <d v="2014-12-20T06:00:00"/>
    <d v="2015-01-29T06:00:00"/>
    <b v="0"/>
    <b v="1"/>
    <s v="technology/web"/>
    <x v="2"/>
  </r>
  <r>
    <x v="0"/>
    <n v="96.369565217391298"/>
    <n v="92"/>
    <x v="1"/>
    <s v="USD"/>
    <n v="1480140000"/>
    <n v="1480312800"/>
    <d v="2016-11-26T06:00:00"/>
    <d v="2016-11-28T06:00:00"/>
    <b v="0"/>
    <b v="0"/>
    <s v="theater/plays"/>
    <x v="3"/>
  </r>
  <r>
    <x v="0"/>
    <n v="72.978599221789878"/>
    <n v="1028"/>
    <x v="1"/>
    <s v="USD"/>
    <n v="1293948000"/>
    <n v="1294034400"/>
    <d v="2011-01-02T06:00:00"/>
    <d v="2011-01-03T06:00:00"/>
    <b v="0"/>
    <b v="0"/>
    <s v="music/rock"/>
    <x v="1"/>
  </r>
  <r>
    <x v="1"/>
    <n v="26.007220216606498"/>
    <n v="554"/>
    <x v="0"/>
    <s v="CAD"/>
    <n v="1482127200"/>
    <n v="1482645600"/>
    <d v="2016-12-19T06:00:00"/>
    <d v="2016-12-25T06:00:00"/>
    <b v="0"/>
    <b v="0"/>
    <s v="music/indie rock"/>
    <x v="1"/>
  </r>
  <r>
    <x v="1"/>
    <n v="104.36296296296297"/>
    <n v="135"/>
    <x v="3"/>
    <s v="DKK"/>
    <n v="1396414800"/>
    <n v="1399093200"/>
    <d v="2014-04-02T05:00:00"/>
    <d v="2014-05-03T05:00:00"/>
    <b v="0"/>
    <b v="0"/>
    <s v="music/rock"/>
    <x v="1"/>
  </r>
  <r>
    <x v="1"/>
    <n v="102.18852459016394"/>
    <n v="122"/>
    <x v="1"/>
    <s v="USD"/>
    <n v="1315285200"/>
    <n v="1315890000"/>
    <d v="2011-09-06T05:00:00"/>
    <d v="2011-09-13T05:00:00"/>
    <b v="0"/>
    <b v="1"/>
    <s v="publishing/translations"/>
    <x v="5"/>
  </r>
  <r>
    <x v="1"/>
    <n v="54.117647058823529"/>
    <n v="221"/>
    <x v="1"/>
    <s v="USD"/>
    <n v="1443762000"/>
    <n v="1444021200"/>
    <d v="2015-10-02T05:00:00"/>
    <d v="2015-10-05T05:00:00"/>
    <b v="0"/>
    <b v="1"/>
    <s v="film &amp; video/science fiction"/>
    <x v="4"/>
  </r>
  <r>
    <x v="1"/>
    <n v="63.222222222222221"/>
    <n v="126"/>
    <x v="1"/>
    <s v="USD"/>
    <n v="1456293600"/>
    <n v="1460005200"/>
    <d v="2016-02-24T06:00:00"/>
    <d v="2016-04-07T05:00:00"/>
    <b v="0"/>
    <b v="0"/>
    <s v="theater/plays"/>
    <x v="3"/>
  </r>
  <r>
    <x v="1"/>
    <n v="104.03228962818004"/>
    <n v="1022"/>
    <x v="1"/>
    <s v="USD"/>
    <n v="1470114000"/>
    <n v="1470718800"/>
    <d v="2016-08-02T05:00:00"/>
    <d v="2016-08-09T05:00:00"/>
    <b v="0"/>
    <b v="0"/>
    <s v="theater/plays"/>
    <x v="3"/>
  </r>
  <r>
    <x v="1"/>
    <n v="49.994334277620396"/>
    <n v="3177"/>
    <x v="1"/>
    <s v="USD"/>
    <n v="1321596000"/>
    <n v="1325052000"/>
    <d v="2011-11-18T06:00:00"/>
    <d v="2011-12-28T06:00:00"/>
    <b v="0"/>
    <b v="0"/>
    <s v="film &amp; video/animation"/>
    <x v="4"/>
  </r>
  <r>
    <x v="1"/>
    <n v="56.015151515151516"/>
    <n v="198"/>
    <x v="5"/>
    <s v="CHF"/>
    <n v="1318827600"/>
    <n v="1319000400"/>
    <d v="2011-10-17T05:00:00"/>
    <d v="2011-10-19T05:00:00"/>
    <b v="0"/>
    <b v="0"/>
    <s v="theater/plays"/>
    <x v="3"/>
  </r>
  <r>
    <x v="0"/>
    <n v="48.807692307692307"/>
    <n v="26"/>
    <x v="5"/>
    <s v="CHF"/>
    <n v="1552366800"/>
    <n v="1552539600"/>
    <d v="2019-03-12T05:00:00"/>
    <d v="2019-03-14T05:00:00"/>
    <b v="0"/>
    <b v="0"/>
    <s v="music/rock"/>
    <x v="1"/>
  </r>
  <r>
    <x v="1"/>
    <n v="60.082352941176474"/>
    <n v="85"/>
    <x v="2"/>
    <s v="AUD"/>
    <n v="1542088800"/>
    <n v="1543816800"/>
    <d v="2018-11-13T06:00:00"/>
    <d v="2018-12-03T06:00:00"/>
    <b v="0"/>
    <b v="0"/>
    <s v="film &amp; video/documentary"/>
    <x v="4"/>
  </r>
  <r>
    <x v="0"/>
    <n v="78.990502793296088"/>
    <n v="1790"/>
    <x v="1"/>
    <s v="USD"/>
    <n v="1426395600"/>
    <n v="1427086800"/>
    <d v="2015-03-15T05:00:00"/>
    <d v="2015-03-23T05:00:00"/>
    <b v="0"/>
    <b v="0"/>
    <s v="theater/plays"/>
    <x v="3"/>
  </r>
  <r>
    <x v="1"/>
    <n v="53.99499443826474"/>
    <n v="3596"/>
    <x v="1"/>
    <s v="USD"/>
    <n v="1321336800"/>
    <n v="1323064800"/>
    <d v="2011-11-15T06:00:00"/>
    <d v="2011-12-05T06:00:00"/>
    <b v="0"/>
    <b v="0"/>
    <s v="theater/plays"/>
    <x v="3"/>
  </r>
  <r>
    <x v="0"/>
    <n v="111.45945945945945"/>
    <n v="37"/>
    <x v="1"/>
    <s v="USD"/>
    <n v="1456293600"/>
    <n v="1458277200"/>
    <d v="2016-02-24T06:00:00"/>
    <d v="2016-03-18T05:00:00"/>
    <b v="0"/>
    <b v="1"/>
    <s v="music/electric music"/>
    <x v="1"/>
  </r>
  <r>
    <x v="1"/>
    <n v="60.922131147540981"/>
    <n v="244"/>
    <x v="1"/>
    <s v="USD"/>
    <n v="1404968400"/>
    <n v="1405141200"/>
    <d v="2014-07-10T05:00:00"/>
    <d v="2014-07-12T05:00:00"/>
    <b v="0"/>
    <b v="0"/>
    <s v="music/rock"/>
    <x v="1"/>
  </r>
  <r>
    <x v="1"/>
    <n v="26.0015444015444"/>
    <n v="5180"/>
    <x v="1"/>
    <s v="USD"/>
    <n v="1279170000"/>
    <n v="1283058000"/>
    <d v="2010-07-15T05:00:00"/>
    <d v="2010-08-29T05:00:00"/>
    <b v="0"/>
    <b v="0"/>
    <s v="theater/plays"/>
    <x v="3"/>
  </r>
  <r>
    <x v="1"/>
    <n v="80.993208828522924"/>
    <n v="589"/>
    <x v="6"/>
    <s v="EUR"/>
    <n v="1294725600"/>
    <n v="1295762400"/>
    <d v="2011-01-11T06:00:00"/>
    <d v="2011-01-23T06:00:00"/>
    <b v="0"/>
    <b v="0"/>
    <s v="film &amp; video/animation"/>
    <x v="4"/>
  </r>
  <r>
    <x v="1"/>
    <n v="34.995963302752294"/>
    <n v="2725"/>
    <x v="1"/>
    <s v="USD"/>
    <n v="1419055200"/>
    <n v="1419573600"/>
    <d v="2014-12-20T06:00:00"/>
    <d v="2014-12-26T06:00:00"/>
    <b v="0"/>
    <b v="1"/>
    <s v="music/rock"/>
    <x v="1"/>
  </r>
  <r>
    <x v="0"/>
    <n v="94.142857142857139"/>
    <n v="35"/>
    <x v="6"/>
    <s v="EUR"/>
    <n v="1434690000"/>
    <n v="1438750800"/>
    <d v="2015-06-19T05:00:00"/>
    <d v="2015-08-05T05:00:00"/>
    <b v="0"/>
    <b v="0"/>
    <s v="film &amp; video/shorts"/>
    <x v="4"/>
  </r>
  <r>
    <x v="3"/>
    <n v="52.085106382978722"/>
    <n v="94"/>
    <x v="1"/>
    <s v="USD"/>
    <n v="1443416400"/>
    <n v="1444798800"/>
    <d v="2015-09-28T05:00:00"/>
    <d v="2015-10-14T05:00:00"/>
    <b v="0"/>
    <b v="1"/>
    <s v="music/rock"/>
    <x v="1"/>
  </r>
  <r>
    <x v="1"/>
    <n v="24.986666666666668"/>
    <n v="300"/>
    <x v="1"/>
    <s v="USD"/>
    <n v="1399006800"/>
    <n v="1399179600"/>
    <d v="2014-05-02T05:00:00"/>
    <d v="2014-05-04T05:00:00"/>
    <b v="0"/>
    <b v="0"/>
    <s v="journalism/audio"/>
    <x v="8"/>
  </r>
  <r>
    <x v="1"/>
    <n v="69.215277777777771"/>
    <n v="144"/>
    <x v="1"/>
    <s v="USD"/>
    <n v="1575698400"/>
    <n v="1576562400"/>
    <d v="2019-12-07T06:00:00"/>
    <d v="2019-12-17T06:00:00"/>
    <b v="0"/>
    <b v="1"/>
    <s v="food/food trucks"/>
    <x v="0"/>
  </r>
  <r>
    <x v="0"/>
    <n v="93.944444444444443"/>
    <n v="558"/>
    <x v="1"/>
    <s v="USD"/>
    <n v="1400562000"/>
    <n v="1400821200"/>
    <d v="2014-05-20T05:00:00"/>
    <d v="2014-05-23T05:00:00"/>
    <b v="0"/>
    <b v="1"/>
    <s v="theater/plays"/>
    <x v="3"/>
  </r>
  <r>
    <x v="0"/>
    <n v="98.40625"/>
    <n v="64"/>
    <x v="1"/>
    <s v="USD"/>
    <n v="1509512400"/>
    <n v="1510984800"/>
    <d v="2017-11-01T05:00:00"/>
    <d v="2017-11-18T06:00:00"/>
    <b v="0"/>
    <b v="0"/>
    <s v="theater/plays"/>
    <x v="3"/>
  </r>
  <r>
    <x v="3"/>
    <n v="41.783783783783782"/>
    <n v="37"/>
    <x v="1"/>
    <s v="USD"/>
    <n v="1299823200"/>
    <n v="1302066000"/>
    <d v="2011-03-11T06:00:00"/>
    <d v="2011-04-06T05:00:00"/>
    <b v="0"/>
    <b v="0"/>
    <s v="music/jazz"/>
    <x v="1"/>
  </r>
  <r>
    <x v="0"/>
    <n v="65.991836734693877"/>
    <n v="245"/>
    <x v="1"/>
    <s v="USD"/>
    <n v="1322719200"/>
    <n v="1322978400"/>
    <d v="2011-12-01T06:00:00"/>
    <d v="2011-12-04T06:00:00"/>
    <b v="0"/>
    <b v="0"/>
    <s v="film &amp; video/science fiction"/>
    <x v="4"/>
  </r>
  <r>
    <x v="1"/>
    <n v="72.05747126436782"/>
    <n v="87"/>
    <x v="1"/>
    <s v="USD"/>
    <n v="1312693200"/>
    <n v="1313730000"/>
    <d v="2011-08-07T05:00:00"/>
    <d v="2011-08-19T05:00:00"/>
    <b v="0"/>
    <b v="0"/>
    <s v="music/jazz"/>
    <x v="1"/>
  </r>
  <r>
    <x v="1"/>
    <n v="48.003209242618745"/>
    <n v="3116"/>
    <x v="1"/>
    <s v="USD"/>
    <n v="1393394400"/>
    <n v="1394085600"/>
    <d v="2014-02-26T06:00:00"/>
    <d v="2014-03-06T06:00:00"/>
    <b v="0"/>
    <b v="0"/>
    <s v="theater/plays"/>
    <x v="3"/>
  </r>
  <r>
    <x v="0"/>
    <n v="54.098591549295776"/>
    <n v="71"/>
    <x v="1"/>
    <s v="USD"/>
    <n v="1304053200"/>
    <n v="1305349200"/>
    <d v="2011-04-29T05:00:00"/>
    <d v="2011-05-14T05:00:00"/>
    <b v="0"/>
    <b v="0"/>
    <s v="technology/web"/>
    <x v="2"/>
  </r>
  <r>
    <x v="0"/>
    <n v="107.88095238095238"/>
    <n v="42"/>
    <x v="1"/>
    <s v="USD"/>
    <n v="1433912400"/>
    <n v="1434344400"/>
    <d v="2015-06-10T05:00:00"/>
    <d v="2015-06-15T05:00:00"/>
    <b v="0"/>
    <b v="1"/>
    <s v="games/video games"/>
    <x v="6"/>
  </r>
  <r>
    <x v="1"/>
    <n v="67.034103410341032"/>
    <n v="909"/>
    <x v="1"/>
    <s v="USD"/>
    <n v="1329717600"/>
    <n v="1331186400"/>
    <d v="2012-02-20T06:00:00"/>
    <d v="2012-03-08T06:00:00"/>
    <b v="0"/>
    <b v="0"/>
    <s v="film &amp; video/documentary"/>
    <x v="4"/>
  </r>
  <r>
    <x v="1"/>
    <n v="64.01425914445133"/>
    <n v="1613"/>
    <x v="1"/>
    <s v="USD"/>
    <n v="1335330000"/>
    <n v="1336539600"/>
    <d v="2012-04-25T05:00:00"/>
    <d v="2012-05-09T05:00:00"/>
    <b v="0"/>
    <b v="0"/>
    <s v="technology/web"/>
    <x v="2"/>
  </r>
  <r>
    <x v="1"/>
    <n v="96.066176470588232"/>
    <n v="136"/>
    <x v="1"/>
    <s v="USD"/>
    <n v="1268888400"/>
    <n v="1269752400"/>
    <d v="2010-03-18T05:00:00"/>
    <d v="2010-03-28T05:00:00"/>
    <b v="0"/>
    <b v="0"/>
    <s v="publishing/translations"/>
    <x v="5"/>
  </r>
  <r>
    <x v="1"/>
    <n v="51.184615384615384"/>
    <n v="130"/>
    <x v="1"/>
    <s v="USD"/>
    <n v="1289973600"/>
    <n v="1291615200"/>
    <d v="2010-11-17T06:00:00"/>
    <d v="2010-12-06T06:00:00"/>
    <b v="0"/>
    <b v="0"/>
    <s v="music/rock"/>
    <x v="1"/>
  </r>
  <r>
    <x v="0"/>
    <n v="43.92307692307692"/>
    <n v="156"/>
    <x v="0"/>
    <s v="CAD"/>
    <n v="1547877600"/>
    <n v="1552366800"/>
    <d v="2019-01-19T06:00:00"/>
    <d v="2019-03-12T05:00:00"/>
    <b v="0"/>
    <b v="1"/>
    <s v="food/food trucks"/>
    <x v="0"/>
  </r>
  <r>
    <x v="0"/>
    <n v="91.021198830409361"/>
    <n v="1368"/>
    <x v="4"/>
    <s v="GBP"/>
    <n v="1269493200"/>
    <n v="1272171600"/>
    <d v="2010-03-25T05:00:00"/>
    <d v="2010-04-25T05:00:00"/>
    <b v="0"/>
    <b v="0"/>
    <s v="theater/plays"/>
    <x v="3"/>
  </r>
  <r>
    <x v="0"/>
    <n v="50.127450980392155"/>
    <n v="102"/>
    <x v="1"/>
    <s v="USD"/>
    <n v="1436072400"/>
    <n v="1436677200"/>
    <d v="2015-07-05T05:00:00"/>
    <d v="2015-07-12T05:00:00"/>
    <b v="0"/>
    <b v="0"/>
    <s v="film &amp; video/documentary"/>
    <x v="4"/>
  </r>
  <r>
    <x v="0"/>
    <n v="67.720930232558146"/>
    <n v="86"/>
    <x v="2"/>
    <s v="AUD"/>
    <n v="1419141600"/>
    <n v="1420092000"/>
    <d v="2014-12-21T06:00:00"/>
    <d v="2015-01-01T06:00:00"/>
    <b v="0"/>
    <b v="0"/>
    <s v="publishing/radio &amp; podcasts"/>
    <x v="5"/>
  </r>
  <r>
    <x v="1"/>
    <n v="61.03921568627451"/>
    <n v="102"/>
    <x v="1"/>
    <s v="USD"/>
    <n v="1279083600"/>
    <n v="1279947600"/>
    <d v="2010-07-14T05:00:00"/>
    <d v="2010-07-24T05:00:00"/>
    <b v="0"/>
    <b v="0"/>
    <s v="games/video games"/>
    <x v="6"/>
  </r>
  <r>
    <x v="0"/>
    <n v="80.011857707509876"/>
    <n v="253"/>
    <x v="1"/>
    <s v="USD"/>
    <n v="1401426000"/>
    <n v="1402203600"/>
    <d v="2014-05-30T05:00:00"/>
    <d v="2014-06-08T05:00:00"/>
    <b v="0"/>
    <b v="0"/>
    <s v="theater/plays"/>
    <x v="3"/>
  </r>
  <r>
    <x v="1"/>
    <n v="47.001497753369947"/>
    <n v="4006"/>
    <x v="1"/>
    <s v="USD"/>
    <n v="1395810000"/>
    <n v="1396933200"/>
    <d v="2014-03-26T05:00:00"/>
    <d v="2014-04-08T05:00:00"/>
    <b v="0"/>
    <b v="0"/>
    <s v="film &amp; video/animation"/>
    <x v="4"/>
  </r>
  <r>
    <x v="0"/>
    <n v="71.127388535031841"/>
    <n v="157"/>
    <x v="1"/>
    <s v="USD"/>
    <n v="1467003600"/>
    <n v="1467262800"/>
    <d v="2016-06-27T05:00:00"/>
    <d v="2016-06-30T05:00:00"/>
    <b v="0"/>
    <b v="1"/>
    <s v="theater/plays"/>
    <x v="3"/>
  </r>
  <r>
    <x v="1"/>
    <n v="89.99079189686924"/>
    <n v="1629"/>
    <x v="1"/>
    <s v="USD"/>
    <n v="1268715600"/>
    <n v="1270530000"/>
    <d v="2010-03-16T05:00:00"/>
    <d v="2010-04-06T05:00:00"/>
    <b v="0"/>
    <b v="1"/>
    <s v="theater/plays"/>
    <x v="3"/>
  </r>
  <r>
    <x v="0"/>
    <n v="43.032786885245905"/>
    <n v="183"/>
    <x v="1"/>
    <s v="USD"/>
    <n v="1457157600"/>
    <n v="1457762400"/>
    <d v="2016-03-05T06:00:00"/>
    <d v="2016-03-12T06:00:00"/>
    <b v="0"/>
    <b v="1"/>
    <s v="film &amp; video/drama"/>
    <x v="4"/>
  </r>
  <r>
    <x v="1"/>
    <n v="67.997714808043881"/>
    <n v="2188"/>
    <x v="1"/>
    <s v="USD"/>
    <n v="1573970400"/>
    <n v="1575525600"/>
    <d v="2019-11-17T06:00:00"/>
    <d v="2019-12-05T06:00:00"/>
    <b v="0"/>
    <b v="0"/>
    <s v="theater/plays"/>
    <x v="3"/>
  </r>
  <r>
    <x v="1"/>
    <n v="73.004566210045667"/>
    <n v="2409"/>
    <x v="6"/>
    <s v="EUR"/>
    <n v="1276578000"/>
    <n v="1279083600"/>
    <d v="2010-06-15T05:00:00"/>
    <d v="2010-07-14T05:00:00"/>
    <b v="0"/>
    <b v="0"/>
    <s v="music/rock"/>
    <x v="1"/>
  </r>
  <r>
    <x v="0"/>
    <n v="62.341463414634148"/>
    <n v="82"/>
    <x v="3"/>
    <s v="DKK"/>
    <n v="1423720800"/>
    <n v="1424412000"/>
    <d v="2015-02-12T06:00:00"/>
    <d v="2015-02-20T06:00:00"/>
    <b v="0"/>
    <b v="0"/>
    <s v="film &amp; video/documentary"/>
    <x v="4"/>
  </r>
  <r>
    <x v="0"/>
    <n v="5"/>
    <n v="1"/>
    <x v="4"/>
    <s v="GBP"/>
    <n v="1375160400"/>
    <n v="1376197200"/>
    <d v="2013-07-30T05:00:00"/>
    <d v="2013-08-11T05:00:00"/>
    <b v="0"/>
    <b v="0"/>
    <s v="food/food trucks"/>
    <x v="0"/>
  </r>
  <r>
    <x v="1"/>
    <n v="67.103092783505161"/>
    <n v="194"/>
    <x v="1"/>
    <s v="USD"/>
    <n v="1401426000"/>
    <n v="1402894800"/>
    <d v="2014-05-30T05:00:00"/>
    <d v="2014-06-16T05:00:00"/>
    <b v="1"/>
    <b v="0"/>
    <s v="technology/wearables"/>
    <x v="2"/>
  </r>
  <r>
    <x v="1"/>
    <n v="79.978947368421046"/>
    <n v="1140"/>
    <x v="1"/>
    <s v="USD"/>
    <n v="1433480400"/>
    <n v="1434430800"/>
    <d v="2015-06-05T05:00:00"/>
    <d v="2015-06-16T05:00:00"/>
    <b v="0"/>
    <b v="0"/>
    <s v="theater/plays"/>
    <x v="3"/>
  </r>
  <r>
    <x v="1"/>
    <n v="62.176470588235297"/>
    <n v="102"/>
    <x v="1"/>
    <s v="USD"/>
    <n v="1555563600"/>
    <n v="1557896400"/>
    <d v="2019-04-18T05:00:00"/>
    <d v="2019-05-15T05:00:00"/>
    <b v="0"/>
    <b v="0"/>
    <s v="theater/plays"/>
    <x v="3"/>
  </r>
  <r>
    <x v="1"/>
    <n v="53.005950297514879"/>
    <n v="2857"/>
    <x v="1"/>
    <s v="USD"/>
    <n v="1295676000"/>
    <n v="1297490400"/>
    <d v="2011-01-22T06:00:00"/>
    <d v="2011-02-12T06:00:00"/>
    <b v="0"/>
    <b v="0"/>
    <s v="theater/plays"/>
    <x v="3"/>
  </r>
  <r>
    <x v="1"/>
    <n v="57.738317757009348"/>
    <n v="107"/>
    <x v="1"/>
    <s v="USD"/>
    <n v="1443848400"/>
    <n v="1447394400"/>
    <d v="2015-10-03T05:00:00"/>
    <d v="2015-11-13T06:00:00"/>
    <b v="0"/>
    <b v="0"/>
    <s v="publishing/nonfiction"/>
    <x v="5"/>
  </r>
  <r>
    <x v="1"/>
    <n v="40.03125"/>
    <n v="160"/>
    <x v="4"/>
    <s v="GBP"/>
    <n v="1457330400"/>
    <n v="1458277200"/>
    <d v="2016-03-07T06:00:00"/>
    <d v="2016-03-18T05:00:00"/>
    <b v="0"/>
    <b v="0"/>
    <s v="music/rock"/>
    <x v="1"/>
  </r>
  <r>
    <x v="1"/>
    <n v="81.016591928251117"/>
    <n v="2230"/>
    <x v="1"/>
    <s v="USD"/>
    <n v="1395550800"/>
    <n v="1395723600"/>
    <d v="2014-03-23T05:00:00"/>
    <d v="2014-03-25T05:00:00"/>
    <b v="0"/>
    <b v="0"/>
    <s v="food/food trucks"/>
    <x v="0"/>
  </r>
  <r>
    <x v="1"/>
    <n v="35.047468354430379"/>
    <n v="316"/>
    <x v="1"/>
    <s v="USD"/>
    <n v="1551852000"/>
    <n v="1552197600"/>
    <d v="2019-03-06T06:00:00"/>
    <d v="2019-03-10T06:00:00"/>
    <b v="0"/>
    <b v="1"/>
    <s v="music/jazz"/>
    <x v="1"/>
  </r>
  <r>
    <x v="1"/>
    <n v="102.92307692307692"/>
    <n v="117"/>
    <x v="1"/>
    <s v="USD"/>
    <n v="1547618400"/>
    <n v="1549087200"/>
    <d v="2019-01-16T06:00:00"/>
    <d v="2019-02-02T06:00:00"/>
    <b v="0"/>
    <b v="0"/>
    <s v="film &amp; video/science fiction"/>
    <x v="4"/>
  </r>
  <r>
    <x v="1"/>
    <n v="27.998126756166094"/>
    <n v="6406"/>
    <x v="1"/>
    <s v="USD"/>
    <n v="1355637600"/>
    <n v="1356847200"/>
    <d v="2012-12-16T06:00:00"/>
    <d v="2012-12-30T06:00:00"/>
    <b v="0"/>
    <b v="0"/>
    <s v="theater/plays"/>
    <x v="3"/>
  </r>
  <r>
    <x v="3"/>
    <n v="75.733333333333334"/>
    <n v="15"/>
    <x v="1"/>
    <s v="USD"/>
    <n v="1374728400"/>
    <n v="1375765200"/>
    <d v="2013-07-25T05:00:00"/>
    <d v="2013-08-06T05:00:00"/>
    <b v="0"/>
    <b v="0"/>
    <s v="theater/plays"/>
    <x v="3"/>
  </r>
  <r>
    <x v="1"/>
    <n v="45.026041666666664"/>
    <n v="192"/>
    <x v="1"/>
    <s v="USD"/>
    <n v="1287810000"/>
    <n v="1289800800"/>
    <d v="2010-10-23T05:00:00"/>
    <d v="2010-11-15T06:00:00"/>
    <b v="0"/>
    <b v="0"/>
    <s v="music/electric music"/>
    <x v="1"/>
  </r>
  <r>
    <x v="1"/>
    <n v="73.615384615384613"/>
    <n v="26"/>
    <x v="0"/>
    <s v="CAD"/>
    <n v="1503723600"/>
    <n v="1504501200"/>
    <d v="2017-08-26T05:00:00"/>
    <d v="2017-09-04T05:00:00"/>
    <b v="0"/>
    <b v="0"/>
    <s v="theater/plays"/>
    <x v="3"/>
  </r>
  <r>
    <x v="1"/>
    <n v="56.991701244813278"/>
    <n v="723"/>
    <x v="1"/>
    <s v="USD"/>
    <n v="1484114400"/>
    <n v="1485669600"/>
    <d v="2017-01-11T06:00:00"/>
    <d v="2017-01-29T06:00:00"/>
    <b v="0"/>
    <b v="0"/>
    <s v="theater/plays"/>
    <x v="3"/>
  </r>
  <r>
    <x v="1"/>
    <n v="85.223529411764702"/>
    <n v="170"/>
    <x v="6"/>
    <s v="EUR"/>
    <n v="1461906000"/>
    <n v="1462770000"/>
    <d v="2016-04-29T05:00:00"/>
    <d v="2016-05-09T05:00:00"/>
    <b v="0"/>
    <b v="0"/>
    <s v="theater/plays"/>
    <x v="3"/>
  </r>
  <r>
    <x v="1"/>
    <n v="50.962184873949582"/>
    <n v="238"/>
    <x v="4"/>
    <s v="GBP"/>
    <n v="1379653200"/>
    <n v="1379739600"/>
    <d v="2013-09-20T05:00:00"/>
    <d v="2013-09-21T05:00:00"/>
    <b v="0"/>
    <b v="1"/>
    <s v="music/indie rock"/>
    <x v="1"/>
  </r>
  <r>
    <x v="1"/>
    <n v="63.563636363636363"/>
    <n v="55"/>
    <x v="1"/>
    <s v="USD"/>
    <n v="1401858000"/>
    <n v="1402722000"/>
    <d v="2014-06-04T05:00:00"/>
    <d v="2014-06-14T05:00:00"/>
    <b v="0"/>
    <b v="0"/>
    <s v="theater/plays"/>
    <x v="3"/>
  </r>
  <r>
    <x v="0"/>
    <n v="80.999165275459092"/>
    <n v="1198"/>
    <x v="1"/>
    <s v="USD"/>
    <n v="1367470800"/>
    <n v="1369285200"/>
    <d v="2013-05-02T05:00:00"/>
    <d v="2013-05-23T05:00:00"/>
    <b v="0"/>
    <b v="0"/>
    <s v="publishing/nonfiction"/>
    <x v="5"/>
  </r>
  <r>
    <x v="0"/>
    <n v="86.044753086419746"/>
    <n v="648"/>
    <x v="1"/>
    <s v="USD"/>
    <n v="1304658000"/>
    <n v="1304744400"/>
    <d v="2011-05-06T05:00:00"/>
    <d v="2011-05-07T05:00:00"/>
    <b v="1"/>
    <b v="1"/>
    <s v="theater/plays"/>
    <x v="3"/>
  </r>
  <r>
    <x v="1"/>
    <n v="90.0390625"/>
    <n v="128"/>
    <x v="2"/>
    <s v="AUD"/>
    <n v="1467954000"/>
    <n v="1468299600"/>
    <d v="2016-07-08T05:00:00"/>
    <d v="2016-07-12T05:00:00"/>
    <b v="0"/>
    <b v="0"/>
    <s v="photography/photography books"/>
    <x v="7"/>
  </r>
  <r>
    <x v="1"/>
    <n v="74.006063432835816"/>
    <n v="2144"/>
    <x v="1"/>
    <s v="USD"/>
    <n v="1473742800"/>
    <n v="1474174800"/>
    <d v="2016-09-13T05:00:00"/>
    <d v="2016-09-18T05:00:00"/>
    <b v="0"/>
    <b v="0"/>
    <s v="theater/plays"/>
    <x v="3"/>
  </r>
  <r>
    <x v="0"/>
    <n v="92.4375"/>
    <n v="64"/>
    <x v="1"/>
    <s v="USD"/>
    <n v="1523768400"/>
    <n v="1526014800"/>
    <d v="2018-04-15T05:00:00"/>
    <d v="2018-05-11T05:00:00"/>
    <b v="0"/>
    <b v="0"/>
    <s v="music/indie rock"/>
    <x v="1"/>
  </r>
  <r>
    <x v="1"/>
    <n v="55.999257333828446"/>
    <n v="2693"/>
    <x v="4"/>
    <s v="GBP"/>
    <n v="1437022800"/>
    <n v="1437454800"/>
    <d v="2015-07-16T05:00:00"/>
    <d v="2015-07-21T05:00:00"/>
    <b v="0"/>
    <b v="0"/>
    <s v="theater/plays"/>
    <x v="3"/>
  </r>
  <r>
    <x v="1"/>
    <n v="32.983796296296298"/>
    <n v="432"/>
    <x v="1"/>
    <s v="USD"/>
    <n v="1422165600"/>
    <n v="1422684000"/>
    <d v="2015-01-25T06:00:00"/>
    <d v="2015-01-31T06:00:00"/>
    <b v="0"/>
    <b v="0"/>
    <s v="photography/photography books"/>
    <x v="7"/>
  </r>
  <r>
    <x v="0"/>
    <n v="93.596774193548384"/>
    <n v="62"/>
    <x v="1"/>
    <s v="USD"/>
    <n v="1580104800"/>
    <n v="1581314400"/>
    <d v="2020-01-27T06:00:00"/>
    <d v="2020-02-10T06:00:00"/>
    <b v="0"/>
    <b v="0"/>
    <s v="theater/plays"/>
    <x v="3"/>
  </r>
  <r>
    <x v="1"/>
    <n v="69.867724867724874"/>
    <n v="189"/>
    <x v="1"/>
    <s v="USD"/>
    <n v="1285650000"/>
    <n v="1286427600"/>
    <d v="2010-09-28T05:00:00"/>
    <d v="2010-10-07T05:00:00"/>
    <b v="0"/>
    <b v="1"/>
    <s v="theater/plays"/>
    <x v="3"/>
  </r>
  <r>
    <x v="1"/>
    <n v="72.129870129870127"/>
    <n v="154"/>
    <x v="4"/>
    <s v="GBP"/>
    <n v="1276664400"/>
    <n v="1278738000"/>
    <d v="2010-06-16T05:00:00"/>
    <d v="2010-07-10T05:00:00"/>
    <b v="1"/>
    <b v="0"/>
    <s v="food/food trucks"/>
    <x v="0"/>
  </r>
  <r>
    <x v="1"/>
    <n v="30.041666666666668"/>
    <n v="96"/>
    <x v="1"/>
    <s v="USD"/>
    <n v="1286168400"/>
    <n v="1286427600"/>
    <d v="2010-10-04T05:00:00"/>
    <d v="2010-10-07T05:00:00"/>
    <b v="0"/>
    <b v="0"/>
    <s v="music/indie rock"/>
    <x v="1"/>
  </r>
  <r>
    <x v="0"/>
    <n v="73.968000000000004"/>
    <n v="750"/>
    <x v="1"/>
    <s v="USD"/>
    <n v="1467781200"/>
    <n v="1467954000"/>
    <d v="2016-07-06T05:00:00"/>
    <d v="2016-07-08T05:00:00"/>
    <b v="0"/>
    <b v="1"/>
    <s v="theater/plays"/>
    <x v="3"/>
  </r>
  <r>
    <x v="3"/>
    <n v="68.65517241379311"/>
    <n v="87"/>
    <x v="1"/>
    <s v="USD"/>
    <n v="1556686800"/>
    <n v="1557637200"/>
    <d v="2019-05-01T05:00:00"/>
    <d v="2019-05-12T05:00:00"/>
    <b v="0"/>
    <b v="1"/>
    <s v="theater/plays"/>
    <x v="3"/>
  </r>
  <r>
    <x v="1"/>
    <n v="59.992164544564154"/>
    <n v="3063"/>
    <x v="1"/>
    <s v="USD"/>
    <n v="1553576400"/>
    <n v="1553922000"/>
    <d v="2019-03-26T05:00:00"/>
    <d v="2019-03-30T05:00:00"/>
    <b v="0"/>
    <b v="0"/>
    <s v="theater/plays"/>
    <x v="3"/>
  </r>
  <r>
    <x v="2"/>
    <n v="111.15827338129496"/>
    <n v="278"/>
    <x v="1"/>
    <s v="USD"/>
    <n v="1414904400"/>
    <n v="1416463200"/>
    <d v="2014-11-02T05:00:00"/>
    <d v="2014-11-20T06:00:00"/>
    <b v="0"/>
    <b v="0"/>
    <s v="theater/plays"/>
    <x v="3"/>
  </r>
  <r>
    <x v="0"/>
    <n v="53.038095238095238"/>
    <n v="105"/>
    <x v="1"/>
    <s v="USD"/>
    <n v="1446876000"/>
    <n v="1447221600"/>
    <d v="2015-11-07T06:00:00"/>
    <d v="2015-11-11T06:00:00"/>
    <b v="0"/>
    <b v="0"/>
    <s v="film &amp; video/animation"/>
    <x v="4"/>
  </r>
  <r>
    <x v="3"/>
    <n v="55.985524728588658"/>
    <n v="1658"/>
    <x v="1"/>
    <s v="USD"/>
    <n v="1490418000"/>
    <n v="1491627600"/>
    <d v="2017-03-25T05:00:00"/>
    <d v="2017-04-08T05:00:00"/>
    <b v="0"/>
    <b v="0"/>
    <s v="film &amp; video/television"/>
    <x v="4"/>
  </r>
  <r>
    <x v="1"/>
    <n v="69.986760812003524"/>
    <n v="2266"/>
    <x v="1"/>
    <s v="USD"/>
    <n v="1360389600"/>
    <n v="1363150800"/>
    <d v="2013-02-09T06:00:00"/>
    <d v="2013-03-13T05:00:00"/>
    <b v="0"/>
    <b v="0"/>
    <s v="film &amp; video/television"/>
    <x v="4"/>
  </r>
  <r>
    <x v="0"/>
    <n v="48.998079877112133"/>
    <n v="2604"/>
    <x v="3"/>
    <s v="DKK"/>
    <n v="1326866400"/>
    <n v="1330754400"/>
    <d v="2012-01-18T06:00:00"/>
    <d v="2012-03-03T06:00:00"/>
    <b v="0"/>
    <b v="1"/>
    <s v="film &amp; video/animation"/>
    <x v="4"/>
  </r>
  <r>
    <x v="0"/>
    <n v="103.84615384615384"/>
    <n v="65"/>
    <x v="1"/>
    <s v="USD"/>
    <n v="1479103200"/>
    <n v="1479794400"/>
    <d v="2016-11-14T06:00:00"/>
    <d v="2016-11-22T06:00:00"/>
    <b v="0"/>
    <b v="0"/>
    <s v="theater/plays"/>
    <x v="3"/>
  </r>
  <r>
    <x v="0"/>
    <n v="99.127659574468083"/>
    <n v="94"/>
    <x v="1"/>
    <s v="USD"/>
    <n v="1280206800"/>
    <n v="1281243600"/>
    <d v="2010-07-27T05:00:00"/>
    <d v="2010-08-08T05:00:00"/>
    <b v="0"/>
    <b v="1"/>
    <s v="theater/plays"/>
    <x v="3"/>
  </r>
  <r>
    <x v="2"/>
    <n v="107.37777777777778"/>
    <n v="45"/>
    <x v="1"/>
    <s v="USD"/>
    <n v="1532754000"/>
    <n v="1532754000"/>
    <d v="2018-07-28T05:00:00"/>
    <d v="2018-07-28T05:00:00"/>
    <b v="0"/>
    <b v="1"/>
    <s v="film &amp; video/drama"/>
    <x v="4"/>
  </r>
  <r>
    <x v="0"/>
    <n v="76.922178988326849"/>
    <n v="257"/>
    <x v="1"/>
    <s v="USD"/>
    <n v="1453096800"/>
    <n v="1453356000"/>
    <d v="2016-01-18T06:00:00"/>
    <d v="2016-01-21T06:00:00"/>
    <b v="0"/>
    <b v="0"/>
    <s v="theater/plays"/>
    <x v="3"/>
  </r>
  <r>
    <x v="1"/>
    <n v="58.128865979381445"/>
    <n v="194"/>
    <x v="5"/>
    <s v="CHF"/>
    <n v="1487570400"/>
    <n v="1489986000"/>
    <d v="2017-02-20T06:00:00"/>
    <d v="2017-03-20T05:00:00"/>
    <b v="0"/>
    <b v="0"/>
    <s v="theater/plays"/>
    <x v="3"/>
  </r>
  <r>
    <x v="1"/>
    <n v="103.73643410852713"/>
    <n v="129"/>
    <x v="0"/>
    <s v="CAD"/>
    <n v="1545026400"/>
    <n v="1545804000"/>
    <d v="2018-12-17T06:00:00"/>
    <d v="2018-12-26T06:00:00"/>
    <b v="0"/>
    <b v="0"/>
    <s v="technology/wearables"/>
    <x v="2"/>
  </r>
  <r>
    <x v="1"/>
    <n v="87.962666666666664"/>
    <n v="375"/>
    <x v="1"/>
    <s v="USD"/>
    <n v="1488348000"/>
    <n v="1489899600"/>
    <d v="2017-03-01T06:00:00"/>
    <d v="2017-03-19T05:00:00"/>
    <b v="0"/>
    <b v="0"/>
    <s v="theater/plays"/>
    <x v="3"/>
  </r>
  <r>
    <x v="0"/>
    <n v="28"/>
    <n v="2928"/>
    <x v="0"/>
    <s v="CAD"/>
    <n v="1545112800"/>
    <n v="1546495200"/>
    <d v="2018-12-18T06:00:00"/>
    <d v="2019-01-03T06:00:00"/>
    <b v="0"/>
    <b v="0"/>
    <s v="theater/plays"/>
    <x v="3"/>
  </r>
  <r>
    <x v="0"/>
    <n v="37.999361294443261"/>
    <n v="4697"/>
    <x v="1"/>
    <s v="USD"/>
    <n v="1537938000"/>
    <n v="1539752400"/>
    <d v="2018-09-26T05:00:00"/>
    <d v="2018-10-17T05:00:00"/>
    <b v="0"/>
    <b v="1"/>
    <s v="music/rock"/>
    <x v="1"/>
  </r>
  <r>
    <x v="0"/>
    <n v="29.999313893653515"/>
    <n v="2915"/>
    <x v="1"/>
    <s v="USD"/>
    <n v="1363150800"/>
    <n v="1364101200"/>
    <d v="2013-03-13T05:00:00"/>
    <d v="2013-03-24T05:00:00"/>
    <b v="0"/>
    <b v="0"/>
    <s v="games/video games"/>
    <x v="6"/>
  </r>
  <r>
    <x v="0"/>
    <n v="103.5"/>
    <n v="18"/>
    <x v="1"/>
    <s v="USD"/>
    <n v="1523250000"/>
    <n v="1525323600"/>
    <d v="2018-04-09T05:00:00"/>
    <d v="2018-05-03T05:00:00"/>
    <b v="0"/>
    <b v="0"/>
    <s v="publishing/translations"/>
    <x v="5"/>
  </r>
  <r>
    <x v="3"/>
    <n v="85.994467496542185"/>
    <n v="723"/>
    <x v="1"/>
    <s v="USD"/>
    <n v="1499317200"/>
    <n v="1500872400"/>
    <d v="2017-07-06T05:00:00"/>
    <d v="2017-07-24T05:00:00"/>
    <b v="1"/>
    <b v="0"/>
    <s v="food/food trucks"/>
    <x v="0"/>
  </r>
  <r>
    <x v="0"/>
    <n v="98.011627906976742"/>
    <n v="602"/>
    <x v="5"/>
    <s v="CHF"/>
    <n v="1287550800"/>
    <n v="1288501200"/>
    <d v="2010-10-20T05:00:00"/>
    <d v="2010-10-31T05:00:00"/>
    <b v="1"/>
    <b v="1"/>
    <s v="theater/plays"/>
    <x v="3"/>
  </r>
  <r>
    <x v="0"/>
    <n v="2"/>
    <n v="1"/>
    <x v="1"/>
    <s v="USD"/>
    <n v="1404795600"/>
    <n v="1407128400"/>
    <d v="2014-07-08T05:00:00"/>
    <d v="2014-08-04T05:00:00"/>
    <b v="0"/>
    <b v="0"/>
    <s v="music/jazz"/>
    <x v="1"/>
  </r>
  <r>
    <x v="0"/>
    <n v="44.994570837642193"/>
    <n v="3868"/>
    <x v="6"/>
    <s v="EUR"/>
    <n v="1393048800"/>
    <n v="1394344800"/>
    <d v="2014-02-22T06:00:00"/>
    <d v="2014-03-09T06:00:00"/>
    <b v="0"/>
    <b v="0"/>
    <s v="film &amp; video/shorts"/>
    <x v="4"/>
  </r>
  <r>
    <x v="1"/>
    <n v="31.012224938875306"/>
    <n v="409"/>
    <x v="1"/>
    <s v="USD"/>
    <n v="1470373200"/>
    <n v="1474088400"/>
    <d v="2016-08-05T05:00:00"/>
    <d v="2016-09-17T05:00:00"/>
    <b v="0"/>
    <b v="0"/>
    <s v="technology/web"/>
    <x v="2"/>
  </r>
  <r>
    <x v="1"/>
    <n v="59.970085470085472"/>
    <n v="234"/>
    <x v="1"/>
    <s v="USD"/>
    <n v="1460091600"/>
    <n v="1460264400"/>
    <d v="2016-04-08T05:00:00"/>
    <d v="2016-04-10T05:00:00"/>
    <b v="0"/>
    <b v="0"/>
    <s v="technology/web"/>
    <x v="2"/>
  </r>
  <r>
    <x v="1"/>
    <n v="58.9973474801061"/>
    <n v="3016"/>
    <x v="1"/>
    <s v="USD"/>
    <n v="1440392400"/>
    <n v="1440824400"/>
    <d v="2015-08-24T05:00:00"/>
    <d v="2015-08-29T05:00:00"/>
    <b v="0"/>
    <b v="0"/>
    <s v="music/metal"/>
    <x v="1"/>
  </r>
  <r>
    <x v="1"/>
    <n v="50.045454545454547"/>
    <n v="264"/>
    <x v="1"/>
    <s v="USD"/>
    <n v="1488434400"/>
    <n v="1489554000"/>
    <d v="2017-03-02T06:00:00"/>
    <d v="2017-03-15T05:00:00"/>
    <b v="1"/>
    <b v="0"/>
    <s v="photography/photography books"/>
    <x v="7"/>
  </r>
  <r>
    <x v="0"/>
    <n v="98.966269841269835"/>
    <n v="504"/>
    <x v="2"/>
    <s v="AUD"/>
    <n v="1514440800"/>
    <n v="1514872800"/>
    <d v="2017-12-28T06:00:00"/>
    <d v="2018-01-02T06:00:00"/>
    <b v="0"/>
    <b v="0"/>
    <s v="food/food trucks"/>
    <x v="0"/>
  </r>
  <r>
    <x v="0"/>
    <n v="58.857142857142854"/>
    <n v="14"/>
    <x v="1"/>
    <s v="USD"/>
    <n v="1514354400"/>
    <n v="1515736800"/>
    <d v="2017-12-27T06:00:00"/>
    <d v="2018-01-12T06:00:00"/>
    <b v="0"/>
    <b v="0"/>
    <s v="film &amp; video/science fiction"/>
    <x v="4"/>
  </r>
  <r>
    <x v="3"/>
    <n v="81.010256410256417"/>
    <n v="390"/>
    <x v="1"/>
    <s v="USD"/>
    <n v="1440910800"/>
    <n v="1442898000"/>
    <d v="2015-08-30T05:00:00"/>
    <d v="2015-09-22T05:00:00"/>
    <b v="0"/>
    <b v="0"/>
    <s v="music/rock"/>
    <x v="1"/>
  </r>
  <r>
    <x v="0"/>
    <n v="76.013333333333335"/>
    <n v="750"/>
    <x v="4"/>
    <s v="GBP"/>
    <n v="1296108000"/>
    <n v="1296194400"/>
    <d v="2011-01-27T06:00:00"/>
    <d v="2011-01-28T06:00:00"/>
    <b v="0"/>
    <b v="0"/>
    <s v="film &amp; video/documentary"/>
    <x v="4"/>
  </r>
  <r>
    <x v="0"/>
    <n v="96.597402597402592"/>
    <n v="77"/>
    <x v="1"/>
    <s v="USD"/>
    <n v="1440133200"/>
    <n v="1440910800"/>
    <d v="2015-08-21T05:00:00"/>
    <d v="2015-08-30T05:00:00"/>
    <b v="1"/>
    <b v="0"/>
    <s v="theater/plays"/>
    <x v="3"/>
  </r>
  <r>
    <x v="0"/>
    <n v="76.957446808510639"/>
    <n v="752"/>
    <x v="3"/>
    <s v="DKK"/>
    <n v="1332910800"/>
    <n v="1335502800"/>
    <d v="2012-03-28T05:00:00"/>
    <d v="2012-04-27T05:00:00"/>
    <b v="0"/>
    <b v="0"/>
    <s v="music/jazz"/>
    <x v="1"/>
  </r>
  <r>
    <x v="0"/>
    <n v="67.984732824427482"/>
    <n v="131"/>
    <x v="1"/>
    <s v="USD"/>
    <n v="1544335200"/>
    <n v="1544680800"/>
    <d v="2018-12-09T06:00:00"/>
    <d v="2018-12-13T06:00:00"/>
    <b v="0"/>
    <b v="0"/>
    <s v="theater/plays"/>
    <x v="3"/>
  </r>
  <r>
    <x v="0"/>
    <n v="88.781609195402297"/>
    <n v="87"/>
    <x v="1"/>
    <s v="USD"/>
    <n v="1286427600"/>
    <n v="1288414800"/>
    <d v="2010-10-07T05:00:00"/>
    <d v="2010-10-30T05:00:00"/>
    <b v="0"/>
    <b v="0"/>
    <s v="theater/plays"/>
    <x v="3"/>
  </r>
  <r>
    <x v="0"/>
    <n v="24.99623706491063"/>
    <n v="1063"/>
    <x v="1"/>
    <s v="USD"/>
    <n v="1329717600"/>
    <n v="1330581600"/>
    <d v="2012-02-20T06:00:00"/>
    <d v="2012-03-01T06:00:00"/>
    <b v="0"/>
    <b v="0"/>
    <s v="music/jazz"/>
    <x v="1"/>
  </r>
  <r>
    <x v="1"/>
    <n v="44.922794117647058"/>
    <n v="272"/>
    <x v="1"/>
    <s v="USD"/>
    <n v="1310187600"/>
    <n v="1311397200"/>
    <d v="2011-07-09T05:00:00"/>
    <d v="2011-07-23T05:00:00"/>
    <b v="0"/>
    <b v="1"/>
    <s v="film &amp; video/documentary"/>
    <x v="4"/>
  </r>
  <r>
    <x v="3"/>
    <n v="79.400000000000006"/>
    <n v="25"/>
    <x v="1"/>
    <s v="USD"/>
    <n v="1377838800"/>
    <n v="1378357200"/>
    <d v="2013-08-30T05:00:00"/>
    <d v="2013-09-05T05:00:00"/>
    <b v="0"/>
    <b v="1"/>
    <s v="theater/plays"/>
    <x v="3"/>
  </r>
  <r>
    <x v="1"/>
    <n v="29.009546539379475"/>
    <n v="419"/>
    <x v="1"/>
    <s v="USD"/>
    <n v="1410325200"/>
    <n v="1411102800"/>
    <d v="2014-09-10T05:00:00"/>
    <d v="2014-09-19T05:00:00"/>
    <b v="0"/>
    <b v="0"/>
    <s v="journalism/audio"/>
    <x v="8"/>
  </r>
  <r>
    <x v="0"/>
    <n v="73.59210526315789"/>
    <n v="76"/>
    <x v="1"/>
    <s v="USD"/>
    <n v="1343797200"/>
    <n v="1344834000"/>
    <d v="2012-08-01T05:00:00"/>
    <d v="2012-08-13T05:00:00"/>
    <b v="0"/>
    <b v="0"/>
    <s v="theater/plays"/>
    <x v="3"/>
  </r>
  <r>
    <x v="1"/>
    <n v="107.97038864898211"/>
    <n v="1621"/>
    <x v="6"/>
    <s v="EUR"/>
    <n v="1498453200"/>
    <n v="1499230800"/>
    <d v="2017-06-26T05:00:00"/>
    <d v="2017-07-05T05:00:00"/>
    <b v="0"/>
    <b v="0"/>
    <s v="theater/plays"/>
    <x v="3"/>
  </r>
  <r>
    <x v="1"/>
    <n v="68.987284287011803"/>
    <n v="1101"/>
    <x v="1"/>
    <s v="USD"/>
    <n v="1456380000"/>
    <n v="1457416800"/>
    <d v="2016-02-25T06:00:00"/>
    <d v="2016-03-08T06:00:00"/>
    <b v="0"/>
    <b v="0"/>
    <s v="music/indie rock"/>
    <x v="1"/>
  </r>
  <r>
    <x v="1"/>
    <n v="111.02236719478098"/>
    <n v="1073"/>
    <x v="1"/>
    <s v="USD"/>
    <n v="1280552400"/>
    <n v="1280898000"/>
    <d v="2010-07-31T05:00:00"/>
    <d v="2010-08-04T05:00:00"/>
    <b v="0"/>
    <b v="1"/>
    <s v="theater/plays"/>
    <x v="3"/>
  </r>
  <r>
    <x v="0"/>
    <n v="24.997515808491418"/>
    <n v="4428"/>
    <x v="2"/>
    <s v="AUD"/>
    <n v="1521608400"/>
    <n v="1522472400"/>
    <d v="2018-03-21T05:00:00"/>
    <d v="2018-03-31T05:00:00"/>
    <b v="0"/>
    <b v="0"/>
    <s v="theater/plays"/>
    <x v="3"/>
  </r>
  <r>
    <x v="0"/>
    <n v="42.155172413793103"/>
    <n v="58"/>
    <x v="6"/>
    <s v="EUR"/>
    <n v="1460696400"/>
    <n v="1462510800"/>
    <d v="2016-04-15T05:00:00"/>
    <d v="2016-05-06T05:00:00"/>
    <b v="0"/>
    <b v="0"/>
    <s v="music/indie rock"/>
    <x v="1"/>
  </r>
  <r>
    <x v="3"/>
    <n v="47.003284072249592"/>
    <n v="1218"/>
    <x v="1"/>
    <s v="USD"/>
    <n v="1313730000"/>
    <n v="1317790800"/>
    <d v="2011-08-19T05:00:00"/>
    <d v="2011-10-05T05:00:00"/>
    <b v="0"/>
    <b v="0"/>
    <s v="photography/photography books"/>
    <x v="7"/>
  </r>
  <r>
    <x v="1"/>
    <n v="36.0392749244713"/>
    <n v="331"/>
    <x v="1"/>
    <s v="USD"/>
    <n v="1568178000"/>
    <n v="1568782800"/>
    <d v="2019-09-11T05:00:00"/>
    <d v="2019-09-18T05:00:00"/>
    <b v="0"/>
    <b v="0"/>
    <s v="journalism/audio"/>
    <x v="8"/>
  </r>
  <r>
    <x v="1"/>
    <n v="101.03760683760684"/>
    <n v="1170"/>
    <x v="1"/>
    <s v="USD"/>
    <n v="1348635600"/>
    <n v="1349413200"/>
    <d v="2012-09-26T05:00:00"/>
    <d v="2012-10-05T05:00:00"/>
    <b v="0"/>
    <b v="0"/>
    <s v="photography/photography books"/>
    <x v="7"/>
  </r>
  <r>
    <x v="0"/>
    <n v="39.927927927927925"/>
    <n v="111"/>
    <x v="1"/>
    <s v="USD"/>
    <n v="1468126800"/>
    <n v="1472446800"/>
    <d v="2016-07-10T05:00:00"/>
    <d v="2016-08-29T05:00:00"/>
    <b v="0"/>
    <b v="0"/>
    <s v="publishing/fiction"/>
    <x v="5"/>
  </r>
  <r>
    <x v="3"/>
    <n v="83.158139534883716"/>
    <n v="215"/>
    <x v="1"/>
    <s v="USD"/>
    <n v="1547877600"/>
    <n v="1548050400"/>
    <d v="2019-01-19T06:00:00"/>
    <d v="2019-01-21T06:00:00"/>
    <b v="0"/>
    <b v="0"/>
    <s v="film &amp; video/drama"/>
    <x v="4"/>
  </r>
  <r>
    <x v="1"/>
    <n v="39.97520661157025"/>
    <n v="363"/>
    <x v="1"/>
    <s v="USD"/>
    <n v="1571374800"/>
    <n v="1571806800"/>
    <d v="2019-10-18T05:00:00"/>
    <d v="2019-10-23T05:00:00"/>
    <b v="0"/>
    <b v="1"/>
    <s v="food/food trucks"/>
    <x v="0"/>
  </r>
  <r>
    <x v="0"/>
    <n v="47.993908629441627"/>
    <n v="2955"/>
    <x v="1"/>
    <s v="USD"/>
    <n v="1576303200"/>
    <n v="1576476000"/>
    <d v="2019-12-14T06:00:00"/>
    <d v="2019-12-16T06:00:00"/>
    <b v="0"/>
    <b v="1"/>
    <s v="games/mobile games"/>
    <x v="6"/>
  </r>
  <r>
    <x v="0"/>
    <n v="95.978877489438744"/>
    <n v="1657"/>
    <x v="1"/>
    <s v="USD"/>
    <n v="1324447200"/>
    <n v="1324965600"/>
    <d v="2011-12-21T06:00:00"/>
    <d v="2011-12-27T06:00:00"/>
    <b v="0"/>
    <b v="0"/>
    <s v="theater/plays"/>
    <x v="3"/>
  </r>
  <r>
    <x v="1"/>
    <n v="78.728155339805824"/>
    <n v="103"/>
    <x v="1"/>
    <s v="USD"/>
    <n v="1386741600"/>
    <n v="1387519200"/>
    <d v="2013-12-11T06:00:00"/>
    <d v="2013-12-20T06:00:00"/>
    <b v="0"/>
    <b v="0"/>
    <s v="theater/plays"/>
    <x v="3"/>
  </r>
  <r>
    <x v="1"/>
    <n v="56.081632653061227"/>
    <n v="147"/>
    <x v="1"/>
    <s v="USD"/>
    <n v="1537074000"/>
    <n v="1537246800"/>
    <d v="2018-09-16T05:00:00"/>
    <d v="2018-09-18T05:00:00"/>
    <b v="0"/>
    <b v="0"/>
    <s v="theater/plays"/>
    <x v="3"/>
  </r>
  <r>
    <x v="1"/>
    <n v="69.090909090909093"/>
    <n v="110"/>
    <x v="0"/>
    <s v="CAD"/>
    <n v="1277787600"/>
    <n v="1279515600"/>
    <d v="2010-06-29T05:00:00"/>
    <d v="2010-07-19T05:00:00"/>
    <b v="0"/>
    <b v="0"/>
    <s v="publishing/nonfiction"/>
    <x v="5"/>
  </r>
  <r>
    <x v="0"/>
    <n v="102.05291576673866"/>
    <n v="926"/>
    <x v="0"/>
    <s v="CAD"/>
    <n v="1440306000"/>
    <n v="1442379600"/>
    <d v="2015-08-23T05:00:00"/>
    <d v="2015-09-16T05:00:00"/>
    <b v="0"/>
    <b v="0"/>
    <s v="theater/plays"/>
    <x v="3"/>
  </r>
  <r>
    <x v="1"/>
    <n v="107.32089552238806"/>
    <n v="134"/>
    <x v="1"/>
    <s v="USD"/>
    <n v="1522126800"/>
    <n v="1523077200"/>
    <d v="2018-03-27T05:00:00"/>
    <d v="2018-04-07T05:00:00"/>
    <b v="0"/>
    <b v="0"/>
    <s v="technology/wearables"/>
    <x v="2"/>
  </r>
  <r>
    <x v="1"/>
    <n v="51.970260223048328"/>
    <n v="269"/>
    <x v="1"/>
    <s v="USD"/>
    <n v="1489298400"/>
    <n v="1489554000"/>
    <d v="2017-03-12T06:00:00"/>
    <d v="2017-03-15T05:00:00"/>
    <b v="0"/>
    <b v="0"/>
    <s v="theater/plays"/>
    <x v="3"/>
  </r>
  <r>
    <x v="1"/>
    <n v="71.137142857142862"/>
    <n v="175"/>
    <x v="1"/>
    <s v="USD"/>
    <n v="1547100000"/>
    <n v="1548482400"/>
    <d v="2019-01-10T06:00:00"/>
    <d v="2019-01-26T06:00:00"/>
    <b v="0"/>
    <b v="1"/>
    <s v="film &amp; video/television"/>
    <x v="4"/>
  </r>
  <r>
    <x v="1"/>
    <n v="106.49275362318841"/>
    <n v="69"/>
    <x v="1"/>
    <s v="USD"/>
    <n v="1383022800"/>
    <n v="1384063200"/>
    <d v="2013-10-29T05:00:00"/>
    <d v="2013-11-10T06:00:00"/>
    <b v="0"/>
    <b v="0"/>
    <s v="technology/web"/>
    <x v="2"/>
  </r>
  <r>
    <x v="1"/>
    <n v="42.93684210526316"/>
    <n v="190"/>
    <x v="1"/>
    <s v="USD"/>
    <n v="1322373600"/>
    <n v="1322892000"/>
    <d v="2011-11-27T06:00:00"/>
    <d v="2011-12-03T06:00:00"/>
    <b v="0"/>
    <b v="1"/>
    <s v="film &amp; video/documentary"/>
    <x v="4"/>
  </r>
  <r>
    <x v="1"/>
    <n v="30.037974683544302"/>
    <n v="237"/>
    <x v="1"/>
    <s v="USD"/>
    <n v="1349240400"/>
    <n v="1350709200"/>
    <d v="2012-10-03T05:00:00"/>
    <d v="2012-10-20T05:00:00"/>
    <b v="1"/>
    <b v="1"/>
    <s v="film &amp; video/documentary"/>
    <x v="4"/>
  </r>
  <r>
    <x v="0"/>
    <n v="70.623376623376629"/>
    <n v="77"/>
    <x v="4"/>
    <s v="GBP"/>
    <n v="1562648400"/>
    <n v="1564203600"/>
    <d v="2019-07-09T05:00:00"/>
    <d v="2019-07-27T05:00:00"/>
    <b v="0"/>
    <b v="0"/>
    <s v="music/rock"/>
    <x v="1"/>
  </r>
  <r>
    <x v="0"/>
    <n v="66.016018306636155"/>
    <n v="1748"/>
    <x v="1"/>
    <s v="USD"/>
    <n v="1508216400"/>
    <n v="1509685200"/>
    <d v="2017-10-17T05:00:00"/>
    <d v="2017-11-03T05:00:00"/>
    <b v="0"/>
    <b v="0"/>
    <s v="theater/plays"/>
    <x v="3"/>
  </r>
  <r>
    <x v="0"/>
    <n v="96.911392405063296"/>
    <n v="79"/>
    <x v="1"/>
    <s v="USD"/>
    <n v="1511762400"/>
    <n v="1514959200"/>
    <d v="2017-11-27T06:00:00"/>
    <d v="2018-01-03T06:00:00"/>
    <b v="0"/>
    <b v="0"/>
    <s v="theater/plays"/>
    <x v="3"/>
  </r>
  <r>
    <x v="1"/>
    <n v="62.867346938775512"/>
    <n v="196"/>
    <x v="6"/>
    <s v="EUR"/>
    <n v="1447480800"/>
    <n v="1448863200"/>
    <d v="2015-11-14T06:00:00"/>
    <d v="2015-11-30T06:00:00"/>
    <b v="1"/>
    <b v="0"/>
    <s v="music/rock"/>
    <x v="1"/>
  </r>
  <r>
    <x v="0"/>
    <n v="108.98537682789652"/>
    <n v="889"/>
    <x v="1"/>
    <s v="USD"/>
    <n v="1429506000"/>
    <n v="1429592400"/>
    <d v="2015-04-20T05:00:00"/>
    <d v="2015-04-21T05:00:00"/>
    <b v="0"/>
    <b v="1"/>
    <s v="theater/plays"/>
    <x v="3"/>
  </r>
  <r>
    <x v="1"/>
    <n v="26.999314599040439"/>
    <n v="7295"/>
    <x v="1"/>
    <s v="USD"/>
    <n v="1522472400"/>
    <n v="1522645200"/>
    <d v="2018-03-31T05:00:00"/>
    <d v="2018-04-02T05:00:00"/>
    <b v="0"/>
    <b v="0"/>
    <s v="music/electric music"/>
    <x v="1"/>
  </r>
  <r>
    <x v="1"/>
    <n v="65.004147943311438"/>
    <n v="2893"/>
    <x v="0"/>
    <s v="CAD"/>
    <n v="1322114400"/>
    <n v="1323324000"/>
    <d v="2011-11-24T06:00:00"/>
    <d v="2011-12-08T06:00:00"/>
    <b v="0"/>
    <b v="0"/>
    <s v="technology/wearables"/>
    <x v="2"/>
  </r>
  <r>
    <x v="0"/>
    <n v="111.51785714285714"/>
    <n v="56"/>
    <x v="1"/>
    <s v="USD"/>
    <n v="1561438800"/>
    <n v="1561525200"/>
    <d v="2019-06-25T05:00:00"/>
    <d v="2019-06-26T05:00:00"/>
    <b v="0"/>
    <b v="0"/>
    <s v="film &amp; video/drama"/>
    <x v="4"/>
  </r>
  <r>
    <x v="0"/>
    <n v="3"/>
    <n v="1"/>
    <x v="1"/>
    <s v="USD"/>
    <n v="1264399200"/>
    <n v="1265695200"/>
    <d v="2010-01-25T06:00:00"/>
    <d v="2010-02-09T06:00:00"/>
    <b v="0"/>
    <b v="0"/>
    <s v="technology/wearables"/>
    <x v="2"/>
  </r>
  <r>
    <x v="1"/>
    <n v="110.99268292682927"/>
    <n v="820"/>
    <x v="1"/>
    <s v="USD"/>
    <n v="1301202000"/>
    <n v="1301806800"/>
    <d v="2011-03-27T05:00:00"/>
    <d v="2011-04-03T05:00:00"/>
    <b v="1"/>
    <b v="0"/>
    <s v="theater/plays"/>
    <x v="3"/>
  </r>
  <r>
    <x v="0"/>
    <n v="56.746987951807228"/>
    <n v="83"/>
    <x v="1"/>
    <s v="USD"/>
    <n v="1374469200"/>
    <n v="1374901200"/>
    <d v="2013-07-22T05:00:00"/>
    <d v="2013-07-27T05:00:00"/>
    <b v="0"/>
    <b v="0"/>
    <s v="technology/wearables"/>
    <x v="2"/>
  </r>
  <r>
    <x v="1"/>
    <n v="97.020608439646708"/>
    <n v="2038"/>
    <x v="1"/>
    <s v="USD"/>
    <n v="1334984400"/>
    <n v="1336453200"/>
    <d v="2012-04-21T05:00:00"/>
    <d v="2012-05-08T05:00:00"/>
    <b v="1"/>
    <b v="1"/>
    <s v="publishing/translations"/>
    <x v="5"/>
  </r>
  <r>
    <x v="1"/>
    <n v="92.08620689655173"/>
    <n v="116"/>
    <x v="1"/>
    <s v="USD"/>
    <n v="1467608400"/>
    <n v="1468904400"/>
    <d v="2016-07-04T05:00:00"/>
    <d v="2016-07-19T05:00:00"/>
    <b v="0"/>
    <b v="0"/>
    <s v="film &amp; video/animation"/>
    <x v="4"/>
  </r>
  <r>
    <x v="0"/>
    <n v="82.986666666666665"/>
    <n v="2025"/>
    <x v="4"/>
    <s v="GBP"/>
    <n v="1386741600"/>
    <n v="1387087200"/>
    <d v="2013-12-11T06:00:00"/>
    <d v="2013-12-15T06:00:00"/>
    <b v="0"/>
    <b v="0"/>
    <s v="publishing/nonfiction"/>
    <x v="5"/>
  </r>
  <r>
    <x v="1"/>
    <n v="103.03791821561339"/>
    <n v="1345"/>
    <x v="2"/>
    <s v="AUD"/>
    <n v="1546754400"/>
    <n v="1547445600"/>
    <d v="2019-01-06T06:00:00"/>
    <d v="2019-01-14T06:00:00"/>
    <b v="0"/>
    <b v="1"/>
    <s v="technology/web"/>
    <x v="2"/>
  </r>
  <r>
    <x v="1"/>
    <n v="68.922619047619051"/>
    <n v="168"/>
    <x v="1"/>
    <s v="USD"/>
    <n v="1544248800"/>
    <n v="1547359200"/>
    <d v="2018-12-08T06:00:00"/>
    <d v="2019-01-13T06:00:00"/>
    <b v="0"/>
    <b v="0"/>
    <s v="film &amp; video/drama"/>
    <x v="4"/>
  </r>
  <r>
    <x v="1"/>
    <n v="87.737226277372258"/>
    <n v="137"/>
    <x v="5"/>
    <s v="CHF"/>
    <n v="1495429200"/>
    <n v="1496293200"/>
    <d v="2017-05-22T05:00:00"/>
    <d v="2017-06-01T05:00:00"/>
    <b v="0"/>
    <b v="0"/>
    <s v="theater/plays"/>
    <x v="3"/>
  </r>
  <r>
    <x v="1"/>
    <n v="75.021505376344081"/>
    <n v="186"/>
    <x v="6"/>
    <s v="EUR"/>
    <n v="1334811600"/>
    <n v="1335416400"/>
    <d v="2012-04-19T05:00:00"/>
    <d v="2012-04-26T05:00:00"/>
    <b v="0"/>
    <b v="0"/>
    <s v="theater/plays"/>
    <x v="3"/>
  </r>
  <r>
    <x v="1"/>
    <n v="50.863999999999997"/>
    <n v="125"/>
    <x v="1"/>
    <s v="USD"/>
    <n v="1531544400"/>
    <n v="1532149200"/>
    <d v="2018-07-14T05:00:00"/>
    <d v="2018-07-21T05:00:00"/>
    <b v="0"/>
    <b v="1"/>
    <s v="theater/plays"/>
    <x v="3"/>
  </r>
  <r>
    <x v="0"/>
    <n v="90"/>
    <n v="14"/>
    <x v="6"/>
    <s v="EUR"/>
    <n v="1453615200"/>
    <n v="1453788000"/>
    <d v="2016-01-24T06:00:00"/>
    <d v="2016-01-26T06:00:00"/>
    <b v="1"/>
    <b v="1"/>
    <s v="theater/plays"/>
    <x v="3"/>
  </r>
  <r>
    <x v="1"/>
    <n v="72.896039603960389"/>
    <n v="202"/>
    <x v="1"/>
    <s v="USD"/>
    <n v="1467954000"/>
    <n v="1471496400"/>
    <d v="2016-07-08T05:00:00"/>
    <d v="2016-08-18T05:00:00"/>
    <b v="0"/>
    <b v="0"/>
    <s v="theater/plays"/>
    <x v="3"/>
  </r>
  <r>
    <x v="1"/>
    <n v="108.48543689320388"/>
    <n v="103"/>
    <x v="1"/>
    <s v="USD"/>
    <n v="1471842000"/>
    <n v="1472878800"/>
    <d v="2016-08-22T05:00:00"/>
    <d v="2016-09-03T05:00:00"/>
    <b v="0"/>
    <b v="0"/>
    <s v="publishing/radio &amp; podcasts"/>
    <x v="5"/>
  </r>
  <r>
    <x v="1"/>
    <n v="101.98095238095237"/>
    <n v="1785"/>
    <x v="1"/>
    <s v="USD"/>
    <n v="1408424400"/>
    <n v="1408510800"/>
    <d v="2014-08-19T05:00:00"/>
    <d v="2014-08-20T05:00:00"/>
    <b v="0"/>
    <b v="0"/>
    <s v="music/rock"/>
    <x v="1"/>
  </r>
  <r>
    <x v="0"/>
    <n v="44.009146341463413"/>
    <n v="656"/>
    <x v="1"/>
    <s v="USD"/>
    <n v="1281157200"/>
    <n v="1281589200"/>
    <d v="2010-08-07T05:00:00"/>
    <d v="2010-08-12T05:00:00"/>
    <b v="0"/>
    <b v="0"/>
    <s v="games/mobile games"/>
    <x v="6"/>
  </r>
  <r>
    <x v="1"/>
    <n v="65.942675159235662"/>
    <n v="157"/>
    <x v="1"/>
    <s v="USD"/>
    <n v="1373432400"/>
    <n v="1375851600"/>
    <d v="2013-07-10T05:00:00"/>
    <d v="2013-08-07T05:00:00"/>
    <b v="0"/>
    <b v="1"/>
    <s v="theater/plays"/>
    <x v="3"/>
  </r>
  <r>
    <x v="1"/>
    <n v="24.987387387387386"/>
    <n v="555"/>
    <x v="1"/>
    <s v="USD"/>
    <n v="1313989200"/>
    <n v="1315803600"/>
    <d v="2011-08-22T05:00:00"/>
    <d v="2011-09-12T05:00:00"/>
    <b v="0"/>
    <b v="0"/>
    <s v="film &amp; video/documentary"/>
    <x v="4"/>
  </r>
  <r>
    <x v="1"/>
    <n v="28.003367003367003"/>
    <n v="297"/>
    <x v="1"/>
    <s v="USD"/>
    <n v="1371445200"/>
    <n v="1373691600"/>
    <d v="2013-06-17T05:00:00"/>
    <d v="2013-07-13T05:00:00"/>
    <b v="0"/>
    <b v="0"/>
    <s v="technology/wearables"/>
    <x v="2"/>
  </r>
  <r>
    <x v="1"/>
    <n v="85.829268292682926"/>
    <n v="123"/>
    <x v="1"/>
    <s v="USD"/>
    <n v="1338267600"/>
    <n v="1339218000"/>
    <d v="2012-05-29T05:00:00"/>
    <d v="2012-06-09T05:00:00"/>
    <b v="0"/>
    <b v="0"/>
    <s v="publishing/fiction"/>
    <x v="5"/>
  </r>
  <r>
    <x v="3"/>
    <n v="84.921052631578945"/>
    <n v="38"/>
    <x v="3"/>
    <s v="DKK"/>
    <n v="1519192800"/>
    <n v="1520402400"/>
    <d v="2018-02-21T06:00:00"/>
    <d v="2018-03-07T06:00:00"/>
    <b v="0"/>
    <b v="1"/>
    <s v="theater/plays"/>
    <x v="3"/>
  </r>
  <r>
    <x v="3"/>
    <n v="90.483333333333334"/>
    <n v="60"/>
    <x v="1"/>
    <s v="USD"/>
    <n v="1522818000"/>
    <n v="1523336400"/>
    <d v="2018-04-04T05:00:00"/>
    <d v="2018-04-10T05:00:00"/>
    <b v="0"/>
    <b v="0"/>
    <s v="music/rock"/>
    <x v="1"/>
  </r>
  <r>
    <x v="1"/>
    <n v="25.00197628458498"/>
    <n v="3036"/>
    <x v="1"/>
    <s v="USD"/>
    <n v="1509948000"/>
    <n v="1512280800"/>
    <d v="2017-11-06T06:00:00"/>
    <d v="2017-12-03T06:00:00"/>
    <b v="0"/>
    <b v="0"/>
    <s v="film &amp; video/documentary"/>
    <x v="4"/>
  </r>
  <r>
    <x v="1"/>
    <n v="92.013888888888886"/>
    <n v="144"/>
    <x v="2"/>
    <s v="AUD"/>
    <n v="1456898400"/>
    <n v="1458709200"/>
    <d v="2016-03-02T06:00:00"/>
    <d v="2016-03-23T05:00:00"/>
    <b v="0"/>
    <b v="0"/>
    <s v="theater/plays"/>
    <x v="3"/>
  </r>
  <r>
    <x v="1"/>
    <n v="93.066115702479337"/>
    <n v="121"/>
    <x v="4"/>
    <s v="GBP"/>
    <n v="1413954000"/>
    <n v="1414126800"/>
    <d v="2014-10-22T05:00:00"/>
    <d v="2014-10-24T05:00:00"/>
    <b v="0"/>
    <b v="1"/>
    <s v="theater/plays"/>
    <x v="3"/>
  </r>
  <r>
    <x v="0"/>
    <n v="61.008145363408524"/>
    <n v="1596"/>
    <x v="1"/>
    <s v="USD"/>
    <n v="1416031200"/>
    <n v="1416204000"/>
    <d v="2014-11-15T06:00:00"/>
    <d v="2014-11-17T06:00:00"/>
    <b v="0"/>
    <b v="0"/>
    <s v="games/mobile games"/>
    <x v="6"/>
  </r>
  <r>
    <x v="3"/>
    <n v="92.036259541984734"/>
    <n v="524"/>
    <x v="1"/>
    <s v="USD"/>
    <n v="1287982800"/>
    <n v="1288501200"/>
    <d v="2010-10-25T05:00:00"/>
    <d v="2010-10-31T05:00:00"/>
    <b v="0"/>
    <b v="1"/>
    <s v="theater/plays"/>
    <x v="3"/>
  </r>
  <r>
    <x v="1"/>
    <n v="81.132596685082873"/>
    <n v="181"/>
    <x v="1"/>
    <s v="USD"/>
    <n v="1547964000"/>
    <n v="1552971600"/>
    <d v="2019-01-20T06:00:00"/>
    <d v="2019-03-19T05:00:00"/>
    <b v="0"/>
    <b v="0"/>
    <s v="technology/web"/>
    <x v="2"/>
  </r>
  <r>
    <x v="0"/>
    <n v="73.5"/>
    <n v="10"/>
    <x v="1"/>
    <s v="USD"/>
    <n v="1464152400"/>
    <n v="1465102800"/>
    <d v="2016-05-25T05:00:00"/>
    <d v="2016-06-05T05:00:00"/>
    <b v="0"/>
    <b v="0"/>
    <s v="theater/plays"/>
    <x v="3"/>
  </r>
  <r>
    <x v="1"/>
    <n v="85.221311475409834"/>
    <n v="122"/>
    <x v="1"/>
    <s v="USD"/>
    <n v="1359957600"/>
    <n v="1360130400"/>
    <d v="2013-02-04T06:00:00"/>
    <d v="2013-02-06T06:00:00"/>
    <b v="0"/>
    <b v="0"/>
    <s v="film &amp; video/drama"/>
    <x v="4"/>
  </r>
  <r>
    <x v="1"/>
    <n v="110.96825396825396"/>
    <n v="1071"/>
    <x v="0"/>
    <s v="CAD"/>
    <n v="1432357200"/>
    <n v="1432875600"/>
    <d v="2015-05-23T05:00:00"/>
    <d v="2015-05-29T05:00:00"/>
    <b v="0"/>
    <b v="0"/>
    <s v="technology/wearables"/>
    <x v="2"/>
  </r>
  <r>
    <x v="3"/>
    <n v="32.968036529680369"/>
    <n v="219"/>
    <x v="1"/>
    <s v="USD"/>
    <n v="1500786000"/>
    <n v="1500872400"/>
    <d v="2017-07-23T05:00:00"/>
    <d v="2017-07-24T05:00:00"/>
    <b v="0"/>
    <b v="0"/>
    <s v="technology/web"/>
    <x v="2"/>
  </r>
  <r>
    <x v="0"/>
    <n v="96.005352363960753"/>
    <n v="1121"/>
    <x v="1"/>
    <s v="USD"/>
    <n v="1490158800"/>
    <n v="1492146000"/>
    <d v="2017-03-22T05:00:00"/>
    <d v="2017-04-14T05:00:00"/>
    <b v="0"/>
    <b v="1"/>
    <s v="music/rock"/>
    <x v="1"/>
  </r>
  <r>
    <x v="1"/>
    <n v="84.96632653061225"/>
    <n v="980"/>
    <x v="1"/>
    <s v="USD"/>
    <n v="1406178000"/>
    <n v="1407301200"/>
    <d v="2014-07-24T05:00:00"/>
    <d v="2014-08-06T05:00:00"/>
    <b v="0"/>
    <b v="0"/>
    <s v="music/metal"/>
    <x v="1"/>
  </r>
  <r>
    <x v="1"/>
    <n v="25.007462686567163"/>
    <n v="536"/>
    <x v="1"/>
    <s v="USD"/>
    <n v="1485583200"/>
    <n v="1486620000"/>
    <d v="2017-01-28T06:00:00"/>
    <d v="2017-02-09T06:00:00"/>
    <b v="0"/>
    <b v="1"/>
    <s v="theater/plays"/>
    <x v="3"/>
  </r>
  <r>
    <x v="1"/>
    <n v="65.998995479658461"/>
    <n v="1991"/>
    <x v="1"/>
    <s v="USD"/>
    <n v="1459314000"/>
    <n v="1459918800"/>
    <d v="2016-03-30T05:00:00"/>
    <d v="2016-04-06T05:00:00"/>
    <b v="0"/>
    <b v="0"/>
    <s v="photography/photography books"/>
    <x v="7"/>
  </r>
  <r>
    <x v="3"/>
    <n v="87.34482758620689"/>
    <n v="29"/>
    <x v="1"/>
    <s v="USD"/>
    <n v="1424412000"/>
    <n v="1424757600"/>
    <d v="2015-02-20T06:00:00"/>
    <d v="2015-02-24T06:00:00"/>
    <b v="0"/>
    <b v="0"/>
    <s v="publishing/nonfiction"/>
    <x v="5"/>
  </r>
  <r>
    <x v="1"/>
    <n v="27.933333333333334"/>
    <n v="180"/>
    <x v="1"/>
    <s v="USD"/>
    <n v="1478844000"/>
    <n v="1479880800"/>
    <d v="2016-11-11T06:00:00"/>
    <d v="2016-11-23T06:00:00"/>
    <b v="0"/>
    <b v="0"/>
    <s v="music/indie rock"/>
    <x v="1"/>
  </r>
  <r>
    <x v="0"/>
    <n v="103.8"/>
    <n v="15"/>
    <x v="1"/>
    <s v="USD"/>
    <n v="1416117600"/>
    <n v="1418018400"/>
    <d v="2014-11-16T06:00:00"/>
    <d v="2014-12-08T06:00:00"/>
    <b v="0"/>
    <b v="1"/>
    <s v="theater/plays"/>
    <x v="3"/>
  </r>
  <r>
    <x v="0"/>
    <n v="31.937172774869111"/>
    <n v="191"/>
    <x v="1"/>
    <s v="USD"/>
    <n v="1340946000"/>
    <n v="1341032400"/>
    <d v="2012-06-29T05:00:00"/>
    <d v="2012-06-30T05:00:00"/>
    <b v="0"/>
    <b v="0"/>
    <s v="music/indie rock"/>
    <x v="1"/>
  </r>
  <r>
    <x v="0"/>
    <n v="99.5"/>
    <n v="16"/>
    <x v="1"/>
    <s v="USD"/>
    <n v="1486101600"/>
    <n v="1486360800"/>
    <d v="2017-02-03T06:00:00"/>
    <d v="2017-02-06T06:00:00"/>
    <b v="0"/>
    <b v="0"/>
    <s v="theater/plays"/>
    <x v="3"/>
  </r>
  <r>
    <x v="1"/>
    <n v="108.84615384615384"/>
    <n v="130"/>
    <x v="1"/>
    <s v="USD"/>
    <n v="1274590800"/>
    <n v="1274677200"/>
    <d v="2010-05-23T05:00:00"/>
    <d v="2010-05-24T05:00:00"/>
    <b v="0"/>
    <b v="0"/>
    <s v="theater/plays"/>
    <x v="3"/>
  </r>
  <r>
    <x v="1"/>
    <n v="110.76229508196721"/>
    <n v="122"/>
    <x v="1"/>
    <s v="USD"/>
    <n v="1263880800"/>
    <n v="1267509600"/>
    <d v="2010-01-19T06:00:00"/>
    <d v="2010-03-02T06:00:00"/>
    <b v="0"/>
    <b v="0"/>
    <s v="music/electric music"/>
    <x v="1"/>
  </r>
  <r>
    <x v="0"/>
    <n v="29.647058823529413"/>
    <n v="17"/>
    <x v="1"/>
    <s v="USD"/>
    <n v="1445403600"/>
    <n v="1445922000"/>
    <d v="2015-10-21T05:00:00"/>
    <d v="2015-10-27T05:00:00"/>
    <b v="0"/>
    <b v="1"/>
    <s v="theater/plays"/>
    <x v="3"/>
  </r>
  <r>
    <x v="1"/>
    <n v="101.71428571428571"/>
    <n v="140"/>
    <x v="1"/>
    <s v="USD"/>
    <n v="1533877200"/>
    <n v="1534050000"/>
    <d v="2018-08-10T05:00:00"/>
    <d v="2018-08-12T05:00:00"/>
    <b v="0"/>
    <b v="1"/>
    <s v="theater/plays"/>
    <x v="3"/>
  </r>
  <r>
    <x v="0"/>
    <n v="61.5"/>
    <n v="34"/>
    <x v="1"/>
    <s v="USD"/>
    <n v="1275195600"/>
    <n v="1277528400"/>
    <d v="2010-05-30T05:00:00"/>
    <d v="2010-06-26T05:00:00"/>
    <b v="0"/>
    <b v="0"/>
    <s v="technology/wearables"/>
    <x v="2"/>
  </r>
  <r>
    <x v="1"/>
    <n v="35"/>
    <n v="3388"/>
    <x v="1"/>
    <s v="USD"/>
    <n v="1318136400"/>
    <n v="1318568400"/>
    <d v="2011-10-09T05:00:00"/>
    <d v="2011-10-14T05:00:00"/>
    <b v="0"/>
    <b v="0"/>
    <s v="technology/web"/>
    <x v="2"/>
  </r>
  <r>
    <x v="1"/>
    <n v="40.049999999999997"/>
    <n v="280"/>
    <x v="1"/>
    <s v="USD"/>
    <n v="1283403600"/>
    <n v="1284354000"/>
    <d v="2010-09-02T05:00:00"/>
    <d v="2010-09-13T05:00:00"/>
    <b v="0"/>
    <b v="0"/>
    <s v="theater/plays"/>
    <x v="3"/>
  </r>
  <r>
    <x v="3"/>
    <n v="110.97231270358306"/>
    <n v="614"/>
    <x v="1"/>
    <s v="USD"/>
    <n v="1267423200"/>
    <n v="1269579600"/>
    <d v="2010-03-01T06:00:00"/>
    <d v="2010-03-26T05:00:00"/>
    <b v="0"/>
    <b v="1"/>
    <s v="film &amp; video/animation"/>
    <x v="4"/>
  </r>
  <r>
    <x v="1"/>
    <n v="36.959016393442624"/>
    <n v="366"/>
    <x v="6"/>
    <s v="EUR"/>
    <n v="1412744400"/>
    <n v="1413781200"/>
    <d v="2014-10-08T05:00:00"/>
    <d v="2014-10-20T05:00:00"/>
    <b v="0"/>
    <b v="1"/>
    <s v="technology/wearables"/>
    <x v="2"/>
  </r>
  <r>
    <x v="0"/>
    <n v="1"/>
    <n v="1"/>
    <x v="4"/>
    <s v="GBP"/>
    <n v="1277960400"/>
    <n v="1280120400"/>
    <d v="2010-07-01T05:00:00"/>
    <d v="2010-07-26T05:00:00"/>
    <b v="0"/>
    <b v="0"/>
    <s v="music/electric music"/>
    <x v="1"/>
  </r>
  <r>
    <x v="1"/>
    <n v="30.974074074074075"/>
    <n v="270"/>
    <x v="1"/>
    <s v="USD"/>
    <n v="1458190800"/>
    <n v="1459486800"/>
    <d v="2016-03-17T05:00:00"/>
    <d v="2016-04-01T05:00:00"/>
    <b v="1"/>
    <b v="1"/>
    <s v="publishing/nonfiction"/>
    <x v="5"/>
  </r>
  <r>
    <x v="3"/>
    <n v="47.035087719298247"/>
    <n v="114"/>
    <x v="1"/>
    <s v="USD"/>
    <n v="1280984400"/>
    <n v="1282539600"/>
    <d v="2010-08-05T05:00:00"/>
    <d v="2010-08-23T05:00:00"/>
    <b v="0"/>
    <b v="1"/>
    <s v="theater/plays"/>
    <x v="3"/>
  </r>
  <r>
    <x v="1"/>
    <n v="88.065693430656935"/>
    <n v="137"/>
    <x v="1"/>
    <s v="USD"/>
    <n v="1274590800"/>
    <n v="1275886800"/>
    <d v="2010-05-23T05:00:00"/>
    <d v="2010-06-07T05:00:00"/>
    <b v="0"/>
    <b v="0"/>
    <s v="photography/photography books"/>
    <x v="7"/>
  </r>
  <r>
    <x v="1"/>
    <n v="37.005616224648989"/>
    <n v="3205"/>
    <x v="1"/>
    <s v="USD"/>
    <n v="1351400400"/>
    <n v="1355983200"/>
    <d v="2012-10-28T05:00:00"/>
    <d v="2012-12-20T06:00:00"/>
    <b v="0"/>
    <b v="0"/>
    <s v="theater/plays"/>
    <x v="3"/>
  </r>
  <r>
    <x v="1"/>
    <n v="26.027777777777779"/>
    <n v="288"/>
    <x v="3"/>
    <s v="DKK"/>
    <n v="1514354400"/>
    <n v="1515391200"/>
    <d v="2017-12-27T06:00:00"/>
    <d v="2018-01-08T06:00:00"/>
    <b v="0"/>
    <b v="1"/>
    <s v="theater/plays"/>
    <x v="3"/>
  </r>
  <r>
    <x v="1"/>
    <n v="67.817567567567565"/>
    <n v="148"/>
    <x v="1"/>
    <s v="USD"/>
    <n v="1421733600"/>
    <n v="1422252000"/>
    <d v="2015-01-20T06:00:00"/>
    <d v="2015-01-26T06:00:00"/>
    <b v="0"/>
    <b v="0"/>
    <s v="theater/plays"/>
    <x v="3"/>
  </r>
  <r>
    <x v="1"/>
    <n v="49.964912280701753"/>
    <n v="114"/>
    <x v="1"/>
    <s v="USD"/>
    <n v="1305176400"/>
    <n v="1305522000"/>
    <d v="2011-05-12T05:00:00"/>
    <d v="2011-05-16T05:00:00"/>
    <b v="0"/>
    <b v="0"/>
    <s v="film &amp; video/drama"/>
    <x v="4"/>
  </r>
  <r>
    <x v="1"/>
    <n v="110.01646903820817"/>
    <n v="1518"/>
    <x v="0"/>
    <s v="CAD"/>
    <n v="1414126800"/>
    <n v="1414904400"/>
    <d v="2014-10-24T05:00:00"/>
    <d v="2014-11-02T05:00:00"/>
    <b v="0"/>
    <b v="0"/>
    <s v="music/rock"/>
    <x v="1"/>
  </r>
  <r>
    <x v="0"/>
    <n v="89.964678178963894"/>
    <n v="1274"/>
    <x v="1"/>
    <s v="USD"/>
    <n v="1517810400"/>
    <n v="1520402400"/>
    <d v="2018-02-05T06:00:00"/>
    <d v="2018-03-07T06:00:00"/>
    <b v="0"/>
    <b v="0"/>
    <s v="music/electric music"/>
    <x v="1"/>
  </r>
  <r>
    <x v="0"/>
    <n v="79.009523809523813"/>
    <n v="210"/>
    <x v="6"/>
    <s v="EUR"/>
    <n v="1564635600"/>
    <n v="1567141200"/>
    <d v="2019-08-01T05:00:00"/>
    <d v="2019-08-30T05:00:00"/>
    <b v="0"/>
    <b v="1"/>
    <s v="games/video games"/>
    <x v="6"/>
  </r>
  <r>
    <x v="1"/>
    <n v="86.867469879518069"/>
    <n v="166"/>
    <x v="1"/>
    <s v="USD"/>
    <n v="1500699600"/>
    <n v="1501131600"/>
    <d v="2017-07-22T05:00:00"/>
    <d v="2017-07-27T05:00:00"/>
    <b v="0"/>
    <b v="0"/>
    <s v="music/rock"/>
    <x v="1"/>
  </r>
  <r>
    <x v="1"/>
    <n v="62.04"/>
    <n v="100"/>
    <x v="2"/>
    <s v="AUD"/>
    <n v="1354082400"/>
    <n v="1355032800"/>
    <d v="2012-11-28T06:00:00"/>
    <d v="2012-12-09T06:00:00"/>
    <b v="0"/>
    <b v="0"/>
    <s v="music/jazz"/>
    <x v="1"/>
  </r>
  <r>
    <x v="1"/>
    <n v="26.970212765957445"/>
    <n v="235"/>
    <x v="1"/>
    <s v="USD"/>
    <n v="1336453200"/>
    <n v="1339477200"/>
    <d v="2012-05-08T05:00:00"/>
    <d v="2012-06-12T05:00:00"/>
    <b v="0"/>
    <b v="1"/>
    <s v="theater/plays"/>
    <x v="3"/>
  </r>
  <r>
    <x v="1"/>
    <n v="54.121621621621621"/>
    <n v="148"/>
    <x v="1"/>
    <s v="USD"/>
    <n v="1305262800"/>
    <n v="1305954000"/>
    <d v="2011-05-13T05:00:00"/>
    <d v="2011-05-21T05:00:00"/>
    <b v="0"/>
    <b v="0"/>
    <s v="music/rock"/>
    <x v="1"/>
  </r>
  <r>
    <x v="1"/>
    <n v="41.035353535353536"/>
    <n v="198"/>
    <x v="1"/>
    <s v="USD"/>
    <n v="1492232400"/>
    <n v="1494392400"/>
    <d v="2017-04-15T05:00:00"/>
    <d v="2017-05-10T05:00:00"/>
    <b v="1"/>
    <b v="1"/>
    <s v="music/indie rock"/>
    <x v="1"/>
  </r>
  <r>
    <x v="0"/>
    <n v="55.052419354838712"/>
    <n v="248"/>
    <x v="2"/>
    <s v="AUD"/>
    <n v="1537333200"/>
    <n v="1537419600"/>
    <d v="2018-09-19T05:00:00"/>
    <d v="2018-09-20T05:00:00"/>
    <b v="0"/>
    <b v="0"/>
    <s v="film &amp; video/science fiction"/>
    <x v="4"/>
  </r>
  <r>
    <x v="0"/>
    <n v="107.93762183235867"/>
    <n v="513"/>
    <x v="1"/>
    <s v="USD"/>
    <n v="1444107600"/>
    <n v="1447999200"/>
    <d v="2015-10-06T05:00:00"/>
    <d v="2015-11-20T06:00:00"/>
    <b v="0"/>
    <b v="0"/>
    <s v="publishing/translations"/>
    <x v="5"/>
  </r>
  <r>
    <x v="1"/>
    <n v="73.92"/>
    <n v="150"/>
    <x v="1"/>
    <s v="USD"/>
    <n v="1386741600"/>
    <n v="1388037600"/>
    <d v="2013-12-11T06:00:00"/>
    <d v="2013-12-26T06:00:00"/>
    <b v="0"/>
    <b v="0"/>
    <s v="theater/plays"/>
    <x v="3"/>
  </r>
  <r>
    <x v="0"/>
    <n v="31.995894428152493"/>
    <n v="3410"/>
    <x v="1"/>
    <s v="USD"/>
    <n v="1376542800"/>
    <n v="1378789200"/>
    <d v="2013-08-15T05:00:00"/>
    <d v="2013-09-10T05:00:00"/>
    <b v="0"/>
    <b v="0"/>
    <s v="games/video games"/>
    <x v="6"/>
  </r>
  <r>
    <x v="1"/>
    <n v="53.898148148148145"/>
    <n v="216"/>
    <x v="6"/>
    <s v="EUR"/>
    <n v="1397451600"/>
    <n v="1398056400"/>
    <d v="2014-04-14T05:00:00"/>
    <d v="2014-04-21T05:00:00"/>
    <b v="0"/>
    <b v="1"/>
    <s v="theater/plays"/>
    <x v="3"/>
  </r>
  <r>
    <x v="3"/>
    <n v="106.5"/>
    <n v="26"/>
    <x v="1"/>
    <s v="USD"/>
    <n v="1548482400"/>
    <n v="1550815200"/>
    <d v="2019-01-26T06:00:00"/>
    <d v="2019-02-22T06:00:00"/>
    <b v="0"/>
    <b v="0"/>
    <s v="theater/plays"/>
    <x v="3"/>
  </r>
  <r>
    <x v="1"/>
    <n v="32.999805409612762"/>
    <n v="5139"/>
    <x v="1"/>
    <s v="USD"/>
    <n v="1549692000"/>
    <n v="1550037600"/>
    <d v="2019-02-09T06:00:00"/>
    <d v="2019-02-13T06:00:00"/>
    <b v="0"/>
    <b v="0"/>
    <s v="music/indie rock"/>
    <x v="1"/>
  </r>
  <r>
    <x v="1"/>
    <n v="43.00254993625159"/>
    <n v="2353"/>
    <x v="1"/>
    <s v="USD"/>
    <n v="1492059600"/>
    <n v="1492923600"/>
    <d v="2017-04-13T05:00:00"/>
    <d v="2017-04-23T05:00:00"/>
    <b v="0"/>
    <b v="0"/>
    <s v="theater/plays"/>
    <x v="3"/>
  </r>
  <r>
    <x v="1"/>
    <n v="86.858974358974365"/>
    <n v="78"/>
    <x v="6"/>
    <s v="EUR"/>
    <n v="1463979600"/>
    <n v="1467522000"/>
    <d v="2016-05-23T05:00:00"/>
    <d v="2016-07-03T05:00:00"/>
    <b v="0"/>
    <b v="0"/>
    <s v="technology/web"/>
    <x v="2"/>
  </r>
  <r>
    <x v="0"/>
    <n v="96.8"/>
    <n v="10"/>
    <x v="1"/>
    <s v="USD"/>
    <n v="1415253600"/>
    <n v="1416117600"/>
    <d v="2014-11-06T06:00:00"/>
    <d v="2014-11-16T06:00:00"/>
    <b v="0"/>
    <b v="0"/>
    <s v="music/rock"/>
    <x v="1"/>
  </r>
  <r>
    <x v="0"/>
    <n v="32.995456610631528"/>
    <n v="2201"/>
    <x v="1"/>
    <s v="USD"/>
    <n v="1562216400"/>
    <n v="1563771600"/>
    <d v="2019-07-04T05:00:00"/>
    <d v="2019-07-22T05:00:00"/>
    <b v="0"/>
    <b v="0"/>
    <s v="theater/plays"/>
    <x v="3"/>
  </r>
  <r>
    <x v="0"/>
    <n v="68.028106508875737"/>
    <n v="676"/>
    <x v="1"/>
    <s v="USD"/>
    <n v="1316754000"/>
    <n v="1319259600"/>
    <d v="2011-09-23T05:00:00"/>
    <d v="2011-10-22T05:00:00"/>
    <b v="0"/>
    <b v="0"/>
    <s v="theater/plays"/>
    <x v="3"/>
  </r>
  <r>
    <x v="1"/>
    <n v="58.867816091954026"/>
    <n v="174"/>
    <x v="5"/>
    <s v="CHF"/>
    <n v="1313211600"/>
    <n v="1313643600"/>
    <d v="2011-08-13T05:00:00"/>
    <d v="2011-08-18T05:00:00"/>
    <b v="0"/>
    <b v="0"/>
    <s v="film &amp; video/animation"/>
    <x v="4"/>
  </r>
  <r>
    <x v="0"/>
    <n v="105.04572803850782"/>
    <n v="831"/>
    <x v="1"/>
    <s v="USD"/>
    <n v="1439528400"/>
    <n v="1440306000"/>
    <d v="2015-08-14T05:00:00"/>
    <d v="2015-08-23T05:00:00"/>
    <b v="0"/>
    <b v="1"/>
    <s v="theater/plays"/>
    <x v="3"/>
  </r>
  <r>
    <x v="1"/>
    <n v="33.054878048780488"/>
    <n v="164"/>
    <x v="1"/>
    <s v="USD"/>
    <n v="1469163600"/>
    <n v="1470805200"/>
    <d v="2016-07-22T05:00:00"/>
    <d v="2016-08-10T05:00:00"/>
    <b v="0"/>
    <b v="1"/>
    <s v="film &amp; video/drama"/>
    <x v="4"/>
  </r>
  <r>
    <x v="3"/>
    <n v="78.821428571428569"/>
    <n v="56"/>
    <x v="5"/>
    <s v="CHF"/>
    <n v="1288501200"/>
    <n v="1292911200"/>
    <d v="2010-10-31T05:00:00"/>
    <d v="2010-12-21T06:00:00"/>
    <b v="0"/>
    <b v="0"/>
    <s v="theater/plays"/>
    <x v="3"/>
  </r>
  <r>
    <x v="1"/>
    <n v="68.204968944099377"/>
    <n v="161"/>
    <x v="1"/>
    <s v="USD"/>
    <n v="1298959200"/>
    <n v="1301374800"/>
    <d v="2011-03-01T06:00:00"/>
    <d v="2011-03-29T05:00:00"/>
    <b v="0"/>
    <b v="1"/>
    <s v="film &amp; video/animation"/>
    <x v="4"/>
  </r>
  <r>
    <x v="1"/>
    <n v="75.731884057971016"/>
    <n v="138"/>
    <x v="1"/>
    <s v="USD"/>
    <n v="1387260000"/>
    <n v="1387864800"/>
    <d v="2013-12-17T06:00:00"/>
    <d v="2013-12-24T06:00:00"/>
    <b v="0"/>
    <b v="0"/>
    <s v="music/rock"/>
    <x v="1"/>
  </r>
  <r>
    <x v="1"/>
    <n v="30.996070133010882"/>
    <n v="3308"/>
    <x v="1"/>
    <s v="USD"/>
    <n v="1457244000"/>
    <n v="1458190800"/>
    <d v="2016-03-06T06:00:00"/>
    <d v="2016-03-17T05:00:00"/>
    <b v="0"/>
    <b v="0"/>
    <s v="technology/web"/>
    <x v="2"/>
  </r>
  <r>
    <x v="1"/>
    <n v="101.88188976377953"/>
    <n v="127"/>
    <x v="2"/>
    <s v="AUD"/>
    <n v="1556341200"/>
    <n v="1559278800"/>
    <d v="2019-04-27T05:00:00"/>
    <d v="2019-05-31T05:00:00"/>
    <b v="0"/>
    <b v="1"/>
    <s v="film &amp; video/animation"/>
    <x v="4"/>
  </r>
  <r>
    <x v="1"/>
    <n v="52.879227053140099"/>
    <n v="207"/>
    <x v="6"/>
    <s v="EUR"/>
    <n v="1522126800"/>
    <n v="1522731600"/>
    <d v="2018-03-27T05:00:00"/>
    <d v="2018-04-03T05:00:00"/>
    <b v="0"/>
    <b v="1"/>
    <s v="music/jazz"/>
    <x v="1"/>
  </r>
  <r>
    <x v="0"/>
    <n v="71.005820721769496"/>
    <n v="859"/>
    <x v="0"/>
    <s v="CAD"/>
    <n v="1305954000"/>
    <n v="1306731600"/>
    <d v="2011-05-21T05:00:00"/>
    <d v="2011-05-30T05:00:00"/>
    <b v="0"/>
    <b v="0"/>
    <s v="music/rock"/>
    <x v="1"/>
  </r>
  <r>
    <x v="2"/>
    <n v="102.38709677419355"/>
    <n v="31"/>
    <x v="1"/>
    <s v="USD"/>
    <n v="1350709200"/>
    <n v="1352527200"/>
    <d v="2012-10-20T05:00:00"/>
    <d v="2012-11-10T06:00:00"/>
    <b v="0"/>
    <b v="0"/>
    <s v="film &amp; video/animation"/>
    <x v="4"/>
  </r>
  <r>
    <x v="0"/>
    <n v="74.466666666666669"/>
    <n v="45"/>
    <x v="1"/>
    <s v="USD"/>
    <n v="1401166800"/>
    <n v="1404363600"/>
    <d v="2014-05-27T05:00:00"/>
    <d v="2014-07-03T05:00:00"/>
    <b v="0"/>
    <b v="0"/>
    <s v="theater/plays"/>
    <x v="3"/>
  </r>
  <r>
    <x v="3"/>
    <n v="51.009883198562441"/>
    <n v="1113"/>
    <x v="1"/>
    <s v="USD"/>
    <n v="1266127200"/>
    <n v="1266645600"/>
    <d v="2010-02-14T06:00:00"/>
    <d v="2010-02-20T06:00:00"/>
    <b v="0"/>
    <b v="0"/>
    <s v="theater/plays"/>
    <x v="3"/>
  </r>
  <r>
    <x v="0"/>
    <n v="90"/>
    <n v="6"/>
    <x v="1"/>
    <s v="USD"/>
    <n v="1481436000"/>
    <n v="1482818400"/>
    <d v="2016-12-11T06:00:00"/>
    <d v="2016-12-27T06:00:00"/>
    <b v="0"/>
    <b v="0"/>
    <s v="food/food trucks"/>
    <x v="0"/>
  </r>
  <r>
    <x v="0"/>
    <n v="97.142857142857139"/>
    <n v="7"/>
    <x v="1"/>
    <s v="USD"/>
    <n v="1372222800"/>
    <n v="1374642000"/>
    <d v="2013-06-26T05:00:00"/>
    <d v="2013-07-24T05:00:00"/>
    <b v="0"/>
    <b v="1"/>
    <s v="theater/plays"/>
    <x v="3"/>
  </r>
  <r>
    <x v="1"/>
    <n v="72.071823204419886"/>
    <n v="181"/>
    <x v="5"/>
    <s v="CHF"/>
    <n v="1372136400"/>
    <n v="1372482000"/>
    <d v="2013-06-25T05:00:00"/>
    <d v="2013-06-29T05:00:00"/>
    <b v="0"/>
    <b v="0"/>
    <s v="publishing/nonfiction"/>
    <x v="5"/>
  </r>
  <r>
    <x v="1"/>
    <n v="75.236363636363635"/>
    <n v="110"/>
    <x v="1"/>
    <s v="USD"/>
    <n v="1513922400"/>
    <n v="1514959200"/>
    <d v="2017-12-22T06:00:00"/>
    <d v="2018-01-03T06:00:00"/>
    <b v="0"/>
    <b v="0"/>
    <s v="music/rock"/>
    <x v="1"/>
  </r>
  <r>
    <x v="0"/>
    <n v="32.967741935483872"/>
    <n v="31"/>
    <x v="1"/>
    <s v="USD"/>
    <n v="1477976400"/>
    <n v="1478235600"/>
    <d v="2016-11-01T05:00:00"/>
    <d v="2016-11-04T05:00:00"/>
    <b v="0"/>
    <b v="0"/>
    <s v="film &amp; video/drama"/>
    <x v="4"/>
  </r>
  <r>
    <x v="0"/>
    <n v="54.807692307692307"/>
    <n v="78"/>
    <x v="1"/>
    <s v="USD"/>
    <n v="1407474000"/>
    <n v="1408078800"/>
    <d v="2014-08-08T05:00:00"/>
    <d v="2014-08-15T05:00:00"/>
    <b v="0"/>
    <b v="1"/>
    <s v="games/mobile games"/>
    <x v="6"/>
  </r>
  <r>
    <x v="1"/>
    <n v="45.037837837837834"/>
    <n v="185"/>
    <x v="1"/>
    <s v="USD"/>
    <n v="1546149600"/>
    <n v="1548136800"/>
    <d v="2018-12-30T06:00:00"/>
    <d v="2019-01-22T06:00:00"/>
    <b v="0"/>
    <b v="0"/>
    <s v="technology/web"/>
    <x v="2"/>
  </r>
  <r>
    <x v="1"/>
    <n v="52.958677685950413"/>
    <n v="121"/>
    <x v="1"/>
    <s v="USD"/>
    <n v="1338440400"/>
    <n v="1340859600"/>
    <d v="2012-05-31T05:00:00"/>
    <d v="2012-06-28T05:00:00"/>
    <b v="0"/>
    <b v="1"/>
    <s v="theater/plays"/>
    <x v="3"/>
  </r>
  <r>
    <x v="0"/>
    <n v="60.017959183673469"/>
    <n v="1225"/>
    <x v="4"/>
    <s v="GBP"/>
    <n v="1454133600"/>
    <n v="1454479200"/>
    <d v="2016-01-30T06:00:00"/>
    <d v="2016-02-03T06:00:00"/>
    <b v="0"/>
    <b v="0"/>
    <s v="theater/plays"/>
    <x v="3"/>
  </r>
  <r>
    <x v="0"/>
    <n v="1"/>
    <n v="1"/>
    <x v="5"/>
    <s v="CHF"/>
    <n v="1434085200"/>
    <n v="1434430800"/>
    <d v="2015-06-12T05:00:00"/>
    <d v="2015-06-16T05:00:00"/>
    <b v="0"/>
    <b v="0"/>
    <s v="music/rock"/>
    <x v="1"/>
  </r>
  <r>
    <x v="1"/>
    <n v="44.028301886792455"/>
    <n v="106"/>
    <x v="1"/>
    <s v="USD"/>
    <n v="1577772000"/>
    <n v="1579672800"/>
    <d v="2019-12-31T06:00:00"/>
    <d v="2020-01-22T06:00:00"/>
    <b v="0"/>
    <b v="1"/>
    <s v="photography/photography books"/>
    <x v="7"/>
  </r>
  <r>
    <x v="1"/>
    <n v="86.028169014084511"/>
    <n v="142"/>
    <x v="1"/>
    <s v="USD"/>
    <n v="1562216400"/>
    <n v="1562389200"/>
    <d v="2019-07-04T05:00:00"/>
    <d v="2019-07-06T05:00:00"/>
    <b v="0"/>
    <b v="0"/>
    <s v="photography/photography books"/>
    <x v="7"/>
  </r>
  <r>
    <x v="1"/>
    <n v="28.012875536480685"/>
    <n v="233"/>
    <x v="1"/>
    <s v="USD"/>
    <n v="1548568800"/>
    <n v="1551506400"/>
    <d v="2019-01-27T06:00:00"/>
    <d v="2019-03-02T06:00:00"/>
    <b v="0"/>
    <b v="0"/>
    <s v="theater/plays"/>
    <x v="3"/>
  </r>
  <r>
    <x v="1"/>
    <n v="32.050458715596328"/>
    <n v="218"/>
    <x v="1"/>
    <s v="USD"/>
    <n v="1514872800"/>
    <n v="1516600800"/>
    <d v="2018-01-02T06:00:00"/>
    <d v="2018-01-22T06:00:00"/>
    <b v="0"/>
    <b v="0"/>
    <s v="music/rock"/>
    <x v="1"/>
  </r>
  <r>
    <x v="0"/>
    <n v="73.611940298507463"/>
    <n v="67"/>
    <x v="2"/>
    <s v="AUD"/>
    <n v="1416031200"/>
    <n v="1420437600"/>
    <d v="2014-11-15T06:00:00"/>
    <d v="2015-01-05T06:00:00"/>
    <b v="0"/>
    <b v="0"/>
    <s v="film &amp; video/documentary"/>
    <x v="4"/>
  </r>
  <r>
    <x v="1"/>
    <n v="108.71052631578948"/>
    <n v="76"/>
    <x v="1"/>
    <s v="USD"/>
    <n v="1330927200"/>
    <n v="1332997200"/>
    <d v="2012-03-05T06:00:00"/>
    <d v="2012-03-29T05:00:00"/>
    <b v="0"/>
    <b v="1"/>
    <s v="film &amp; video/drama"/>
    <x v="4"/>
  </r>
  <r>
    <x v="1"/>
    <n v="42.97674418604651"/>
    <n v="43"/>
    <x v="1"/>
    <s v="USD"/>
    <n v="1571115600"/>
    <n v="1574920800"/>
    <d v="2019-10-15T05:00:00"/>
    <d v="2019-11-28T06:00:00"/>
    <b v="0"/>
    <b v="1"/>
    <s v="theater/plays"/>
    <x v="3"/>
  </r>
  <r>
    <x v="0"/>
    <n v="83.315789473684205"/>
    <n v="19"/>
    <x v="1"/>
    <s v="USD"/>
    <n v="1463461200"/>
    <n v="1464930000"/>
    <d v="2016-05-17T05:00:00"/>
    <d v="2016-06-03T05:00:00"/>
    <b v="0"/>
    <b v="0"/>
    <s v="food/food trucks"/>
    <x v="0"/>
  </r>
  <r>
    <x v="0"/>
    <n v="42"/>
    <n v="2108"/>
    <x v="5"/>
    <s v="CHF"/>
    <n v="1344920400"/>
    <n v="1345006800"/>
    <d v="2012-08-14T05:00:00"/>
    <d v="2012-08-15T05:00:00"/>
    <b v="0"/>
    <b v="0"/>
    <s v="film &amp; video/documentary"/>
    <x v="4"/>
  </r>
  <r>
    <x v="1"/>
    <n v="55.927601809954751"/>
    <n v="221"/>
    <x v="1"/>
    <s v="USD"/>
    <n v="1511848800"/>
    <n v="1512712800"/>
    <d v="2017-11-28T06:00:00"/>
    <d v="2017-12-08T06:00:00"/>
    <b v="0"/>
    <b v="1"/>
    <s v="theater/plays"/>
    <x v="3"/>
  </r>
  <r>
    <x v="0"/>
    <n v="105.03681885125184"/>
    <n v="679"/>
    <x v="1"/>
    <s v="USD"/>
    <n v="1452319200"/>
    <n v="1452492000"/>
    <d v="2016-01-09T06:00:00"/>
    <d v="2016-01-11T06:00:00"/>
    <b v="0"/>
    <b v="1"/>
    <s v="games/video games"/>
    <x v="6"/>
  </r>
  <r>
    <x v="1"/>
    <n v="48"/>
    <n v="2805"/>
    <x v="0"/>
    <s v="CAD"/>
    <n v="1523854800"/>
    <n v="1524286800"/>
    <d v="2018-04-16T05:00:00"/>
    <d v="2018-04-21T05:00:00"/>
    <b v="0"/>
    <b v="0"/>
    <s v="publishing/nonfiction"/>
    <x v="5"/>
  </r>
  <r>
    <x v="1"/>
    <n v="112.66176470588235"/>
    <n v="68"/>
    <x v="1"/>
    <s v="USD"/>
    <n v="1346043600"/>
    <n v="1346907600"/>
    <d v="2012-08-27T05:00:00"/>
    <d v="2012-09-06T05:00:00"/>
    <b v="0"/>
    <b v="0"/>
    <s v="games/video games"/>
    <x v="6"/>
  </r>
  <r>
    <x v="0"/>
    <n v="81.944444444444443"/>
    <n v="36"/>
    <x v="3"/>
    <s v="DKK"/>
    <n v="1464325200"/>
    <n v="1464498000"/>
    <d v="2016-05-27T05:00:00"/>
    <d v="2016-05-29T05:00:00"/>
    <b v="0"/>
    <b v="1"/>
    <s v="music/rock"/>
    <x v="1"/>
  </r>
  <r>
    <x v="1"/>
    <n v="64.049180327868854"/>
    <n v="183"/>
    <x v="0"/>
    <s v="CAD"/>
    <n v="1511935200"/>
    <n v="1514181600"/>
    <d v="2017-11-29T06:00:00"/>
    <d v="2017-12-25T06:00:00"/>
    <b v="0"/>
    <b v="0"/>
    <s v="music/rock"/>
    <x v="1"/>
  </r>
  <r>
    <x v="1"/>
    <n v="106.39097744360902"/>
    <n v="133"/>
    <x v="1"/>
    <s v="USD"/>
    <n v="1392012000"/>
    <n v="1392184800"/>
    <d v="2014-02-10T06:00:00"/>
    <d v="2014-02-12T06:00:00"/>
    <b v="1"/>
    <b v="1"/>
    <s v="theater/plays"/>
    <x v="3"/>
  </r>
  <r>
    <x v="1"/>
    <n v="76.011249497790274"/>
    <n v="2489"/>
    <x v="6"/>
    <s v="EUR"/>
    <n v="1556946000"/>
    <n v="1559365200"/>
    <d v="2019-05-04T05:00:00"/>
    <d v="2019-06-01T05:00:00"/>
    <b v="0"/>
    <b v="1"/>
    <s v="publishing/nonfiction"/>
    <x v="5"/>
  </r>
  <r>
    <x v="1"/>
    <n v="111.07246376811594"/>
    <n v="69"/>
    <x v="1"/>
    <s v="USD"/>
    <n v="1548050400"/>
    <n v="1549173600"/>
    <d v="2019-01-21T06:00:00"/>
    <d v="2019-02-03T06:00:00"/>
    <b v="0"/>
    <b v="1"/>
    <s v="theater/plays"/>
    <x v="3"/>
  </r>
  <r>
    <x v="0"/>
    <n v="95.936170212765958"/>
    <n v="47"/>
    <x v="1"/>
    <s v="USD"/>
    <n v="1353736800"/>
    <n v="1355032800"/>
    <d v="2012-11-24T06:00:00"/>
    <d v="2012-12-09T06:00:00"/>
    <b v="1"/>
    <b v="0"/>
    <s v="games/video games"/>
    <x v="6"/>
  </r>
  <r>
    <x v="1"/>
    <n v="43.043010752688176"/>
    <n v="279"/>
    <x v="4"/>
    <s v="GBP"/>
    <n v="1532840400"/>
    <n v="1533963600"/>
    <d v="2018-07-29T05:00:00"/>
    <d v="2018-08-11T05:00:00"/>
    <b v="0"/>
    <b v="1"/>
    <s v="music/rock"/>
    <x v="1"/>
  </r>
  <r>
    <x v="1"/>
    <n v="67.966666666666669"/>
    <n v="210"/>
    <x v="1"/>
    <s v="USD"/>
    <n v="1488261600"/>
    <n v="1489381200"/>
    <d v="2017-02-28T06:00:00"/>
    <d v="2017-03-13T05:00:00"/>
    <b v="0"/>
    <b v="0"/>
    <s v="film &amp; video/documentary"/>
    <x v="4"/>
  </r>
  <r>
    <x v="1"/>
    <n v="89.991428571428571"/>
    <n v="2100"/>
    <x v="1"/>
    <s v="USD"/>
    <n v="1393567200"/>
    <n v="1395032400"/>
    <d v="2014-02-28T06:00:00"/>
    <d v="2014-03-17T05:00:00"/>
    <b v="0"/>
    <b v="0"/>
    <s v="music/rock"/>
    <x v="1"/>
  </r>
  <r>
    <x v="1"/>
    <n v="58.095238095238095"/>
    <n v="252"/>
    <x v="1"/>
    <s v="USD"/>
    <n v="1410325200"/>
    <n v="1412485200"/>
    <d v="2014-09-10T05:00:00"/>
    <d v="2014-10-05T05:00:00"/>
    <b v="1"/>
    <b v="1"/>
    <s v="music/rock"/>
    <x v="1"/>
  </r>
  <r>
    <x v="1"/>
    <n v="83.996875000000003"/>
    <n v="1280"/>
    <x v="1"/>
    <s v="USD"/>
    <n v="1276923600"/>
    <n v="1279688400"/>
    <d v="2010-06-19T05:00:00"/>
    <d v="2010-07-21T05:00:00"/>
    <b v="0"/>
    <b v="1"/>
    <s v="publishing/nonfiction"/>
    <x v="5"/>
  </r>
  <r>
    <x v="1"/>
    <n v="88.853503184713375"/>
    <n v="157"/>
    <x v="4"/>
    <s v="GBP"/>
    <n v="1500958800"/>
    <n v="1501995600"/>
    <d v="2017-07-25T05:00:00"/>
    <d v="2017-08-06T05:00:00"/>
    <b v="0"/>
    <b v="0"/>
    <s v="film &amp; video/shorts"/>
    <x v="4"/>
  </r>
  <r>
    <x v="1"/>
    <n v="65.963917525773198"/>
    <n v="194"/>
    <x v="1"/>
    <s v="USD"/>
    <n v="1292220000"/>
    <n v="1294639200"/>
    <d v="2010-12-13T06:00:00"/>
    <d v="2011-01-10T06:00:00"/>
    <b v="0"/>
    <b v="1"/>
    <s v="theater/plays"/>
    <x v="3"/>
  </r>
  <r>
    <x v="1"/>
    <n v="74.804878048780495"/>
    <n v="82"/>
    <x v="2"/>
    <s v="AUD"/>
    <n v="1304398800"/>
    <n v="1305435600"/>
    <d v="2011-05-03T05:00:00"/>
    <d v="2011-05-15T05:00:00"/>
    <b v="0"/>
    <b v="1"/>
    <s v="film &amp; video/drama"/>
    <x v="4"/>
  </r>
  <r>
    <x v="0"/>
    <n v="69.98571428571428"/>
    <n v="70"/>
    <x v="1"/>
    <s v="USD"/>
    <n v="1535432400"/>
    <n v="1537592400"/>
    <d v="2018-08-28T05:00:00"/>
    <d v="2018-09-22T05:00:00"/>
    <b v="0"/>
    <b v="0"/>
    <s v="theater/plays"/>
    <x v="3"/>
  </r>
  <r>
    <x v="0"/>
    <n v="32.006493506493506"/>
    <n v="154"/>
    <x v="1"/>
    <s v="USD"/>
    <n v="1433826000"/>
    <n v="1435122000"/>
    <d v="2015-06-09T05:00:00"/>
    <d v="2015-06-24T05:00:00"/>
    <b v="0"/>
    <b v="0"/>
    <s v="theater/plays"/>
    <x v="3"/>
  </r>
  <r>
    <x v="0"/>
    <n v="64.727272727272734"/>
    <n v="22"/>
    <x v="1"/>
    <s v="USD"/>
    <n v="1514959200"/>
    <n v="1520056800"/>
    <d v="2018-01-03T06:00:00"/>
    <d v="2018-03-03T06:00:00"/>
    <b v="0"/>
    <b v="0"/>
    <s v="theater/plays"/>
    <x v="3"/>
  </r>
  <r>
    <x v="1"/>
    <n v="24.998110087408456"/>
    <n v="4233"/>
    <x v="1"/>
    <s v="USD"/>
    <n v="1332738000"/>
    <n v="1335675600"/>
    <d v="2012-03-26T05:00:00"/>
    <d v="2012-04-29T05:00:00"/>
    <b v="0"/>
    <b v="0"/>
    <s v="photography/photography books"/>
    <x v="7"/>
  </r>
  <r>
    <x v="1"/>
    <n v="104.97764070932922"/>
    <n v="1297"/>
    <x v="3"/>
    <s v="DKK"/>
    <n v="1445490000"/>
    <n v="1448431200"/>
    <d v="2015-10-22T05:00:00"/>
    <d v="2015-11-25T06:00:00"/>
    <b v="1"/>
    <b v="0"/>
    <s v="publishing/translations"/>
    <x v="5"/>
  </r>
  <r>
    <x v="1"/>
    <n v="64.987878787878785"/>
    <n v="165"/>
    <x v="3"/>
    <s v="DKK"/>
    <n v="1297663200"/>
    <n v="1298613600"/>
    <d v="2011-02-14T06:00:00"/>
    <d v="2011-02-25T06:00:00"/>
    <b v="0"/>
    <b v="0"/>
    <s v="publishing/translations"/>
    <x v="5"/>
  </r>
  <r>
    <x v="1"/>
    <n v="94.352941176470594"/>
    <n v="119"/>
    <x v="1"/>
    <s v="USD"/>
    <n v="1371963600"/>
    <n v="1372482000"/>
    <d v="2013-06-23T05:00:00"/>
    <d v="2013-06-29T05:00:00"/>
    <b v="0"/>
    <b v="0"/>
    <s v="theater/plays"/>
    <x v="3"/>
  </r>
  <r>
    <x v="0"/>
    <n v="44.001706484641637"/>
    <n v="1758"/>
    <x v="1"/>
    <s v="USD"/>
    <n v="1425103200"/>
    <n v="1425621600"/>
    <d v="2015-02-28T06:00:00"/>
    <d v="2015-03-06T06:00:00"/>
    <b v="0"/>
    <b v="0"/>
    <s v="technology/web"/>
    <x v="2"/>
  </r>
  <r>
    <x v="0"/>
    <n v="64.744680851063833"/>
    <n v="94"/>
    <x v="1"/>
    <s v="USD"/>
    <n v="1265349600"/>
    <n v="1266300000"/>
    <d v="2010-02-05T06:00:00"/>
    <d v="2010-02-16T06:00:00"/>
    <b v="0"/>
    <b v="0"/>
    <s v="music/indie rock"/>
    <x v="1"/>
  </r>
  <r>
    <x v="1"/>
    <n v="84.00667779632721"/>
    <n v="1797"/>
    <x v="1"/>
    <s v="USD"/>
    <n v="1301202000"/>
    <n v="1305867600"/>
    <d v="2011-03-27T05:00:00"/>
    <d v="2011-05-20T05:00:00"/>
    <b v="0"/>
    <b v="0"/>
    <s v="music/jazz"/>
    <x v="1"/>
  </r>
  <r>
    <x v="1"/>
    <n v="34.061302681992338"/>
    <n v="261"/>
    <x v="1"/>
    <s v="USD"/>
    <n v="1538024400"/>
    <n v="1538802000"/>
    <d v="2018-09-27T05:00:00"/>
    <d v="2018-10-06T05:00:00"/>
    <b v="0"/>
    <b v="0"/>
    <s v="theater/plays"/>
    <x v="3"/>
  </r>
  <r>
    <x v="1"/>
    <n v="93.273885350318466"/>
    <n v="157"/>
    <x v="1"/>
    <s v="USD"/>
    <n v="1395032400"/>
    <n v="1398920400"/>
    <d v="2014-03-17T05:00:00"/>
    <d v="2014-05-01T05:00:00"/>
    <b v="0"/>
    <b v="1"/>
    <s v="film &amp; video/documentary"/>
    <x v="4"/>
  </r>
  <r>
    <x v="1"/>
    <n v="32.998301726577978"/>
    <n v="3533"/>
    <x v="1"/>
    <s v="USD"/>
    <n v="1405486800"/>
    <n v="1405659600"/>
    <d v="2014-07-16T05:00:00"/>
    <d v="2014-07-18T05:00:00"/>
    <b v="0"/>
    <b v="1"/>
    <s v="theater/plays"/>
    <x v="3"/>
  </r>
  <r>
    <x v="1"/>
    <n v="83.812903225806451"/>
    <n v="155"/>
    <x v="1"/>
    <s v="USD"/>
    <n v="1455861600"/>
    <n v="1457244000"/>
    <d v="2016-02-19T06:00:00"/>
    <d v="2016-03-06T06:00:00"/>
    <b v="0"/>
    <b v="0"/>
    <s v="technology/web"/>
    <x v="2"/>
  </r>
  <r>
    <x v="1"/>
    <n v="63.992424242424242"/>
    <n v="132"/>
    <x v="6"/>
    <s v="EUR"/>
    <n v="1529038800"/>
    <n v="1529298000"/>
    <d v="2018-06-15T05:00:00"/>
    <d v="2018-06-18T05:00:00"/>
    <b v="0"/>
    <b v="0"/>
    <s v="technology/wearables"/>
    <x v="2"/>
  </r>
  <r>
    <x v="0"/>
    <n v="81.909090909090907"/>
    <n v="33"/>
    <x v="1"/>
    <s v="USD"/>
    <n v="1535259600"/>
    <n v="1535778000"/>
    <d v="2018-08-26T05:00:00"/>
    <d v="2018-09-01T05:00:00"/>
    <b v="0"/>
    <b v="0"/>
    <s v="photography/photography books"/>
    <x v="7"/>
  </r>
  <r>
    <x v="3"/>
    <n v="93.053191489361708"/>
    <n v="94"/>
    <x v="1"/>
    <s v="USD"/>
    <n v="1327212000"/>
    <n v="1327471200"/>
    <d v="2012-01-22T06:00:00"/>
    <d v="2012-01-25T06:00:00"/>
    <b v="0"/>
    <b v="0"/>
    <s v="film &amp; video/documentary"/>
    <x v="4"/>
  </r>
  <r>
    <x v="1"/>
    <n v="101.98449039881831"/>
    <n v="1354"/>
    <x v="4"/>
    <s v="GBP"/>
    <n v="1526360400"/>
    <n v="1529557200"/>
    <d v="2018-05-15T05:00:00"/>
    <d v="2018-06-21T05:00:00"/>
    <b v="0"/>
    <b v="0"/>
    <s v="technology/web"/>
    <x v="2"/>
  </r>
  <r>
    <x v="1"/>
    <n v="105.9375"/>
    <n v="48"/>
    <x v="1"/>
    <s v="USD"/>
    <n v="1532149200"/>
    <n v="1535259600"/>
    <d v="2018-07-21T05:00:00"/>
    <d v="2018-08-26T05:00:00"/>
    <b v="1"/>
    <b v="1"/>
    <s v="technology/web"/>
    <x v="2"/>
  </r>
  <r>
    <x v="1"/>
    <n v="101.58181818181818"/>
    <n v="110"/>
    <x v="1"/>
    <s v="USD"/>
    <n v="1515304800"/>
    <n v="1515564000"/>
    <d v="2018-01-07T06:00:00"/>
    <d v="2018-01-10T06:00:00"/>
    <b v="0"/>
    <b v="0"/>
    <s v="food/food trucks"/>
    <x v="0"/>
  </r>
  <r>
    <x v="1"/>
    <n v="62.970930232558139"/>
    <n v="172"/>
    <x v="1"/>
    <s v="USD"/>
    <n v="1276318800"/>
    <n v="1277096400"/>
    <d v="2010-06-12T05:00:00"/>
    <d v="2010-06-21T05:00:00"/>
    <b v="0"/>
    <b v="0"/>
    <s v="film &amp; video/drama"/>
    <x v="4"/>
  </r>
  <r>
    <x v="1"/>
    <n v="29.045602605863191"/>
    <n v="307"/>
    <x v="1"/>
    <s v="USD"/>
    <n v="1328767200"/>
    <n v="1329026400"/>
    <d v="2012-02-09T06:00:00"/>
    <d v="2012-02-12T06:00:00"/>
    <b v="0"/>
    <b v="1"/>
    <s v="music/indie rock"/>
    <x v="1"/>
  </r>
  <r>
    <x v="0"/>
    <n v="1"/>
    <n v="1"/>
    <x v="1"/>
    <s v="USD"/>
    <n v="1321682400"/>
    <n v="1322978400"/>
    <d v="2011-11-19T06:00:00"/>
    <d v="2011-12-04T06:00:00"/>
    <b v="1"/>
    <b v="0"/>
    <s v="music/rock"/>
    <x v="1"/>
  </r>
  <r>
    <x v="1"/>
    <n v="77.924999999999997"/>
    <n v="160"/>
    <x v="1"/>
    <s v="USD"/>
    <n v="1335934800"/>
    <n v="1338786000"/>
    <d v="2012-05-02T05:00:00"/>
    <d v="2012-06-04T05:00:00"/>
    <b v="0"/>
    <b v="0"/>
    <s v="music/electric music"/>
    <x v="1"/>
  </r>
  <r>
    <x v="0"/>
    <n v="80.806451612903231"/>
    <n v="31"/>
    <x v="1"/>
    <s v="USD"/>
    <n v="1310792400"/>
    <n v="1311656400"/>
    <d v="2011-07-16T05:00:00"/>
    <d v="2011-07-26T05:00:00"/>
    <b v="0"/>
    <b v="1"/>
    <s v="games/video games"/>
    <x v="6"/>
  </r>
  <r>
    <x v="1"/>
    <n v="76.006816632583508"/>
    <n v="1467"/>
    <x v="0"/>
    <s v="CAD"/>
    <n v="1308546000"/>
    <n v="1308978000"/>
    <d v="2011-06-20T05:00:00"/>
    <d v="2011-06-25T05:00:00"/>
    <b v="0"/>
    <b v="1"/>
    <s v="music/indie rock"/>
    <x v="1"/>
  </r>
  <r>
    <x v="1"/>
    <n v="72.993613824192337"/>
    <n v="2662"/>
    <x v="0"/>
    <s v="CAD"/>
    <n v="1574056800"/>
    <n v="1576389600"/>
    <d v="2019-11-18T06:00:00"/>
    <d v="2019-12-15T06:00:00"/>
    <b v="0"/>
    <b v="0"/>
    <s v="publishing/fiction"/>
    <x v="5"/>
  </r>
  <r>
    <x v="1"/>
    <n v="53"/>
    <n v="452"/>
    <x v="2"/>
    <s v="AUD"/>
    <n v="1308373200"/>
    <n v="1311051600"/>
    <d v="2011-06-18T05:00:00"/>
    <d v="2011-07-19T05:00:00"/>
    <b v="0"/>
    <b v="0"/>
    <s v="theater/plays"/>
    <x v="3"/>
  </r>
  <r>
    <x v="1"/>
    <n v="54.164556962025316"/>
    <n v="158"/>
    <x v="1"/>
    <s v="USD"/>
    <n v="1335243600"/>
    <n v="1336712400"/>
    <d v="2012-04-24T05:00:00"/>
    <d v="2012-05-11T05:00:00"/>
    <b v="0"/>
    <b v="0"/>
    <s v="food/food trucks"/>
    <x v="0"/>
  </r>
  <r>
    <x v="1"/>
    <n v="32.946666666666665"/>
    <n v="225"/>
    <x v="5"/>
    <s v="CHF"/>
    <n v="1328421600"/>
    <n v="1330408800"/>
    <d v="2012-02-05T06:00:00"/>
    <d v="2012-02-28T06:00:00"/>
    <b v="1"/>
    <b v="0"/>
    <s v="film &amp; video/shorts"/>
    <x v="4"/>
  </r>
  <r>
    <x v="0"/>
    <n v="79.371428571428567"/>
    <n v="35"/>
    <x v="1"/>
    <s v="USD"/>
    <n v="1524286800"/>
    <n v="1524891600"/>
    <d v="2018-04-21T05:00:00"/>
    <d v="2018-04-28T05:00:00"/>
    <b v="1"/>
    <b v="0"/>
    <s v="food/food trucks"/>
    <x v="0"/>
  </r>
  <r>
    <x v="0"/>
    <n v="41.174603174603178"/>
    <n v="63"/>
    <x v="1"/>
    <s v="USD"/>
    <n v="1362117600"/>
    <n v="1363669200"/>
    <d v="2013-03-01T06:00:00"/>
    <d v="2013-03-19T05:00:00"/>
    <b v="0"/>
    <b v="1"/>
    <s v="theater/plays"/>
    <x v="3"/>
  </r>
  <r>
    <x v="1"/>
    <n v="77.430769230769229"/>
    <n v="65"/>
    <x v="1"/>
    <s v="USD"/>
    <n v="1550556000"/>
    <n v="1551420000"/>
    <d v="2019-02-19T06:00:00"/>
    <d v="2019-03-01T06:00:00"/>
    <b v="0"/>
    <b v="1"/>
    <s v="technology/wearables"/>
    <x v="2"/>
  </r>
  <r>
    <x v="1"/>
    <n v="57.159509202453989"/>
    <n v="163"/>
    <x v="1"/>
    <s v="USD"/>
    <n v="1269147600"/>
    <n v="1269838800"/>
    <d v="2010-03-21T05:00:00"/>
    <d v="2010-03-29T05:00:00"/>
    <b v="0"/>
    <b v="0"/>
    <s v="theater/plays"/>
    <x v="3"/>
  </r>
  <r>
    <x v="1"/>
    <n v="77.17647058823529"/>
    <n v="85"/>
    <x v="1"/>
    <s v="USD"/>
    <n v="1312174800"/>
    <n v="1312520400"/>
    <d v="2011-08-01T05:00:00"/>
    <d v="2011-08-05T05:00:00"/>
    <b v="0"/>
    <b v="0"/>
    <s v="theater/plays"/>
    <x v="3"/>
  </r>
  <r>
    <x v="1"/>
    <n v="24.953917050691246"/>
    <n v="217"/>
    <x v="1"/>
    <s v="USD"/>
    <n v="1434517200"/>
    <n v="1436504400"/>
    <d v="2015-06-17T05:00:00"/>
    <d v="2015-07-10T05:00:00"/>
    <b v="0"/>
    <b v="1"/>
    <s v="film &amp; video/television"/>
    <x v="4"/>
  </r>
  <r>
    <x v="1"/>
    <n v="97.18"/>
    <n v="150"/>
    <x v="1"/>
    <s v="USD"/>
    <n v="1471582800"/>
    <n v="1472014800"/>
    <d v="2016-08-19T05:00:00"/>
    <d v="2016-08-24T05:00:00"/>
    <b v="0"/>
    <b v="0"/>
    <s v="film &amp; video/shorts"/>
    <x v="4"/>
  </r>
  <r>
    <x v="1"/>
    <n v="46.000916870415651"/>
    <n v="3272"/>
    <x v="1"/>
    <s v="USD"/>
    <n v="1410757200"/>
    <n v="1411534800"/>
    <d v="2014-09-15T05:00:00"/>
    <d v="2014-09-24T05:00:00"/>
    <b v="0"/>
    <b v="0"/>
    <s v="theater/plays"/>
    <x v="3"/>
  </r>
  <r>
    <x v="3"/>
    <n v="88.023385300668153"/>
    <n v="898"/>
    <x v="1"/>
    <s v="USD"/>
    <n v="1304830800"/>
    <n v="1304917200"/>
    <d v="2011-05-08T05:00:00"/>
    <d v="2011-05-09T05:00:00"/>
    <b v="0"/>
    <b v="0"/>
    <s v="photography/photography books"/>
    <x v="7"/>
  </r>
  <r>
    <x v="1"/>
    <n v="25.99"/>
    <n v="300"/>
    <x v="1"/>
    <s v="USD"/>
    <n v="1539061200"/>
    <n v="1539579600"/>
    <d v="2018-10-09T05:00:00"/>
    <d v="2018-10-15T05:00:00"/>
    <b v="0"/>
    <b v="0"/>
    <s v="food/food trucks"/>
    <x v="0"/>
  </r>
  <r>
    <x v="1"/>
    <n v="102.69047619047619"/>
    <n v="126"/>
    <x v="1"/>
    <s v="USD"/>
    <n v="1381554000"/>
    <n v="1382504400"/>
    <d v="2013-10-12T05:00:00"/>
    <d v="2013-10-23T05:00:00"/>
    <b v="0"/>
    <b v="0"/>
    <s v="theater/plays"/>
    <x v="3"/>
  </r>
  <r>
    <x v="0"/>
    <n v="72.958174904942965"/>
    <n v="526"/>
    <x v="1"/>
    <s v="USD"/>
    <n v="1277096400"/>
    <n v="1278306000"/>
    <d v="2010-06-21T05:00:00"/>
    <d v="2010-07-05T05:00:00"/>
    <b v="0"/>
    <b v="0"/>
    <s v="film &amp; video/drama"/>
    <x v="4"/>
  </r>
  <r>
    <x v="0"/>
    <n v="57.190082644628099"/>
    <n v="121"/>
    <x v="1"/>
    <s v="USD"/>
    <n v="1440392400"/>
    <n v="1442552400"/>
    <d v="2015-08-24T05:00:00"/>
    <d v="2015-09-18T05:00:00"/>
    <b v="0"/>
    <b v="0"/>
    <s v="theater/plays"/>
    <x v="3"/>
  </r>
  <r>
    <x v="1"/>
    <n v="84.013793103448279"/>
    <n v="2320"/>
    <x v="1"/>
    <s v="USD"/>
    <n v="1509512400"/>
    <n v="1511071200"/>
    <d v="2017-11-01T05:00:00"/>
    <d v="2017-11-19T06:00:00"/>
    <b v="0"/>
    <b v="1"/>
    <s v="theater/plays"/>
    <x v="3"/>
  </r>
  <r>
    <x v="1"/>
    <n v="98.666666666666671"/>
    <n v="81"/>
    <x v="2"/>
    <s v="AUD"/>
    <n v="1535950800"/>
    <n v="1536382800"/>
    <d v="2018-09-03T05:00:00"/>
    <d v="2018-09-08T05:00:00"/>
    <b v="0"/>
    <b v="0"/>
    <s v="film &amp; video/science fiction"/>
    <x v="4"/>
  </r>
  <r>
    <x v="1"/>
    <n v="42.007419183889773"/>
    <n v="1887"/>
    <x v="1"/>
    <s v="USD"/>
    <n v="1389160800"/>
    <n v="1389592800"/>
    <d v="2014-01-08T06:00:00"/>
    <d v="2014-01-13T06:00:00"/>
    <b v="0"/>
    <b v="0"/>
    <s v="photography/photography books"/>
    <x v="7"/>
  </r>
  <r>
    <x v="1"/>
    <n v="32.002753556677376"/>
    <n v="4358"/>
    <x v="1"/>
    <s v="USD"/>
    <n v="1271998800"/>
    <n v="1275282000"/>
    <d v="2010-04-23T05:00:00"/>
    <d v="2010-05-31T05:00:00"/>
    <b v="0"/>
    <b v="1"/>
    <s v="photography/photography books"/>
    <x v="7"/>
  </r>
  <r>
    <x v="0"/>
    <n v="81.567164179104481"/>
    <n v="67"/>
    <x v="1"/>
    <s v="USD"/>
    <n v="1294898400"/>
    <n v="1294984800"/>
    <d v="2011-01-13T06:00:00"/>
    <d v="2011-01-14T06:00:00"/>
    <b v="0"/>
    <b v="0"/>
    <s v="music/rock"/>
    <x v="1"/>
  </r>
  <r>
    <x v="0"/>
    <n v="37.035087719298247"/>
    <n v="57"/>
    <x v="0"/>
    <s v="CAD"/>
    <n v="1559970000"/>
    <n v="1562043600"/>
    <d v="2019-06-08T05:00:00"/>
    <d v="2019-07-02T05:00:00"/>
    <b v="0"/>
    <b v="0"/>
    <s v="photography/photography books"/>
    <x v="7"/>
  </r>
  <r>
    <x v="0"/>
    <n v="103.033360455655"/>
    <n v="1229"/>
    <x v="1"/>
    <s v="USD"/>
    <n v="1469509200"/>
    <n v="1469595600"/>
    <d v="2016-07-26T05:00:00"/>
    <d v="2016-07-27T05:00:00"/>
    <b v="0"/>
    <b v="0"/>
    <s v="food/food trucks"/>
    <x v="0"/>
  </r>
  <r>
    <x v="0"/>
    <n v="84.333333333333329"/>
    <n v="12"/>
    <x v="6"/>
    <s v="EUR"/>
    <n v="1579068000"/>
    <n v="1581141600"/>
    <d v="2020-01-15T06:00:00"/>
    <d v="2020-02-08T06:00:00"/>
    <b v="0"/>
    <b v="0"/>
    <s v="music/metal"/>
    <x v="1"/>
  </r>
  <r>
    <x v="1"/>
    <n v="102.60377358490567"/>
    <n v="53"/>
    <x v="1"/>
    <s v="USD"/>
    <n v="1487743200"/>
    <n v="1488520800"/>
    <d v="2017-02-22T06:00:00"/>
    <d v="2017-03-03T06:00:00"/>
    <b v="0"/>
    <b v="0"/>
    <s v="publishing/nonfiction"/>
    <x v="5"/>
  </r>
  <r>
    <x v="1"/>
    <n v="79.992129246064621"/>
    <n v="2414"/>
    <x v="1"/>
    <s v="USD"/>
    <n v="1563685200"/>
    <n v="1563858000"/>
    <d v="2019-07-21T05:00:00"/>
    <d v="2019-07-23T05:00:00"/>
    <b v="0"/>
    <b v="0"/>
    <s v="music/electric music"/>
    <x v="1"/>
  </r>
  <r>
    <x v="0"/>
    <n v="70.055309734513273"/>
    <n v="452"/>
    <x v="1"/>
    <s v="USD"/>
    <n v="1436418000"/>
    <n v="1438923600"/>
    <d v="2015-07-09T05:00:00"/>
    <d v="2015-08-07T05:00:00"/>
    <b v="0"/>
    <b v="1"/>
    <s v="theater/plays"/>
    <x v="3"/>
  </r>
  <r>
    <x v="1"/>
    <n v="37"/>
    <n v="80"/>
    <x v="1"/>
    <s v="USD"/>
    <n v="1421820000"/>
    <n v="1422165600"/>
    <d v="2015-01-21T06:00:00"/>
    <d v="2015-01-25T06:00:00"/>
    <b v="0"/>
    <b v="0"/>
    <s v="theater/plays"/>
    <x v="3"/>
  </r>
  <r>
    <x v="1"/>
    <n v="41.911917098445599"/>
    <n v="193"/>
    <x v="1"/>
    <s v="USD"/>
    <n v="1274763600"/>
    <n v="1277874000"/>
    <d v="2010-05-25T05:00:00"/>
    <d v="2010-06-30T05:00:00"/>
    <b v="0"/>
    <b v="0"/>
    <s v="film &amp; video/shorts"/>
    <x v="4"/>
  </r>
  <r>
    <x v="0"/>
    <n v="57.992576882290564"/>
    <n v="1886"/>
    <x v="1"/>
    <s v="USD"/>
    <n v="1399179600"/>
    <n v="1399352400"/>
    <d v="2014-05-04T05:00:00"/>
    <d v="2014-05-06T05:00:00"/>
    <b v="0"/>
    <b v="1"/>
    <s v="theater/plays"/>
    <x v="3"/>
  </r>
  <r>
    <x v="1"/>
    <n v="40.942307692307693"/>
    <n v="52"/>
    <x v="1"/>
    <s v="USD"/>
    <n v="1275800400"/>
    <n v="1279083600"/>
    <d v="2010-06-06T05:00:00"/>
    <d v="2010-07-14T05:00:00"/>
    <b v="0"/>
    <b v="0"/>
    <s v="theater/plays"/>
    <x v="3"/>
  </r>
  <r>
    <x v="0"/>
    <n v="69.9972602739726"/>
    <n v="1825"/>
    <x v="1"/>
    <s v="USD"/>
    <n v="1282798800"/>
    <n v="1284354000"/>
    <d v="2010-08-26T05:00:00"/>
    <d v="2010-09-13T05:00:00"/>
    <b v="0"/>
    <b v="0"/>
    <s v="music/indie rock"/>
    <x v="1"/>
  </r>
  <r>
    <x v="0"/>
    <n v="73.838709677419359"/>
    <n v="31"/>
    <x v="1"/>
    <s v="USD"/>
    <n v="1437109200"/>
    <n v="1441170000"/>
    <d v="2015-07-17T05:00:00"/>
    <d v="2015-09-02T05:00:00"/>
    <b v="0"/>
    <b v="1"/>
    <s v="theater/plays"/>
    <x v="3"/>
  </r>
  <r>
    <x v="1"/>
    <n v="41.979310344827589"/>
    <n v="290"/>
    <x v="1"/>
    <s v="USD"/>
    <n v="1491886800"/>
    <n v="1493528400"/>
    <d v="2017-04-11T05:00:00"/>
    <d v="2017-04-30T05:00:00"/>
    <b v="0"/>
    <b v="0"/>
    <s v="theater/plays"/>
    <x v="3"/>
  </r>
  <r>
    <x v="1"/>
    <n v="77.93442622950819"/>
    <n v="122"/>
    <x v="1"/>
    <s v="USD"/>
    <n v="1394600400"/>
    <n v="1395205200"/>
    <d v="2014-03-12T05:00:00"/>
    <d v="2014-03-19T05:00:00"/>
    <b v="0"/>
    <b v="1"/>
    <s v="music/electric music"/>
    <x v="1"/>
  </r>
  <r>
    <x v="1"/>
    <n v="106.01972789115646"/>
    <n v="1470"/>
    <x v="1"/>
    <s v="USD"/>
    <n v="1561352400"/>
    <n v="1561438800"/>
    <d v="2019-06-24T05:00:00"/>
    <d v="2019-06-25T05:00:00"/>
    <b v="0"/>
    <b v="0"/>
    <s v="music/indie rock"/>
    <x v="1"/>
  </r>
  <r>
    <x v="1"/>
    <n v="47.018181818181816"/>
    <n v="165"/>
    <x v="0"/>
    <s v="CAD"/>
    <n v="1322892000"/>
    <n v="1326693600"/>
    <d v="2011-12-03T06:00:00"/>
    <d v="2012-01-16T06:00:00"/>
    <b v="0"/>
    <b v="0"/>
    <s v="film &amp; video/documentary"/>
    <x v="4"/>
  </r>
  <r>
    <x v="1"/>
    <n v="76.016483516483518"/>
    <n v="182"/>
    <x v="1"/>
    <s v="USD"/>
    <n v="1274418000"/>
    <n v="1277960400"/>
    <d v="2010-05-21T05:00:00"/>
    <d v="2010-07-01T05:00:00"/>
    <b v="0"/>
    <b v="0"/>
    <s v="publishing/translations"/>
    <x v="5"/>
  </r>
  <r>
    <x v="1"/>
    <n v="54.120603015075375"/>
    <n v="199"/>
    <x v="6"/>
    <s v="EUR"/>
    <n v="1434344400"/>
    <n v="1434690000"/>
    <d v="2015-06-15T05:00:00"/>
    <d v="2015-06-19T05:00:00"/>
    <b v="0"/>
    <b v="1"/>
    <s v="film &amp; video/documentary"/>
    <x v="4"/>
  </r>
  <r>
    <x v="1"/>
    <n v="57.285714285714285"/>
    <n v="56"/>
    <x v="4"/>
    <s v="GBP"/>
    <n v="1373518800"/>
    <n v="1376110800"/>
    <d v="2013-07-11T05:00:00"/>
    <d v="2013-08-10T05:00:00"/>
    <b v="0"/>
    <b v="1"/>
    <s v="film &amp; video/television"/>
    <x v="4"/>
  </r>
  <r>
    <x v="0"/>
    <n v="103.81308411214954"/>
    <n v="107"/>
    <x v="1"/>
    <s v="USD"/>
    <n v="1517637600"/>
    <n v="1518415200"/>
    <d v="2018-02-03T06:00:00"/>
    <d v="2018-02-12T06:00:00"/>
    <b v="0"/>
    <b v="0"/>
    <s v="theater/plays"/>
    <x v="3"/>
  </r>
  <r>
    <x v="1"/>
    <n v="105.02602739726028"/>
    <n v="1460"/>
    <x v="2"/>
    <s v="AUD"/>
    <n v="1310619600"/>
    <n v="1310878800"/>
    <d v="2011-07-14T05:00:00"/>
    <d v="2011-07-17T05:00:00"/>
    <b v="0"/>
    <b v="1"/>
    <s v="food/food trucks"/>
    <x v="0"/>
  </r>
  <r>
    <x v="0"/>
    <n v="90.259259259259252"/>
    <n v="27"/>
    <x v="1"/>
    <s v="USD"/>
    <n v="1556427600"/>
    <n v="1556600400"/>
    <d v="2019-04-28T05:00:00"/>
    <d v="2019-04-30T05:00:00"/>
    <b v="0"/>
    <b v="0"/>
    <s v="theater/plays"/>
    <x v="3"/>
  </r>
  <r>
    <x v="0"/>
    <n v="76.978705978705975"/>
    <n v="1221"/>
    <x v="1"/>
    <s v="USD"/>
    <n v="1576476000"/>
    <n v="1576994400"/>
    <d v="2019-12-16T06:00:00"/>
    <d v="2019-12-22T06:00:00"/>
    <b v="0"/>
    <b v="0"/>
    <s v="film &amp; video/documentary"/>
    <x v="4"/>
  </r>
  <r>
    <x v="1"/>
    <n v="102.60162601626017"/>
    <n v="123"/>
    <x v="5"/>
    <s v="CHF"/>
    <n v="1381122000"/>
    <n v="1382677200"/>
    <d v="2013-10-07T05:00:00"/>
    <d v="2013-10-25T05:00:00"/>
    <b v="0"/>
    <b v="0"/>
    <s v="music/jazz"/>
    <x v="1"/>
  </r>
  <r>
    <x v="0"/>
    <n v="2"/>
    <n v="1"/>
    <x v="1"/>
    <s v="USD"/>
    <n v="1411102800"/>
    <n v="1411189200"/>
    <d v="2014-09-19T05:00:00"/>
    <d v="2014-09-20T05:00:00"/>
    <b v="0"/>
    <b v="1"/>
    <s v="technology/web"/>
    <x v="2"/>
  </r>
  <r>
    <x v="1"/>
    <n v="55.0062893081761"/>
    <n v="159"/>
    <x v="1"/>
    <s v="USD"/>
    <n v="1531803600"/>
    <n v="1534654800"/>
    <d v="2018-07-17T05:00:00"/>
    <d v="2018-08-19T05:00:00"/>
    <b v="0"/>
    <b v="1"/>
    <s v="music/rock"/>
    <x v="1"/>
  </r>
  <r>
    <x v="1"/>
    <n v="32.127272727272725"/>
    <n v="110"/>
    <x v="1"/>
    <s v="USD"/>
    <n v="1454133600"/>
    <n v="1457762400"/>
    <d v="2016-01-30T06:00:00"/>
    <d v="2016-03-12T06:00:00"/>
    <b v="0"/>
    <b v="0"/>
    <s v="technology/web"/>
    <x v="2"/>
  </r>
  <r>
    <x v="2"/>
    <n v="50.642857142857146"/>
    <n v="14"/>
    <x v="1"/>
    <s v="USD"/>
    <n v="1336194000"/>
    <n v="1337490000"/>
    <d v="2012-05-05T05:00:00"/>
    <d v="2012-05-20T05:00:00"/>
    <b v="0"/>
    <b v="1"/>
    <s v="publishing/nonfiction"/>
    <x v="5"/>
  </r>
  <r>
    <x v="0"/>
    <n v="49.6875"/>
    <n v="16"/>
    <x v="1"/>
    <s v="USD"/>
    <n v="1349326800"/>
    <n v="1349672400"/>
    <d v="2012-10-04T05:00:00"/>
    <d v="2012-10-08T05:00:00"/>
    <b v="0"/>
    <b v="0"/>
    <s v="publishing/radio &amp; podcasts"/>
    <x v="5"/>
  </r>
  <r>
    <x v="1"/>
    <n v="54.894067796610166"/>
    <n v="236"/>
    <x v="1"/>
    <s v="USD"/>
    <n v="1379566800"/>
    <n v="1379826000"/>
    <d v="2013-09-19T05:00:00"/>
    <d v="2013-09-22T05:00:00"/>
    <b v="0"/>
    <b v="0"/>
    <s v="theater/plays"/>
    <x v="3"/>
  </r>
  <r>
    <x v="1"/>
    <n v="46.931937172774866"/>
    <n v="191"/>
    <x v="1"/>
    <s v="USD"/>
    <n v="1494651600"/>
    <n v="1497762000"/>
    <d v="2017-05-13T05:00:00"/>
    <d v="2017-06-18T05:00:00"/>
    <b v="1"/>
    <b v="1"/>
    <s v="film &amp; video/documentary"/>
    <x v="4"/>
  </r>
  <r>
    <x v="0"/>
    <n v="44.951219512195124"/>
    <n v="41"/>
    <x v="1"/>
    <s v="USD"/>
    <n v="1303880400"/>
    <n v="1304485200"/>
    <d v="2011-04-27T05:00:00"/>
    <d v="2011-05-04T05:00:00"/>
    <b v="0"/>
    <b v="0"/>
    <s v="theater/plays"/>
    <x v="3"/>
  </r>
  <r>
    <x v="1"/>
    <n v="30.99898322318251"/>
    <n v="3934"/>
    <x v="1"/>
    <s v="USD"/>
    <n v="1335934800"/>
    <n v="1336885200"/>
    <d v="2012-05-02T05:00:00"/>
    <d v="2012-05-13T05:00:00"/>
    <b v="0"/>
    <b v="0"/>
    <s v="games/video games"/>
    <x v="6"/>
  </r>
  <r>
    <x v="1"/>
    <n v="107.7625"/>
    <n v="80"/>
    <x v="0"/>
    <s v="CAD"/>
    <n v="1528088400"/>
    <n v="1530421200"/>
    <d v="2018-06-04T05:00:00"/>
    <d v="2018-07-01T05:00:00"/>
    <b v="0"/>
    <b v="1"/>
    <s v="theater/plays"/>
    <x v="3"/>
  </r>
  <r>
    <x v="3"/>
    <n v="102.07770270270271"/>
    <n v="296"/>
    <x v="1"/>
    <s v="USD"/>
    <n v="1421906400"/>
    <n v="1421992800"/>
    <d v="2015-01-22T06:00:00"/>
    <d v="2015-01-23T06:00:00"/>
    <b v="0"/>
    <b v="0"/>
    <s v="theater/plays"/>
    <x v="3"/>
  </r>
  <r>
    <x v="1"/>
    <n v="24.976190476190474"/>
    <n v="462"/>
    <x v="1"/>
    <s v="USD"/>
    <n v="1568005200"/>
    <n v="1568178000"/>
    <d v="2019-09-09T05:00:00"/>
    <d v="2019-09-11T05:00:00"/>
    <b v="1"/>
    <b v="0"/>
    <s v="technology/web"/>
    <x v="2"/>
  </r>
  <r>
    <x v="1"/>
    <n v="79.944134078212286"/>
    <n v="179"/>
    <x v="1"/>
    <s v="USD"/>
    <n v="1346821200"/>
    <n v="1347944400"/>
    <d v="2012-09-05T05:00:00"/>
    <d v="2012-09-18T05:00:00"/>
    <b v="1"/>
    <b v="0"/>
    <s v="film &amp; video/drama"/>
    <x v="4"/>
  </r>
  <r>
    <x v="0"/>
    <n v="67.946462715105156"/>
    <n v="523"/>
    <x v="2"/>
    <s v="AUD"/>
    <n v="1557637200"/>
    <n v="1558760400"/>
    <d v="2019-05-12T05:00:00"/>
    <d v="2019-05-25T05:00:00"/>
    <b v="0"/>
    <b v="0"/>
    <s v="film &amp; video/drama"/>
    <x v="4"/>
  </r>
  <r>
    <x v="0"/>
    <n v="26.070921985815602"/>
    <n v="141"/>
    <x v="4"/>
    <s v="GBP"/>
    <n v="1375592400"/>
    <n v="1376629200"/>
    <d v="2013-08-04T05:00:00"/>
    <d v="2013-08-16T05:00:00"/>
    <b v="0"/>
    <b v="0"/>
    <s v="theater/plays"/>
    <x v="3"/>
  </r>
  <r>
    <x v="1"/>
    <n v="105.0032154340836"/>
    <n v="1866"/>
    <x v="4"/>
    <s v="GBP"/>
    <n v="1503982800"/>
    <n v="1504760400"/>
    <d v="2017-08-29T05:00:00"/>
    <d v="2017-09-07T05:00:00"/>
    <b v="0"/>
    <b v="0"/>
    <s v="film &amp; video/television"/>
    <x v="4"/>
  </r>
  <r>
    <x v="0"/>
    <n v="25.826923076923077"/>
    <n v="52"/>
    <x v="1"/>
    <s v="USD"/>
    <n v="1418882400"/>
    <n v="1419660000"/>
    <d v="2014-12-18T06:00:00"/>
    <d v="2014-12-27T06:00:00"/>
    <b v="0"/>
    <b v="0"/>
    <s v="photography/photography books"/>
    <x v="7"/>
  </r>
  <r>
    <x v="2"/>
    <n v="77.666666666666671"/>
    <n v="27"/>
    <x v="4"/>
    <s v="GBP"/>
    <n v="1309237200"/>
    <n v="1311310800"/>
    <d v="2011-06-28T05:00:00"/>
    <d v="2011-07-22T05:00:00"/>
    <b v="0"/>
    <b v="1"/>
    <s v="film &amp; video/shorts"/>
    <x v="4"/>
  </r>
  <r>
    <x v="1"/>
    <n v="57.82692307692308"/>
    <n v="156"/>
    <x v="5"/>
    <s v="CHF"/>
    <n v="1343365200"/>
    <n v="1344315600"/>
    <d v="2012-07-27T05:00:00"/>
    <d v="2012-08-07T05:00:00"/>
    <b v="0"/>
    <b v="0"/>
    <s v="publishing/radio &amp; podcasts"/>
    <x v="5"/>
  </r>
  <r>
    <x v="0"/>
    <n v="92.955555555555549"/>
    <n v="225"/>
    <x v="2"/>
    <s v="AUD"/>
    <n v="1507957200"/>
    <n v="1510725600"/>
    <d v="2017-10-14T05:00:00"/>
    <d v="2017-11-15T06:00:00"/>
    <b v="0"/>
    <b v="1"/>
    <s v="theater/plays"/>
    <x v="3"/>
  </r>
  <r>
    <x v="1"/>
    <n v="37.945098039215686"/>
    <n v="255"/>
    <x v="1"/>
    <s v="USD"/>
    <n v="1549519200"/>
    <n v="1551247200"/>
    <d v="2019-02-07T06:00:00"/>
    <d v="2019-02-27T06:00:00"/>
    <b v="1"/>
    <b v="0"/>
    <s v="film &amp; video/animation"/>
    <x v="4"/>
  </r>
  <r>
    <x v="0"/>
    <n v="31.842105263157894"/>
    <n v="38"/>
    <x v="1"/>
    <s v="USD"/>
    <n v="1329026400"/>
    <n v="1330236000"/>
    <d v="2012-02-12T06:00:00"/>
    <d v="2012-02-26T06:00:00"/>
    <b v="0"/>
    <b v="0"/>
    <s v="technology/web"/>
    <x v="2"/>
  </r>
  <r>
    <x v="1"/>
    <n v="40"/>
    <n v="2261"/>
    <x v="1"/>
    <s v="USD"/>
    <n v="1544335200"/>
    <n v="1545112800"/>
    <d v="2018-12-09T06:00:00"/>
    <d v="2018-12-18T06:00:00"/>
    <b v="0"/>
    <b v="1"/>
    <s v="music/world music"/>
    <x v="1"/>
  </r>
  <r>
    <x v="1"/>
    <n v="101.1"/>
    <n v="40"/>
    <x v="1"/>
    <s v="USD"/>
    <n v="1279083600"/>
    <n v="1279170000"/>
    <d v="2010-07-14T05:00:00"/>
    <d v="2010-07-15T05:00:00"/>
    <b v="0"/>
    <b v="0"/>
    <s v="theater/plays"/>
    <x v="3"/>
  </r>
  <r>
    <x v="1"/>
    <n v="84.006989951944078"/>
    <n v="2289"/>
    <x v="6"/>
    <s v="EUR"/>
    <n v="1572498000"/>
    <n v="1573452000"/>
    <d v="2019-10-31T05:00:00"/>
    <d v="2019-11-11T06:00:00"/>
    <b v="0"/>
    <b v="0"/>
    <s v="theater/plays"/>
    <x v="3"/>
  </r>
  <r>
    <x v="1"/>
    <n v="103.41538461538461"/>
    <n v="65"/>
    <x v="1"/>
    <s v="USD"/>
    <n v="1506056400"/>
    <n v="1507093200"/>
    <d v="2017-09-22T05:00:00"/>
    <d v="2017-10-04T05:00:00"/>
    <b v="0"/>
    <b v="0"/>
    <s v="theater/plays"/>
    <x v="3"/>
  </r>
  <r>
    <x v="0"/>
    <n v="105.13333333333334"/>
    <n v="15"/>
    <x v="1"/>
    <s v="USD"/>
    <n v="1463029200"/>
    <n v="1463374800"/>
    <d v="2016-05-12T05:00:00"/>
    <d v="2016-05-16T05:00:00"/>
    <b v="0"/>
    <b v="0"/>
    <s v="food/food trucks"/>
    <x v="0"/>
  </r>
  <r>
    <x v="0"/>
    <n v="89.21621621621621"/>
    <n v="37"/>
    <x v="1"/>
    <s v="USD"/>
    <n v="1342069200"/>
    <n v="1344574800"/>
    <d v="2012-07-12T05:00:00"/>
    <d v="2012-08-10T05:00:00"/>
    <b v="0"/>
    <b v="0"/>
    <s v="theater/plays"/>
    <x v="3"/>
  </r>
  <r>
    <x v="1"/>
    <n v="51.995234312946785"/>
    <n v="3777"/>
    <x v="6"/>
    <s v="EUR"/>
    <n v="1388296800"/>
    <n v="1389074400"/>
    <d v="2013-12-29T06:00:00"/>
    <d v="2014-01-07T06:00:00"/>
    <b v="0"/>
    <b v="0"/>
    <s v="technology/web"/>
    <x v="2"/>
  </r>
  <r>
    <x v="1"/>
    <n v="64.956521739130437"/>
    <n v="184"/>
    <x v="4"/>
    <s v="GBP"/>
    <n v="1493787600"/>
    <n v="1494997200"/>
    <d v="2017-05-03T05:00:00"/>
    <d v="2017-05-17T05:00:00"/>
    <b v="0"/>
    <b v="0"/>
    <s v="theater/plays"/>
    <x v="3"/>
  </r>
  <r>
    <x v="1"/>
    <n v="46.235294117647058"/>
    <n v="85"/>
    <x v="1"/>
    <s v="USD"/>
    <n v="1424844000"/>
    <n v="1425448800"/>
    <d v="2015-02-25T06:00:00"/>
    <d v="2015-03-04T06:00:00"/>
    <b v="0"/>
    <b v="1"/>
    <s v="theater/plays"/>
    <x v="3"/>
  </r>
  <r>
    <x v="0"/>
    <n v="51.151785714285715"/>
    <n v="112"/>
    <x v="1"/>
    <s v="USD"/>
    <n v="1403931600"/>
    <n v="1404104400"/>
    <d v="2014-06-28T05:00:00"/>
    <d v="2014-06-30T05:00:00"/>
    <b v="0"/>
    <b v="1"/>
    <s v="theater/plays"/>
    <x v="3"/>
  </r>
  <r>
    <x v="1"/>
    <n v="33.909722222222221"/>
    <n v="144"/>
    <x v="1"/>
    <s v="USD"/>
    <n v="1394514000"/>
    <n v="1394773200"/>
    <d v="2014-03-11T05:00:00"/>
    <d v="2014-03-14T05:00:00"/>
    <b v="0"/>
    <b v="0"/>
    <s v="music/rock"/>
    <x v="1"/>
  </r>
  <r>
    <x v="1"/>
    <n v="92.016298633017882"/>
    <n v="1902"/>
    <x v="1"/>
    <s v="USD"/>
    <n v="1365397200"/>
    <n v="1366520400"/>
    <d v="2013-04-08T05:00:00"/>
    <d v="2013-04-21T05:00:00"/>
    <b v="0"/>
    <b v="0"/>
    <s v="theater/plays"/>
    <x v="3"/>
  </r>
  <r>
    <x v="1"/>
    <n v="107.42857142857143"/>
    <n v="105"/>
    <x v="1"/>
    <s v="USD"/>
    <n v="1456120800"/>
    <n v="1456639200"/>
    <d v="2016-02-22T06:00:00"/>
    <d v="2016-02-28T06:00:00"/>
    <b v="0"/>
    <b v="0"/>
    <s v="theater/plays"/>
    <x v="3"/>
  </r>
  <r>
    <x v="1"/>
    <n v="75.848484848484844"/>
    <n v="132"/>
    <x v="1"/>
    <s v="USD"/>
    <n v="1437714000"/>
    <n v="1438318800"/>
    <d v="2015-07-24T05:00:00"/>
    <d v="2015-07-31T05:00:00"/>
    <b v="0"/>
    <b v="0"/>
    <s v="theater/plays"/>
    <x v="3"/>
  </r>
  <r>
    <x v="0"/>
    <n v="80.476190476190482"/>
    <n v="21"/>
    <x v="1"/>
    <s v="USD"/>
    <n v="1563771600"/>
    <n v="1564030800"/>
    <d v="2019-07-22T05:00:00"/>
    <d v="2019-07-25T05:00:00"/>
    <b v="1"/>
    <b v="0"/>
    <s v="theater/plays"/>
    <x v="3"/>
  </r>
  <r>
    <x v="3"/>
    <n v="86.978483606557376"/>
    <n v="976"/>
    <x v="1"/>
    <s v="USD"/>
    <n v="1448517600"/>
    <n v="1449295200"/>
    <d v="2015-11-26T06:00:00"/>
    <d v="2015-12-05T06:00:00"/>
    <b v="0"/>
    <b v="0"/>
    <s v="film &amp; video/documentary"/>
    <x v="4"/>
  </r>
  <r>
    <x v="1"/>
    <n v="105.13541666666667"/>
    <n v="96"/>
    <x v="1"/>
    <s v="USD"/>
    <n v="1528779600"/>
    <n v="1531890000"/>
    <d v="2018-06-12T05:00:00"/>
    <d v="2018-07-18T05:00:00"/>
    <b v="0"/>
    <b v="1"/>
    <s v="publishing/fiction"/>
    <x v="5"/>
  </r>
  <r>
    <x v="0"/>
    <n v="57.298507462686565"/>
    <n v="67"/>
    <x v="1"/>
    <s v="USD"/>
    <n v="1304744400"/>
    <n v="1306213200"/>
    <d v="2011-05-07T05:00:00"/>
    <d v="2011-05-24T05:00:00"/>
    <b v="0"/>
    <b v="1"/>
    <s v="games/video games"/>
    <x v="6"/>
  </r>
  <r>
    <x v="2"/>
    <n v="93.348484848484844"/>
    <n v="66"/>
    <x v="0"/>
    <s v="CAD"/>
    <n v="1354341600"/>
    <n v="1356242400"/>
    <d v="2012-12-01T06:00:00"/>
    <d v="2012-12-23T06:00:00"/>
    <b v="0"/>
    <b v="0"/>
    <s v="technology/web"/>
    <x v="2"/>
  </r>
  <r>
    <x v="0"/>
    <n v="71.987179487179489"/>
    <n v="78"/>
    <x v="1"/>
    <s v="USD"/>
    <n v="1294552800"/>
    <n v="1297576800"/>
    <d v="2011-01-09T06:00:00"/>
    <d v="2011-02-13T06:00:00"/>
    <b v="1"/>
    <b v="0"/>
    <s v="theater/plays"/>
    <x v="3"/>
  </r>
  <r>
    <x v="0"/>
    <n v="92.611940298507463"/>
    <n v="67"/>
    <x v="2"/>
    <s v="AUD"/>
    <n v="1295935200"/>
    <n v="1296194400"/>
    <d v="2011-01-25T06:00:00"/>
    <d v="2011-01-28T06:00:00"/>
    <b v="0"/>
    <b v="0"/>
    <s v="theater/plays"/>
    <x v="3"/>
  </r>
  <r>
    <x v="1"/>
    <n v="104.99122807017544"/>
    <n v="114"/>
    <x v="1"/>
    <s v="USD"/>
    <n v="1411534800"/>
    <n v="1414558800"/>
    <d v="2014-09-24T05:00:00"/>
    <d v="2014-10-29T05:00:00"/>
    <b v="0"/>
    <b v="0"/>
    <s v="food/food trucks"/>
    <x v="0"/>
  </r>
  <r>
    <x v="0"/>
    <n v="30.958174904942965"/>
    <n v="263"/>
    <x v="2"/>
    <s v="AUD"/>
    <n v="1486706400"/>
    <n v="1488348000"/>
    <d v="2017-02-10T06:00:00"/>
    <d v="2017-03-01T06:00:00"/>
    <b v="0"/>
    <b v="0"/>
    <s v="photography/photography books"/>
    <x v="7"/>
  </r>
  <r>
    <x v="0"/>
    <n v="33.001182732111175"/>
    <n v="1691"/>
    <x v="1"/>
    <s v="USD"/>
    <n v="1333602000"/>
    <n v="1334898000"/>
    <d v="2012-04-05T05:00:00"/>
    <d v="2012-04-20T05:00:00"/>
    <b v="1"/>
    <b v="0"/>
    <s v="photography/photography books"/>
    <x v="7"/>
  </r>
  <r>
    <x v="0"/>
    <n v="84.187845303867405"/>
    <n v="181"/>
    <x v="1"/>
    <s v="USD"/>
    <n v="1308200400"/>
    <n v="1308373200"/>
    <d v="2011-06-16T05:00:00"/>
    <d v="2011-06-18T05:00:00"/>
    <b v="0"/>
    <b v="0"/>
    <s v="theater/plays"/>
    <x v="3"/>
  </r>
  <r>
    <x v="0"/>
    <n v="73.92307692307692"/>
    <n v="13"/>
    <x v="1"/>
    <s v="USD"/>
    <n v="1411707600"/>
    <n v="1412312400"/>
    <d v="2014-09-26T05:00:00"/>
    <d v="2014-10-03T05:00:00"/>
    <b v="0"/>
    <b v="0"/>
    <s v="theater/plays"/>
    <x v="3"/>
  </r>
  <r>
    <x v="3"/>
    <n v="36.987499999999997"/>
    <n v="160"/>
    <x v="1"/>
    <s v="USD"/>
    <n v="1418364000"/>
    <n v="1419228000"/>
    <d v="2014-12-12T06:00:00"/>
    <d v="2014-12-22T06:00:00"/>
    <b v="1"/>
    <b v="1"/>
    <s v="film &amp; video/documentary"/>
    <x v="4"/>
  </r>
  <r>
    <x v="1"/>
    <n v="46.896551724137929"/>
    <n v="203"/>
    <x v="1"/>
    <s v="USD"/>
    <n v="1429333200"/>
    <n v="1430974800"/>
    <d v="2015-04-18T05:00:00"/>
    <d v="2015-05-07T05:00:00"/>
    <b v="0"/>
    <b v="0"/>
    <s v="technology/web"/>
    <x v="2"/>
  </r>
  <r>
    <x v="0"/>
    <n v="5"/>
    <n v="1"/>
    <x v="1"/>
    <s v="USD"/>
    <n v="1555390800"/>
    <n v="1555822800"/>
    <d v="2019-04-16T05:00:00"/>
    <d v="2019-04-21T05:00:00"/>
    <b v="0"/>
    <b v="1"/>
    <s v="theater/plays"/>
    <x v="3"/>
  </r>
  <r>
    <x v="1"/>
    <n v="102.02437459910199"/>
    <n v="1559"/>
    <x v="1"/>
    <s v="USD"/>
    <n v="1482732000"/>
    <n v="1482818400"/>
    <d v="2016-12-26T06:00:00"/>
    <d v="2016-12-27T06:00:00"/>
    <b v="0"/>
    <b v="1"/>
    <s v="music/rock"/>
    <x v="1"/>
  </r>
  <r>
    <x v="3"/>
    <n v="45.007502206531335"/>
    <n v="2266"/>
    <x v="1"/>
    <s v="USD"/>
    <n v="1470718800"/>
    <n v="1471928400"/>
    <d v="2016-08-09T05:00:00"/>
    <d v="2016-08-23T05:00:00"/>
    <b v="0"/>
    <b v="0"/>
    <s v="film &amp; video/documentary"/>
    <x v="4"/>
  </r>
  <r>
    <x v="0"/>
    <n v="94.285714285714292"/>
    <n v="21"/>
    <x v="1"/>
    <s v="USD"/>
    <n v="1450591200"/>
    <n v="1453701600"/>
    <d v="2015-12-20T06:00:00"/>
    <d v="2016-01-25T06:00:00"/>
    <b v="0"/>
    <b v="1"/>
    <s v="film &amp; video/science fiction"/>
    <x v="4"/>
  </r>
  <r>
    <x v="1"/>
    <n v="101.02325581395348"/>
    <n v="1548"/>
    <x v="2"/>
    <s v="AUD"/>
    <n v="1348290000"/>
    <n v="1350363600"/>
    <d v="2012-09-22T05:00:00"/>
    <d v="2012-10-16T05:00:00"/>
    <b v="0"/>
    <b v="0"/>
    <s v="technology/web"/>
    <x v="2"/>
  </r>
  <r>
    <x v="1"/>
    <n v="97.037499999999994"/>
    <n v="80"/>
    <x v="1"/>
    <s v="USD"/>
    <n v="1353823200"/>
    <n v="1353996000"/>
    <d v="2012-11-25T06:00:00"/>
    <d v="2012-11-27T06:00:00"/>
    <b v="0"/>
    <b v="0"/>
    <s v="theater/plays"/>
    <x v="3"/>
  </r>
  <r>
    <x v="0"/>
    <n v="43.00963855421687"/>
    <n v="830"/>
    <x v="1"/>
    <s v="USD"/>
    <n v="1450764000"/>
    <n v="1451109600"/>
    <d v="2015-12-22T06:00:00"/>
    <d v="2015-12-26T06:00:00"/>
    <b v="0"/>
    <b v="0"/>
    <s v="film &amp; video/science fiction"/>
    <x v="4"/>
  </r>
  <r>
    <x v="1"/>
    <n v="94.916030534351151"/>
    <n v="131"/>
    <x v="1"/>
    <s v="USD"/>
    <n v="1329372000"/>
    <n v="1329631200"/>
    <d v="2012-02-16T06:00:00"/>
    <d v="2012-02-19T06:00:00"/>
    <b v="0"/>
    <b v="0"/>
    <s v="theater/plays"/>
    <x v="3"/>
  </r>
  <r>
    <x v="1"/>
    <n v="72.151785714285708"/>
    <n v="112"/>
    <x v="1"/>
    <s v="USD"/>
    <n v="1277096400"/>
    <n v="1278997200"/>
    <d v="2010-06-21T05:00:00"/>
    <d v="2010-07-13T05:00:00"/>
    <b v="0"/>
    <b v="0"/>
    <s v="film &amp; video/animation"/>
    <x v="4"/>
  </r>
  <r>
    <x v="0"/>
    <n v="51.007692307692309"/>
    <n v="130"/>
    <x v="1"/>
    <s v="USD"/>
    <n v="1277701200"/>
    <n v="1280120400"/>
    <d v="2010-06-28T05:00:00"/>
    <d v="2010-07-26T05:00:00"/>
    <b v="0"/>
    <b v="0"/>
    <s v="publishing/translations"/>
    <x v="5"/>
  </r>
  <r>
    <x v="0"/>
    <n v="85.054545454545448"/>
    <n v="55"/>
    <x v="1"/>
    <s v="USD"/>
    <n v="1454911200"/>
    <n v="1458104400"/>
    <d v="2016-02-08T06:00:00"/>
    <d v="2016-03-16T05:00:00"/>
    <b v="0"/>
    <b v="0"/>
    <s v="technology/web"/>
    <x v="2"/>
  </r>
  <r>
    <x v="1"/>
    <n v="43.87096774193548"/>
    <n v="155"/>
    <x v="1"/>
    <s v="USD"/>
    <n v="1297922400"/>
    <n v="1298268000"/>
    <d v="2011-02-17T06:00:00"/>
    <d v="2011-02-21T06:00:00"/>
    <b v="0"/>
    <b v="0"/>
    <s v="publishing/translations"/>
    <x v="5"/>
  </r>
  <r>
    <x v="1"/>
    <n v="40.063909774436091"/>
    <n v="266"/>
    <x v="1"/>
    <s v="USD"/>
    <n v="1384408800"/>
    <n v="1386223200"/>
    <d v="2013-11-14T06:00:00"/>
    <d v="2013-12-05T06:00:00"/>
    <b v="0"/>
    <b v="0"/>
    <s v="food/food trucks"/>
    <x v="0"/>
  </r>
  <r>
    <x v="0"/>
    <n v="43.833333333333336"/>
    <n v="114"/>
    <x v="6"/>
    <s v="EUR"/>
    <n v="1299304800"/>
    <n v="1299823200"/>
    <d v="2011-03-05T06:00:00"/>
    <d v="2011-03-11T06:00:00"/>
    <b v="0"/>
    <b v="1"/>
    <s v="photography/photography books"/>
    <x v="7"/>
  </r>
  <r>
    <x v="1"/>
    <n v="84.92903225806451"/>
    <n v="155"/>
    <x v="1"/>
    <s v="USD"/>
    <n v="1431320400"/>
    <n v="1431752400"/>
    <d v="2015-05-11T05:00:00"/>
    <d v="2015-05-16T05:00:00"/>
    <b v="0"/>
    <b v="0"/>
    <s v="theater/plays"/>
    <x v="3"/>
  </r>
  <r>
    <x v="1"/>
    <n v="41.067632850241544"/>
    <n v="207"/>
    <x v="4"/>
    <s v="GBP"/>
    <n v="1264399200"/>
    <n v="1267855200"/>
    <d v="2010-01-25T06:00:00"/>
    <d v="2010-03-06T06:00:00"/>
    <b v="0"/>
    <b v="0"/>
    <s v="music/rock"/>
    <x v="1"/>
  </r>
  <r>
    <x v="1"/>
    <n v="54.971428571428568"/>
    <n v="245"/>
    <x v="1"/>
    <s v="USD"/>
    <n v="1497502800"/>
    <n v="1497675600"/>
    <d v="2017-06-15T05:00:00"/>
    <d v="2017-06-17T05:00:00"/>
    <b v="0"/>
    <b v="0"/>
    <s v="theater/plays"/>
    <x v="3"/>
  </r>
  <r>
    <x v="1"/>
    <n v="77.010807374443743"/>
    <n v="1573"/>
    <x v="1"/>
    <s v="USD"/>
    <n v="1333688400"/>
    <n v="1336885200"/>
    <d v="2012-04-06T05:00:00"/>
    <d v="2012-05-13T05:00:00"/>
    <b v="0"/>
    <b v="0"/>
    <s v="music/world music"/>
    <x v="1"/>
  </r>
  <r>
    <x v="1"/>
    <n v="71.201754385964918"/>
    <n v="114"/>
    <x v="1"/>
    <s v="USD"/>
    <n v="1293861600"/>
    <n v="1295157600"/>
    <d v="2011-01-01T06:00:00"/>
    <d v="2011-01-16T06:00:00"/>
    <b v="0"/>
    <b v="0"/>
    <s v="food/food trucks"/>
    <x v="0"/>
  </r>
  <r>
    <x v="1"/>
    <n v="91.935483870967744"/>
    <n v="93"/>
    <x v="1"/>
    <s v="USD"/>
    <n v="1576994400"/>
    <n v="1577599200"/>
    <d v="2019-12-22T06:00:00"/>
    <d v="2019-12-29T06:00:00"/>
    <b v="0"/>
    <b v="0"/>
    <s v="theater/plays"/>
    <x v="3"/>
  </r>
  <r>
    <x v="0"/>
    <n v="97.069023569023571"/>
    <n v="594"/>
    <x v="1"/>
    <s v="USD"/>
    <n v="1304917200"/>
    <n v="1305003600"/>
    <d v="2011-05-09T05:00:00"/>
    <d v="2011-05-10T05:00:00"/>
    <b v="0"/>
    <b v="0"/>
    <s v="theater/plays"/>
    <x v="3"/>
  </r>
  <r>
    <x v="0"/>
    <n v="58.916666666666664"/>
    <n v="24"/>
    <x v="1"/>
    <s v="USD"/>
    <n v="1381208400"/>
    <n v="1381726800"/>
    <d v="2013-10-08T05:00:00"/>
    <d v="2013-10-14T05:00:00"/>
    <b v="0"/>
    <b v="0"/>
    <s v="film &amp; video/television"/>
    <x v="4"/>
  </r>
  <r>
    <x v="1"/>
    <n v="58.015466983938133"/>
    <n v="1681"/>
    <x v="1"/>
    <s v="USD"/>
    <n v="1401685200"/>
    <n v="1402462800"/>
    <d v="2014-06-02T05:00:00"/>
    <d v="2014-06-11T05:00:00"/>
    <b v="0"/>
    <b v="1"/>
    <s v="technology/web"/>
    <x v="2"/>
  </r>
  <r>
    <x v="0"/>
    <n v="103.87301587301587"/>
    <n v="252"/>
    <x v="1"/>
    <s v="USD"/>
    <n v="1291960800"/>
    <n v="1292133600"/>
    <d v="2010-12-10T06:00:00"/>
    <d v="2010-12-12T06:00:00"/>
    <b v="0"/>
    <b v="1"/>
    <s v="theater/plays"/>
    <x v="3"/>
  </r>
  <r>
    <x v="1"/>
    <n v="93.46875"/>
    <n v="32"/>
    <x v="1"/>
    <s v="USD"/>
    <n v="1368853200"/>
    <n v="1368939600"/>
    <d v="2013-05-18T05:00:00"/>
    <d v="2013-05-19T05:00:00"/>
    <b v="0"/>
    <b v="0"/>
    <s v="music/indie rock"/>
    <x v="1"/>
  </r>
  <r>
    <x v="1"/>
    <n v="61.970370370370368"/>
    <n v="135"/>
    <x v="1"/>
    <s v="USD"/>
    <n v="1448776800"/>
    <n v="1452146400"/>
    <d v="2015-11-29T06:00:00"/>
    <d v="2016-01-07T06:00:00"/>
    <b v="0"/>
    <b v="1"/>
    <s v="theater/plays"/>
    <x v="3"/>
  </r>
  <r>
    <x v="1"/>
    <n v="92.042857142857144"/>
    <n v="140"/>
    <x v="1"/>
    <s v="USD"/>
    <n v="1296194400"/>
    <n v="1296712800"/>
    <d v="2011-01-28T06:00:00"/>
    <d v="2011-02-03T06:00:00"/>
    <b v="0"/>
    <b v="1"/>
    <s v="theater/plays"/>
    <x v="3"/>
  </r>
  <r>
    <x v="0"/>
    <n v="77.268656716417908"/>
    <n v="67"/>
    <x v="1"/>
    <s v="USD"/>
    <n v="1517983200"/>
    <n v="1520748000"/>
    <d v="2018-02-07T06:00:00"/>
    <d v="2018-03-11T06:00:00"/>
    <b v="0"/>
    <b v="0"/>
    <s v="food/food trucks"/>
    <x v="0"/>
  </r>
  <r>
    <x v="1"/>
    <n v="93.923913043478265"/>
    <n v="92"/>
    <x v="1"/>
    <s v="USD"/>
    <n v="1478930400"/>
    <n v="1480831200"/>
    <d v="2016-11-12T06:00:00"/>
    <d v="2016-12-04T06:00:00"/>
    <b v="0"/>
    <b v="0"/>
    <s v="games/video games"/>
    <x v="6"/>
  </r>
  <r>
    <x v="1"/>
    <n v="84.969458128078813"/>
    <n v="1015"/>
    <x v="4"/>
    <s v="GBP"/>
    <n v="1426395600"/>
    <n v="1426914000"/>
    <d v="2015-03-15T05:00:00"/>
    <d v="2015-03-21T05:00:00"/>
    <b v="0"/>
    <b v="0"/>
    <s v="theater/plays"/>
    <x v="3"/>
  </r>
  <r>
    <x v="0"/>
    <n v="105.97035040431267"/>
    <n v="742"/>
    <x v="1"/>
    <s v="USD"/>
    <n v="1446181200"/>
    <n v="1446616800"/>
    <d v="2015-10-30T05:00:00"/>
    <d v="2015-11-04T06:00:00"/>
    <b v="1"/>
    <b v="0"/>
    <s v="publishing/nonfiction"/>
    <x v="5"/>
  </r>
  <r>
    <x v="1"/>
    <n v="36.969040247678016"/>
    <n v="323"/>
    <x v="1"/>
    <s v="USD"/>
    <n v="1514181600"/>
    <n v="1517032800"/>
    <d v="2017-12-25T06:00:00"/>
    <d v="2018-01-27T06:00:00"/>
    <b v="0"/>
    <b v="0"/>
    <s v="technology/web"/>
    <x v="2"/>
  </r>
  <r>
    <x v="0"/>
    <n v="81.533333333333331"/>
    <n v="75"/>
    <x v="1"/>
    <s v="USD"/>
    <n v="1311051600"/>
    <n v="1311224400"/>
    <d v="2011-07-19T05:00:00"/>
    <d v="2011-07-21T05:00:00"/>
    <b v="0"/>
    <b v="1"/>
    <s v="film &amp; video/documentary"/>
    <x v="4"/>
  </r>
  <r>
    <x v="1"/>
    <n v="80.999140154772135"/>
    <n v="2326"/>
    <x v="1"/>
    <s v="USD"/>
    <n v="1564894800"/>
    <n v="1566190800"/>
    <d v="2019-08-04T05:00:00"/>
    <d v="2019-08-19T05:00:00"/>
    <b v="0"/>
    <b v="0"/>
    <s v="film &amp; video/documentary"/>
    <x v="4"/>
  </r>
  <r>
    <x v="1"/>
    <n v="26.010498687664043"/>
    <n v="381"/>
    <x v="1"/>
    <s v="USD"/>
    <n v="1567918800"/>
    <n v="1570165200"/>
    <d v="2019-09-08T05:00:00"/>
    <d v="2019-10-04T05:00:00"/>
    <b v="0"/>
    <b v="0"/>
    <s v="theater/plays"/>
    <x v="3"/>
  </r>
  <r>
    <x v="0"/>
    <n v="25.998410896708286"/>
    <n v="4405"/>
    <x v="1"/>
    <s v="USD"/>
    <n v="1386309600"/>
    <n v="1388556000"/>
    <d v="2013-12-06T06:00:00"/>
    <d v="2014-01-01T06:00:00"/>
    <b v="0"/>
    <b v="1"/>
    <s v="music/rock"/>
    <x v="1"/>
  </r>
  <r>
    <x v="0"/>
    <n v="34.173913043478258"/>
    <n v="92"/>
    <x v="1"/>
    <s v="USD"/>
    <n v="1301979600"/>
    <n v="1303189200"/>
    <d v="2011-04-05T05:00:00"/>
    <d v="2011-04-19T05:00:00"/>
    <b v="0"/>
    <b v="0"/>
    <s v="music/rock"/>
    <x v="1"/>
  </r>
  <r>
    <x v="1"/>
    <n v="28.002083333333335"/>
    <n v="480"/>
    <x v="1"/>
    <s v="USD"/>
    <n v="1493269200"/>
    <n v="1494478800"/>
    <d v="2017-04-27T05:00:00"/>
    <d v="2017-05-11T05:00:00"/>
    <b v="0"/>
    <b v="0"/>
    <s v="film &amp; video/documentary"/>
    <x v="4"/>
  </r>
  <r>
    <x v="0"/>
    <n v="76.546875"/>
    <n v="64"/>
    <x v="1"/>
    <s v="USD"/>
    <n v="1478930400"/>
    <n v="1480744800"/>
    <d v="2016-11-12T06:00:00"/>
    <d v="2016-12-03T06:00:00"/>
    <b v="0"/>
    <b v="0"/>
    <s v="publishing/radio &amp; podcasts"/>
    <x v="5"/>
  </r>
  <r>
    <x v="1"/>
    <n v="53.053097345132741"/>
    <n v="226"/>
    <x v="1"/>
    <s v="USD"/>
    <n v="1555390800"/>
    <n v="1555822800"/>
    <d v="2019-04-16T05:00:00"/>
    <d v="2019-04-21T05:00:00"/>
    <b v="0"/>
    <b v="0"/>
    <s v="publishing/translations"/>
    <x v="5"/>
  </r>
  <r>
    <x v="0"/>
    <n v="106.859375"/>
    <n v="64"/>
    <x v="1"/>
    <s v="USD"/>
    <n v="1456984800"/>
    <n v="1458882000"/>
    <d v="2016-03-03T06:00:00"/>
    <d v="2016-03-25T05:00:00"/>
    <b v="0"/>
    <b v="1"/>
    <s v="film &amp; video/drama"/>
    <x v="4"/>
  </r>
  <r>
    <x v="1"/>
    <n v="46.020746887966808"/>
    <n v="241"/>
    <x v="1"/>
    <s v="USD"/>
    <n v="1411621200"/>
    <n v="1411966800"/>
    <d v="2014-09-25T05:00:00"/>
    <d v="2014-09-29T05:00:00"/>
    <b v="0"/>
    <b v="1"/>
    <s v="music/rock"/>
    <x v="1"/>
  </r>
  <r>
    <x v="1"/>
    <n v="100.17424242424242"/>
    <n v="132"/>
    <x v="1"/>
    <s v="USD"/>
    <n v="1525669200"/>
    <n v="1526878800"/>
    <d v="2018-05-07T05:00:00"/>
    <d v="2018-05-21T05:00:00"/>
    <b v="0"/>
    <b v="1"/>
    <s v="film &amp; video/drama"/>
    <x v="4"/>
  </r>
  <r>
    <x v="3"/>
    <n v="101.44"/>
    <n v="75"/>
    <x v="6"/>
    <s v="EUR"/>
    <n v="1450936800"/>
    <n v="1452405600"/>
    <d v="2015-12-24T06:00:00"/>
    <d v="2016-01-10T06:00:00"/>
    <b v="0"/>
    <b v="1"/>
    <s v="photography/photography books"/>
    <x v="7"/>
  </r>
  <r>
    <x v="0"/>
    <n v="87.972684085510693"/>
    <n v="842"/>
    <x v="1"/>
    <s v="USD"/>
    <n v="1413522000"/>
    <n v="1414040400"/>
    <d v="2014-10-17T05:00:00"/>
    <d v="2014-10-23T05:00:00"/>
    <b v="0"/>
    <b v="1"/>
    <s v="publishing/translations"/>
    <x v="5"/>
  </r>
  <r>
    <x v="1"/>
    <n v="74.995594713656388"/>
    <n v="2043"/>
    <x v="1"/>
    <s v="USD"/>
    <n v="1541307600"/>
    <n v="1543816800"/>
    <d v="2018-11-04T05:00:00"/>
    <d v="2018-12-03T06:00:00"/>
    <b v="0"/>
    <b v="1"/>
    <s v="food/food trucks"/>
    <x v="0"/>
  </r>
  <r>
    <x v="0"/>
    <n v="42.982142857142854"/>
    <n v="112"/>
    <x v="1"/>
    <s v="USD"/>
    <n v="1357106400"/>
    <n v="1359698400"/>
    <d v="2013-01-02T06:00:00"/>
    <d v="2013-02-01T06:00:00"/>
    <b v="0"/>
    <b v="0"/>
    <s v="theater/plays"/>
    <x v="3"/>
  </r>
  <r>
    <x v="3"/>
    <n v="33.115107913669064"/>
    <n v="139"/>
    <x v="6"/>
    <s v="EUR"/>
    <n v="1390197600"/>
    <n v="1390629600"/>
    <d v="2014-01-20T06:00:00"/>
    <d v="2014-01-25T06:00:00"/>
    <b v="0"/>
    <b v="0"/>
    <s v="theater/plays"/>
    <x v="3"/>
  </r>
  <r>
    <x v="0"/>
    <n v="101.13101604278074"/>
    <n v="374"/>
    <x v="1"/>
    <s v="USD"/>
    <n v="1265868000"/>
    <n v="1267077600"/>
    <d v="2010-02-11T06:00:00"/>
    <d v="2010-02-25T06:00:00"/>
    <b v="0"/>
    <b v="1"/>
    <s v="music/indie rock"/>
    <x v="1"/>
  </r>
  <r>
    <x v="3"/>
    <n v="55.98841354723708"/>
    <n v="1122"/>
    <x v="1"/>
    <s v="USD"/>
    <n v="1467176400"/>
    <n v="1467781200"/>
    <d v="2016-06-29T05:00:00"/>
    <d v="2016-07-06T05:00:00"/>
    <b v="0"/>
    <b v="0"/>
    <s v="food/food trucks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s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92.151898734177209"/>
    <n v="158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00.01614035087719"/>
    <n v="1425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103.20833333333333"/>
    <n v="24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99.339622641509436"/>
    <n v="53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75.833333333333329"/>
    <n v="174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60.555555555555557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64.93832599118943"/>
    <n v="227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30.997175141242938"/>
    <n v="70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72.909090909090907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62.9"/>
    <n v="220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112.22222222222223"/>
    <n v="27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102.34545454545454"/>
    <n v="5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105.05102040816327"/>
    <n v="98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94.144999999999996"/>
    <n v="200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84.986725663716811"/>
    <n v="452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10.4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07.96236989591674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45.103703703703701"/>
    <n v="135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45.001483679525222"/>
    <n v="674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05.97134670487107"/>
    <n v="1396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69.055555555555557"/>
    <n v="558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5.044943820224717"/>
    <n v="890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05.22535211267606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39.003741114852225"/>
    <n v="2673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73.030674846625772"/>
    <n v="16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35.009459459459457"/>
    <n v="1480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06.6"/>
    <n v="15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61.997747747747745"/>
    <n v="2220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94.000622665006233"/>
    <n v="1606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12.05426356589147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48.008849557522126"/>
    <n v="2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38.004334633723452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35.000184535892231"/>
    <n v="5419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85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95.993893129770996"/>
    <n v="1965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68.8125"/>
    <n v="16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5.97196261682242"/>
    <n v="10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75.261194029850742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57.125"/>
    <n v="88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75.141414141414145"/>
    <n v="198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07.42342342342343"/>
    <n v="111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35.995495495495497"/>
    <n v="222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26.998873148744366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107.56122448979592"/>
    <n v="98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94.375"/>
    <n v="4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46.163043478260867"/>
    <n v="92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47.845637583892618"/>
    <n v="149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53.007815713698065"/>
    <n v="243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45.059405940594061"/>
    <n v="303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2"/>
    <n v="1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99.006816632583508"/>
    <n v="1467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32.786666666666669"/>
    <n v="75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59.119617224880386"/>
    <n v="209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44.93333333333333"/>
    <n v="120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89.664122137404576"/>
    <n v="131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70.079268292682926"/>
    <n v="164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31.059701492537314"/>
    <n v="201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9.061611374407583"/>
    <n v="211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30.0859375"/>
    <n v="128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84.998125000000002"/>
    <n v="1600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82.001775410563695"/>
    <n v="2253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58.040160642570278"/>
    <n v="249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111.4"/>
    <n v="5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71.94736842105263"/>
    <n v="38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61.038135593220339"/>
    <n v="236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08.91666666666667"/>
    <n v="1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29.001722017220171"/>
    <n v="4065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58.975609756097562"/>
    <n v="246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11.82352941176471"/>
    <n v="17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63.995555555555555"/>
    <n v="247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85.315789473684205"/>
    <n v="76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74.48148148148148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105.14772727272727"/>
    <n v="88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56.188235294117646"/>
    <n v="85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85.917647058823533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57.00296912114014"/>
    <n v="168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79.642857142857139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41.018181818181816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48.004773269689736"/>
    <n v="83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55.212598425196852"/>
    <n v="127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92.109489051094897"/>
    <n v="4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83.183333333333337"/>
    <n v="180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39.996000000000002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111.1336898395722"/>
    <n v="374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90.563380281690144"/>
    <n v="71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61.108374384236456"/>
    <n v="203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83.022941970310384"/>
    <n v="148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0.76106194690266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89.458333333333329"/>
    <n v="9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57.849056603773583"/>
    <n v="106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109.99705449189985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103.96586345381526"/>
    <n v="498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107.99508196721311"/>
    <n v="610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48.927777777777777"/>
    <n v="180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37.666666666666664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64.999141999141997"/>
    <n v="2331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06.61061946902655"/>
    <n v="113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27.009016393442622"/>
    <n v="1220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91.16463414634147"/>
    <n v="164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56.054878048780488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1.017857142857142"/>
    <n v="336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66.513513513513516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89.005216484089729"/>
    <n v="1917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103.46315789473684"/>
    <n v="95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95.278911564625844"/>
    <n v="147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75.895348837209298"/>
    <n v="8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107.57831325301204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51.31666666666667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71.983108108108112"/>
    <n v="296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108.95414201183432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5"/>
    <n v="361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94.938931297709928"/>
    <n v="131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09.65079365079364"/>
    <n v="126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44.001815980629537"/>
    <n v="330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86.794520547945211"/>
    <n v="73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30.992727272727272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94.791044776119406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69.79220779220779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63.003367003367003"/>
    <n v="1782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110.0343300110742"/>
    <n v="9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25.997933274284026"/>
    <n v="3387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49.987915407854985"/>
    <n v="662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101.72340425531915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47.083333333333336"/>
    <n v="180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89.944444444444443"/>
    <n v="77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78.96875"/>
    <n v="672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80.067669172932327"/>
    <n v="532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86.472727272727269"/>
    <n v="55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28.001876172607879"/>
    <n v="533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67.996725337699544"/>
    <n v="2443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43.078651685393261"/>
    <n v="89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87.95597484276729"/>
    <n v="15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.987234042553197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46.905982905982903"/>
    <n v="117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46.913793103448278"/>
    <n v="5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94.24"/>
    <n v="50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80.139130434782615"/>
    <n v="1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59.036809815950917"/>
    <n v="326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65.989247311827953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60.992530345471522"/>
    <n v="1071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98.307692307692307"/>
    <n v="11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104.6"/>
    <n v="70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86.066666666666663"/>
    <n v="135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.989583333333329"/>
    <n v="768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29.764705882352942"/>
    <n v="51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46.91959798994975"/>
    <n v="199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5.18691588785046"/>
    <n v="107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69.907692307692301"/>
    <n v="195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60.011588275391958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52.006220379146917"/>
    <n v="3376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31.000176025347649"/>
    <n v="568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95.042492917847028"/>
    <n v="1059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75.968174204355108"/>
    <n v="1194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71.013192612137203"/>
    <n v="379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73.733333333333334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113.17073170731707"/>
    <n v="41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05.00933552992861"/>
    <n v="182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79.176829268292678"/>
    <n v="164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57.333333333333336"/>
    <n v="75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58.178343949044589"/>
    <n v="157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36.03252032520325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07.99068767908309"/>
    <n v="1396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44.005985634477256"/>
    <n v="250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55.077868852459019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74"/>
    <n v="146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41.996858638743454"/>
    <n v="955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77.988161010260455"/>
    <n v="1267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82.507462686567166"/>
    <n v="67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104.2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5.5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00.98334401024984"/>
    <n v="1561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111.83333333333333"/>
    <n v="48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41.999115044247787"/>
    <n v="1130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110.05115089514067"/>
    <n v="782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58.997079225994888"/>
    <n v="273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32.985714285714288"/>
    <n v="210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45.005654509471306"/>
    <n v="3537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81.98196487897485"/>
    <n v="2107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39.080882352941174"/>
    <n v="136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58.996383363471971"/>
    <n v="3318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40.988372093023258"/>
    <n v="86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1.029411764705884"/>
    <n v="340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37.789473684210527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32.006772009029348"/>
    <n v="886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95.966712898751737"/>
    <n v="1442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75"/>
    <n v="3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102.0498866213152"/>
    <n v="441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105.75"/>
    <n v="24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37.069767441860463"/>
    <n v="86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35.049382716049379"/>
    <n v="243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46.338461538461537"/>
    <n v="65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69.174603174603178"/>
    <n v="126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109.07824427480917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51.78"/>
    <n v="100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82.010055304172951"/>
    <n v="1989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35.958333333333336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74.461538461538467"/>
    <n v="13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2"/>
    <n v="1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91.114649681528661"/>
    <n v="157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79.792682926829272"/>
    <n v="8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2.999777678968428"/>
    <n v="449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63.225000000000001"/>
    <n v="40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70.174999999999997"/>
    <n v="80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61.333333333333336"/>
    <n v="57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99"/>
    <n v="43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96.984900146127615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51.004950495049506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8.044247787610619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60.984615384615381"/>
    <n v="1625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73.214285714285708"/>
    <n v="16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39.997435299603637"/>
    <n v="4289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86.812121212121212"/>
    <n v="165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42.125874125874127"/>
    <n v="14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03.97851239669421"/>
    <n v="1815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62.003211991434689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1.005037783375315"/>
    <n v="397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89.991552956465242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39.235294117647058"/>
    <n v="17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54.993116108306566"/>
    <n v="217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47.992753623188406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87.966702470461868"/>
    <n v="931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51.999165275459099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29.999659863945578"/>
    <n v="588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98.205357142857139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108.96182396606575"/>
    <n v="943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66.998379254457049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64.99333594668758"/>
    <n v="2551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99.841584158415841"/>
    <n v="10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82.432835820895519"/>
    <n v="67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63.293478260869563"/>
    <n v="92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96.774193548387103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54.906040268456373"/>
    <n v="149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39.010869565217391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75.84210526315789"/>
    <n v="57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45.051671732522799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104.51546391752578"/>
    <n v="97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76.268292682926827"/>
    <n v="41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69.015695067264573"/>
    <n v="1784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01.97684085510689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42.915999999999997"/>
    <n v="250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43.025210084033617"/>
    <n v="238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75.245283018867923"/>
    <n v="5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69.023364485981304"/>
    <n v="21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65.986486486486484"/>
    <n v="222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98.013800424628457"/>
    <n v="1884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60.105504587155963"/>
    <n v="218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26.000773395204948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3"/>
    <n v="1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38.019801980198018"/>
    <n v="101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106.15254237288136"/>
    <n v="59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81.019475655430711"/>
    <n v="1335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96.647727272727266"/>
    <n v="88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57.003535651149086"/>
    <n v="169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63.93333333333333"/>
    <n v="15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0.456521739130437"/>
    <n v="92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72.172043010752688"/>
    <n v="186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77.934782608695656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38.065134099616856"/>
    <n v="261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57.936123348017624"/>
    <n v="45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49.794392523364486"/>
    <n v="107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54.050251256281406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30.002721335268504"/>
    <n v="5512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70.127906976744185"/>
    <n v="86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26.996228786926462"/>
    <n v="318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51.990606936416185"/>
    <n v="2768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56.416666666666664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101.63218390804597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25.005291005291006"/>
    <n v="1890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32.016393442622949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82.021647307286173"/>
    <n v="1894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37.957446808510639"/>
    <n v="282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51.533333333333331"/>
    <n v="15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81.198275862068968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40.030075187969928"/>
    <n v="13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9.939759036144579"/>
    <n v="83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6.692307692307693"/>
    <n v="91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25.010989010989011"/>
    <n v="546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6.98727735368957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73.012609117361791"/>
    <n v="2062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68.240601503759393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52.310344827586206"/>
    <n v="29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61.765151515151516"/>
    <n v="132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.027559055118111"/>
    <n v="254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06.28804347826087"/>
    <n v="184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75.07386363636364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39.970802919708028"/>
    <n v="13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9.982195845697326"/>
    <n v="33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101.01541850220265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76.813084112149539"/>
    <n v="107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71.7"/>
    <n v="10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3.28125"/>
    <n v="32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43.923497267759565"/>
    <n v="183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36.004712041884815"/>
    <n v="1910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88.21052631578948"/>
    <n v="3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65.240384615384613"/>
    <n v="104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69.958333333333329"/>
    <n v="72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39.877551020408163"/>
    <n v="49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5"/>
    <n v="1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41.023728813559323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98.914285714285711"/>
    <n v="245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87.78125"/>
    <n v="32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80.767605633802816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94.28235294117647"/>
    <n v="85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3.428571428571431"/>
    <n v="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.968133535660087"/>
    <n v="659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109.04109589041096"/>
    <n v="803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41.16"/>
    <n v="75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99.125"/>
    <n v="16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05.88429752066116"/>
    <n v="121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48.996525921966864"/>
    <n v="3742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39"/>
    <n v="223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31.022556390977442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103.87096774193549"/>
    <n v="31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59.268518518518519"/>
    <n v="108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42.3"/>
    <n v="30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53.117647058823529"/>
    <n v="17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50.796875"/>
    <n v="64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101.15"/>
    <n v="80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65.000810372771468"/>
    <n v="2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37.998645510835914"/>
    <n v="516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82.615384615384613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7.941368078175898"/>
    <n v="307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80.780821917808225"/>
    <n v="73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25.984375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0.363636363636363"/>
    <n v="3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54.004916018025398"/>
    <n v="2441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101.78672985781991"/>
    <n v="21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45.003610108303249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77.068421052631578"/>
    <n v="190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88.076595744680844"/>
    <n v="470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47.035573122529641"/>
    <n v="253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0.99550763701707"/>
    <n v="1113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87.003066141042481"/>
    <n v="2283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63.994402985074629"/>
    <n v="1072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5.9945205479452"/>
    <n v="1095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73.989349112426041"/>
    <n v="1690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84.02004626060139"/>
    <n v="1297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88.966921119592882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76.990453460620529"/>
    <n v="1257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97.146341463414629"/>
    <n v="328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33.013605442176868"/>
    <n v="147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99.950602409638549"/>
    <n v="830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69.966767371601208"/>
    <n v="331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110.32"/>
    <n v="25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66.005235602094245"/>
    <n v="191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41.005742176284812"/>
    <n v="3483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103.96316359696641"/>
    <n v="923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5"/>
    <n v="1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47.009935419771487"/>
    <n v="2013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29.606060606060606"/>
    <n v="33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81.010569583088667"/>
    <n v="1703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94.35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26.058139534883722"/>
    <n v="8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85.775000000000006"/>
    <n v="40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103.73170731707317"/>
    <n v="41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49.826086956521742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63.893048128342244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47.002434782608695"/>
    <n v="287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108.47727272727273"/>
    <n v="8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72.015706806282722"/>
    <n v="191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59.928057553956833"/>
    <n v="139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78.209677419354833"/>
    <n v="186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04.77678571428571"/>
    <n v="112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5.52475247524752"/>
    <n v="101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24.933333333333334"/>
    <n v="75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69.873786407766985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95.733766233766232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29.997485752598056"/>
    <n v="596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59.011948529411768"/>
    <n v="2176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84.757396449704146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78.010921177587846"/>
    <n v="210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50.05215419501134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59.16"/>
    <n v="25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93.702290076335885"/>
    <n v="131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40.14173228346457"/>
    <n v="12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70.090140845070422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66.181818181818187"/>
    <n v="44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47.714285714285715"/>
    <n v="84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62.896774193548389"/>
    <n v="155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86.611940298507463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75.126984126984127"/>
    <n v="189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1.004167534903104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50.007915567282325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96.960674157303373"/>
    <n v="1068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100.93160377358491"/>
    <n v="424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89.227586206896547"/>
    <n v="145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87.979166666666671"/>
    <n v="1152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89.54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29.09271523178808"/>
    <n v="151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42.006218905472636"/>
    <n v="1608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47.004903563255965"/>
    <n v="3059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110.44117647058823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41.990909090909092"/>
    <n v="220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48.012468827930178"/>
    <n v="1604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31.019823788546255"/>
    <n v="454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99.203252032520325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66.022316684378325"/>
    <n v="941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2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46.060200668896321"/>
    <n v="299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73.650000000000006"/>
    <n v="40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55.99336650082919"/>
    <n v="3015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68.985695127402778"/>
    <n v="2237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60.981609195402299"/>
    <n v="435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110.9813953488372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25"/>
    <n v="484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78.759740259740255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87.960784313725483"/>
    <n v="714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49.987398739873989"/>
    <n v="1111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99.524390243902445"/>
    <n v="8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04.82089552238806"/>
    <n v="134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.01469237832875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28.998544660724033"/>
    <n v="5497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30.028708133971293"/>
    <n v="418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41.005559416261292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62.866666666666667"/>
    <n v="15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47.005002501250623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26.997693638285604"/>
    <n v="5203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68.329787234042556"/>
    <n v="94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50.974576271186443"/>
    <n v="118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54.024390243902438"/>
    <n v="205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97.055555555555557"/>
    <n v="162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24.867469879518072"/>
    <n v="83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84.423913043478265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47.091324200913242"/>
    <n v="21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77.996041171813147"/>
    <n v="2526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62.967871485943775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81.00608044901777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65.321428571428569"/>
    <n v="84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104.43617021276596"/>
    <n v="9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69.989010989010993"/>
    <n v="91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83.023989898989896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90.3"/>
    <n v="10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03.98131932282546"/>
    <n v="1713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54.931726907630519"/>
    <n v="24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51.921875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60.02834008097166"/>
    <n v="247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44.003488879197555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53.003513254551258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54.5"/>
    <n v="32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75.04195804195804"/>
    <n v="143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35.911111111111111"/>
    <n v="90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36.952702702702702"/>
    <n v="296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63.170588235294119"/>
    <n v="170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29.99462365591398"/>
    <n v="186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86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75.014876033057845"/>
    <n v="6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101.19767441860465"/>
    <n v="86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4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29.001272669424118"/>
    <n v="6286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98.225806451612897"/>
    <n v="31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87.001693480101608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45.205128205128204"/>
    <n v="39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.001341561577675"/>
    <n v="372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94.976947040498445"/>
    <n v="160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28.956521739130434"/>
    <n v="4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55.993396226415094"/>
    <n v="2120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54.038095238095238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82.38"/>
    <n v="50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66.997115384615384"/>
    <n v="2080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107.91401869158878"/>
    <n v="535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69.009501187648453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39.006568144499177"/>
    <n v="2436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110.3625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94.857142857142861"/>
    <n v="42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57.935251798561154"/>
    <n v="139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01.25"/>
    <n v="16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64.95597484276729"/>
    <n v="15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27.00524934383202"/>
    <n v="38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50.97422680412371"/>
    <n v="194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104.94260869565217"/>
    <n v="575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84.028301886792448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02.85915492957747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39.96208530805687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51.001785714285717"/>
    <n v="1120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40.823008849557525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58.999637155297535"/>
    <n v="2756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71.156069364161851"/>
    <n v="173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99.494252873563212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03.98634590377114"/>
    <n v="1538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76.555555555555557"/>
    <n v="9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87.068592057761734"/>
    <n v="55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48.99554707379135"/>
    <n v="1572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42.969135802469133"/>
    <n v="648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33.428571428571431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83.982949701619773"/>
    <n v="2346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01.41739130434783"/>
    <n v="115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109.87058823529412"/>
    <n v="85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31.916666666666668"/>
    <n v="144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70.993450675399103"/>
    <n v="244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77.026890756302521"/>
    <n v="595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101.78125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51.059701492537314"/>
    <n v="268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68.02051282051282"/>
    <n v="195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30.87037037037037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27.908333333333335"/>
    <n v="120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79.994818652849744"/>
    <n v="579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38.003378378378379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s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59.990534521158132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37.037634408602152"/>
    <n v="186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99.963043478260872"/>
    <n v="460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111.6774193548387"/>
    <n v="62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6.014409221902014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66.010284810126578"/>
    <n v="252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44.05263157894737"/>
    <n v="19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52.999726551818434"/>
    <n v="3657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95"/>
    <n v="1258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70.908396946564892"/>
    <n v="13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98.060773480662988"/>
    <n v="362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53.046025104602514"/>
    <n v="239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93.142857142857139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8.945075757575758"/>
    <n v="52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36.067669172932334"/>
    <n v="133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63.030732860520096"/>
    <n v="84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84.717948717948715"/>
    <n v="78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62.2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01.97518330513255"/>
    <n v="1773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106.4375"/>
    <n v="32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29.975609756097562"/>
    <n v="369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85.806282722513089"/>
    <n v="19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70.82022471910112"/>
    <n v="89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40.998484082870135"/>
    <n v="1979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28.063492063492063"/>
    <n v="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88.054421768707485"/>
    <n v="147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31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90.337500000000006"/>
    <n v="80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63.777777777777779"/>
    <n v="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53.995515695067262"/>
    <n v="178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48.993956043956047"/>
    <n v="3640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63.857142857142854"/>
    <n v="12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82.996393146979258"/>
    <n v="221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55.08230452674897"/>
    <n v="243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62.044554455445542"/>
    <n v="20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04.97857142857143"/>
    <n v="140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94.044676806083643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44.007716049382715"/>
    <n v="1296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92.467532467532465"/>
    <n v="7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57.072874493927124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109.07848101265823"/>
    <n v="395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39.387755102040813"/>
    <n v="4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77.022222222222226"/>
    <n v="180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92.166666666666671"/>
    <n v="84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61.007063197026021"/>
    <n v="2690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78.068181818181813"/>
    <n v="88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80.75"/>
    <n v="156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59.991289782244557"/>
    <n v="2985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110.03018372703411"/>
    <n v="762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4"/>
    <n v="1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37.99856063332134"/>
    <n v="2779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6.369565217391298"/>
    <n v="92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72.978599221789878"/>
    <n v="102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26.007220216606498"/>
    <n v="554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04.36296296296297"/>
    <n v="135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02.18852459016394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54.117647058823529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63.222222222222221"/>
    <n v="126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4.03228962818004"/>
    <n v="1022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49.994334277620396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56.015151515151516"/>
    <n v="198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48.807692307692307"/>
    <n v="26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60.082352941176474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78.990502793296088"/>
    <n v="1790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53.99499443826474"/>
    <n v="3596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111.45945945945945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60.922131147540981"/>
    <n v="244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26.0015444015444"/>
    <n v="5180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80.993208828522924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34.995963302752294"/>
    <n v="272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94.142857142857139"/>
    <n v="35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52.085106382978722"/>
    <n v="94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24.986666666666668"/>
    <n v="300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69.215277777777771"/>
    <n v="144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93.944444444444443"/>
    <n v="558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98.40625"/>
    <n v="64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41.783783783783782"/>
    <n v="37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65.991836734693877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72.05747126436782"/>
    <n v="87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48.003209242618745"/>
    <n v="3116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54.098591549295776"/>
    <n v="7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107.88095238095238"/>
    <n v="42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67.034103410341032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64.01425914445133"/>
    <n v="161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96.066176470588232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51.184615384615384"/>
    <n v="130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43.92307692307692"/>
    <n v="156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91.021198830409361"/>
    <n v="1368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50.127450980392155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67.720930232558146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61.03921568627451"/>
    <n v="102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80.011857707509876"/>
    <n v="253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7.001497753369947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71.127388535031841"/>
    <n v="157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89.99079189686924"/>
    <n v="162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43.032786885245905"/>
    <n v="18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67.997714808043881"/>
    <n v="218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73.004566210045667"/>
    <n v="2409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62.341463414634148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5"/>
    <n v="1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67.103092783505161"/>
    <n v="1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79.978947368421046"/>
    <n v="1140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62.176470588235297"/>
    <n v="102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53.005950297514879"/>
    <n v="2857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57.738317757009348"/>
    <n v="107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40.03125"/>
    <n v="160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81.016591928251117"/>
    <n v="2230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5.047468354430379"/>
    <n v="316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02.92307692307692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27.998126756166094"/>
    <n v="6406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75.733333333333334"/>
    <n v="15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45.026041666666664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73.615384615384613"/>
    <n v="26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56.991701244813278"/>
    <n v="723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85.223529411764702"/>
    <n v="170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50.962184873949582"/>
    <n v="238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63.563636363636363"/>
    <n v="55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80.999165275459092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86.044753086419746"/>
    <n v="648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90.0390625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74.006063432835816"/>
    <n v="2144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92.4375"/>
    <n v="6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55.999257333828446"/>
    <n v="2693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32.983796296296298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93.596774193548384"/>
    <n v="62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69.867724867724874"/>
    <n v="189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72.129870129870127"/>
    <n v="154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30.041666666666668"/>
    <n v="96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3.968000000000004"/>
    <n v="750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68.65517241379311"/>
    <n v="87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59.992164544564154"/>
    <n v="3063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111.15827338129496"/>
    <n v="278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53.038095238095238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55.985524728588658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69.986760812003524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48.998079877112133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103.84615384615384"/>
    <n v="6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9.127659574468083"/>
    <n v="94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107.37777777777778"/>
    <n v="45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76.922178988326849"/>
    <n v="257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58.128865979381445"/>
    <n v="194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03.73643410852713"/>
    <n v="129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87.962666666666664"/>
    <n v="375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8"/>
    <n v="29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37.999361294443261"/>
    <n v="4697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.999313893653515"/>
    <n v="29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03.5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85.994467496542185"/>
    <n v="723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98.011627906976742"/>
    <n v="60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2"/>
    <n v="1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44.994570837642193"/>
    <n v="3868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31.012224938875306"/>
    <n v="409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59.970085470085472"/>
    <n v="234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58.9973474801061"/>
    <n v="3016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50.045454545454547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98.966269841269835"/>
    <n v="504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58.857142857142854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81.010256410256417"/>
    <n v="390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6.013333333333335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96.597402597402592"/>
    <n v="77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6.957446808510639"/>
    <n v="752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67.984732824427482"/>
    <n v="131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8.781609195402297"/>
    <n v="8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24.99623706491063"/>
    <n v="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44.922794117647058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79.400000000000006"/>
    <n v="25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29.009546539379475"/>
    <n v="419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3.59210526315789"/>
    <n v="76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07.97038864898211"/>
    <n v="162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68.987284287011803"/>
    <n v="1101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11.02236719478098"/>
    <n v="1073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24.997515808491418"/>
    <n v="442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42.155172413793103"/>
    <n v="58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47.003284072249592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6.0392749244713"/>
    <n v="331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01.03760683760684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39.927927927927925"/>
    <n v="111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83.158139534883716"/>
    <n v="215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9.97520661157025"/>
    <n v="363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47.993908629441627"/>
    <n v="2955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95.978877489438744"/>
    <n v="1657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78.728155339805824"/>
    <n v="10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56.081632653061227"/>
    <n v="14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69.090909090909093"/>
    <n v="110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102.05291576673866"/>
    <n v="92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07.32089552238806"/>
    <n v="134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51.970260223048328"/>
    <n v="269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71.137142857142862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106.49275362318841"/>
    <n v="6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42.93684210526316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30.037974683544302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0.623376623376629"/>
    <n v="77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66.016018306636155"/>
    <n v="1748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96.911392405063296"/>
    <n v="79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62.867346938775512"/>
    <n v="196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108.98537682789652"/>
    <n v="88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26.999314599040439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65.004147943311438"/>
    <n v="2893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111.51785714285714"/>
    <n v="56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3"/>
    <n v="1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110.99268292682927"/>
    <n v="820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56.746987951807228"/>
    <n v="83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97.020608439646708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92.08620689655173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82.986666666666665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03.03791821561339"/>
    <n v="1345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68.922619047619051"/>
    <n v="168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87.737226277372258"/>
    <n v="137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75.021505376344081"/>
    <n v="186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50.863999999999997"/>
    <n v="125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90"/>
    <n v="14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72.896039603960389"/>
    <n v="202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8.48543689320388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01.98095238095237"/>
    <n v="1785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44.009146341463413"/>
    <n v="656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65.942675159235662"/>
    <n v="157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24.987387387387386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8.003367003367003"/>
    <n v="297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85.829268292682926"/>
    <n v="12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84.921052631578945"/>
    <n v="38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90.483333333333334"/>
    <n v="60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25.00197628458498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92.013888888888886"/>
    <n v="144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93.066115702479337"/>
    <n v="121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61.008145363408524"/>
    <n v="1596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92.036259541984734"/>
    <n v="52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81.132596685082873"/>
    <n v="181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73.5"/>
    <n v="10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85.221311475409834"/>
    <n v="1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10.96825396825396"/>
    <n v="1071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32.968036529680369"/>
    <n v="21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96.005352363960753"/>
    <n v="112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84.96632653061225"/>
    <n v="980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25.007462686567163"/>
    <n v="536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65.99899547965846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87.34482758620689"/>
    <n v="2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27.933333333333334"/>
    <n v="180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03.8"/>
    <n v="15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31.937172774869111"/>
    <n v="19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99.5"/>
    <n v="16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08.84615384615384"/>
    <n v="130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10.7622950819672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29.647058823529413"/>
    <n v="17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01.71428571428571"/>
    <n v="140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61.5"/>
    <n v="34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5"/>
    <n v="3388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40.049999999999997"/>
    <n v="280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110.97231270358306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.959016393442624"/>
    <n v="36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30.974074074074075"/>
    <n v="270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47.035087719298247"/>
    <n v="11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88.065693430656935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7.005616224648989"/>
    <n v="3205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6.027777777777779"/>
    <n v="288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67.817567567567565"/>
    <n v="148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49.964912280701753"/>
    <n v="114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10.01646903820817"/>
    <n v="1518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89.964678178963894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79.009523809523813"/>
    <n v="210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86.867469879518069"/>
    <n v="166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62.04"/>
    <n v="100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6.970212765957445"/>
    <n v="23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54.121621621621621"/>
    <n v="148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41.035353535353536"/>
    <n v="198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55.052419354838712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107.93762183235867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73.92"/>
    <n v="150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1.995894428152493"/>
    <n v="3410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53.898148148148145"/>
    <n v="216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106.5"/>
    <n v="26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32.999805409612762"/>
    <n v="5139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43.00254993625159"/>
    <n v="235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86.858974358974365"/>
    <n v="78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96.8"/>
    <n v="10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32.995456610631528"/>
    <n v="2201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8.028106508875737"/>
    <n v="676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58.867816091954026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105.04572803850782"/>
    <n v="831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33.054878048780488"/>
    <n v="164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78.821428571428569"/>
    <n v="56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68.204968944099377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75.731884057971016"/>
    <n v="138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0.996070133010882"/>
    <n v="3308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01.88188976377953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52.879227053140099"/>
    <n v="207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71.005820721769496"/>
    <n v="859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102.38709677419355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74.466666666666669"/>
    <n v="45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51.009883198562441"/>
    <n v="1113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90"/>
    <n v="6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97.142857142857139"/>
    <n v="7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72.071823204419886"/>
    <n v="181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75.236363636363635"/>
    <n v="110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2.967741935483872"/>
    <n v="31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54.807692307692307"/>
    <n v="78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45.037837837837834"/>
    <n v="185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52.958677685950413"/>
    <n v="121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60.017959183673469"/>
    <n v="1225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44.028301886792455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86.02816901408451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8.012875536480685"/>
    <n v="233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32.050458715596328"/>
    <n v="21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73.611940298507463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108.71052631578948"/>
    <n v="76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2.97674418604651"/>
    <n v="43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83.315789473684205"/>
    <n v="19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42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55.927601809954751"/>
    <n v="22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105.03681885125184"/>
    <n v="679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48"/>
    <n v="2805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112.66176470588235"/>
    <n v="68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81.944444444444443"/>
    <n v="36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64.049180327868854"/>
    <n v="183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06.39097744360902"/>
    <n v="133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76.011249497790274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111.07246376811594"/>
    <n v="69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95.936170212765958"/>
    <n v="47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43.043010752688176"/>
    <n v="279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67.966666666666669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89.991428571428571"/>
    <n v="2100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58.095238095238095"/>
    <n v="252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83.996875000000003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88.853503184713375"/>
    <n v="157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65.963917525773198"/>
    <n v="1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74.804878048780495"/>
    <n v="82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69.98571428571428"/>
    <n v="70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32.006493506493506"/>
    <n v="154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64.727272727272734"/>
    <n v="22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24.998110087408456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04.97764070932922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64.987878787878785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94.352941176470594"/>
    <n v="119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44.001706484641637"/>
    <n v="1758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64.744680851063833"/>
    <n v="94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84.00667779632721"/>
    <n v="1797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34.061302681992338"/>
    <n v="261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93.273885350318466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2.998301726577978"/>
    <n v="35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83.812903225806451"/>
    <n v="155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63.992424242424242"/>
    <n v="13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81.909090909090907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3.053191489361708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01.98449039881831"/>
    <n v="1354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105.9375"/>
    <n v="48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01.58181818181818"/>
    <n v="110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62.970930232558139"/>
    <n v="172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29.045602605863191"/>
    <n v="307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77.924999999999997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80.806451612903231"/>
    <n v="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76.006816632583508"/>
    <n v="1467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72.993613824192337"/>
    <n v="2662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53"/>
    <n v="452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54.164556962025316"/>
    <n v="158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32.946666666666665"/>
    <n v="22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79.371428571428567"/>
    <n v="35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41.174603174603178"/>
    <n v="63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77.430769230769229"/>
    <n v="65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57.159509202453989"/>
    <n v="163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77.17647058823529"/>
    <n v="85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4.953917050691246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97.18"/>
    <n v="150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46.000916870415651"/>
    <n v="3272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8.02338530066815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25.99"/>
    <n v="300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02.69047619047619"/>
    <n v="126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72.958174904942965"/>
    <n v="526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57.190082644628099"/>
    <n v="121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84.013793103448279"/>
    <n v="2320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98.66666666666667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42.007419183889773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32.002753556677376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81.567164179104481"/>
    <n v="67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37.035087719298247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03.033360455655"/>
    <n v="1229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84.333333333333329"/>
    <n v="12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102.60377358490567"/>
    <n v="53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79.99212924606462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70.055309734513273"/>
    <n v="452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37"/>
    <n v="80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41.911917098445599"/>
    <n v="193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57.992576882290564"/>
    <n v="1886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40.942307692307693"/>
    <n v="52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69.9972602739726"/>
    <n v="1825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73.838709677419359"/>
    <n v="31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41.979310344827589"/>
    <n v="290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77.93442622950819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06.01972789115646"/>
    <n v="1470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47.018181818181816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76.016483516483518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54.120603015075375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7.285714285714285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3.81308411214954"/>
    <n v="107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05.02602739726028"/>
    <n v="1460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90.259259259259252"/>
    <n v="27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76.978705978705975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02.60162601626017"/>
    <n v="123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2"/>
    <n v="1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55.0062893081761"/>
    <n v="159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32.127272727272725"/>
    <n v="110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50.642857142857146"/>
    <n v="1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49.6875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54.894067796610166"/>
    <n v="23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46.931937172774866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4.951219512195124"/>
    <n v="41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0.99898322318251"/>
    <n v="3934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107.7625"/>
    <n v="80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102.07770270270271"/>
    <n v="296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24.976190476190474"/>
    <n v="462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79.944134078212286"/>
    <n v="179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67.946462715105156"/>
    <n v="523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26.070921985815602"/>
    <n v="141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05.0032154340836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25.826923076923077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77.666666666666671"/>
    <n v="2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57.82692307692308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92.955555555555549"/>
    <n v="225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37.945098039215686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1.842105263157894"/>
    <n v="38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40"/>
    <n v="2261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101.1"/>
    <n v="40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84.006989951944078"/>
    <n v="2289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103.41538461538461"/>
    <n v="65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05.13333333333334"/>
    <n v="15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89.21621621621621"/>
    <n v="37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51.995234312946785"/>
    <n v="3777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64.956521739130437"/>
    <n v="18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46.235294117647058"/>
    <n v="85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51.151785714285715"/>
    <n v="112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33.909722222222221"/>
    <n v="144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92.016298633017882"/>
    <n v="19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7.42857142857143"/>
    <n v="105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75.848484848484844"/>
    <n v="132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80.476190476190482"/>
    <n v="21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86.978483606557376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105.13541666666667"/>
    <n v="96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57.298507462686565"/>
    <n v="67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93.348484848484844"/>
    <n v="66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1.987179487179489"/>
    <n v="78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92.611940298507463"/>
    <n v="67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04.99122807017544"/>
    <n v="11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30.958174904942965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33.001182732111175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84.187845303867405"/>
    <n v="181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73.92307692307692"/>
    <n v="13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36.987499999999997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46.896551724137929"/>
    <n v="203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5"/>
    <n v="1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02.02437459910199"/>
    <n v="155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45.007502206531335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94.285714285714292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01.02325581395348"/>
    <n v="15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97.037499999999994"/>
    <n v="80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43.00963855421687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94.916030534351151"/>
    <n v="13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72.151785714285708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51.007692307692309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85.054545454545448"/>
    <n v="5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43.87096774193548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40.063909774436091"/>
    <n v="26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43.833333333333336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84.92903225806451"/>
    <n v="155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41.067632850241544"/>
    <n v="2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54.971428571428568"/>
    <n v="245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77.010807374443743"/>
    <n v="157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71.201754385964918"/>
    <n v="114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1.935483870967744"/>
    <n v="93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97.069023569023571"/>
    <n v="594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58.916666666666664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58.015466983938133"/>
    <n v="1681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103.87301587301587"/>
    <n v="252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93.46875"/>
    <n v="32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61.970370370370368"/>
    <n v="135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77.268656716417908"/>
    <n v="6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3.923913043478265"/>
    <n v="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84.969458128078813"/>
    <n v="1015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105.97035040431267"/>
    <n v="742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6.969040247678016"/>
    <n v="323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81.533333333333331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80.999140154772135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26.010498687664043"/>
    <n v="38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25.998410896708286"/>
    <n v="4405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34.173913043478258"/>
    <n v="92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28.002083333333335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76.546875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53.05309734513274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106.859375"/>
    <n v="64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46.020746887966808"/>
    <n v="241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00.17424242424242"/>
    <n v="13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101.44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7.972684085510693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74.995594713656388"/>
    <n v="2043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42.982142857142854"/>
    <n v="112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33.115107913669064"/>
    <n v="139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101.13101604278074"/>
    <n v="3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55.98841354723708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07F20-790C-4115-AB83-22C55C27E36D}" name="PivotTable1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3"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parent category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06D95-E4A8-4EF9-8A55-B90E9A770DC3}" name="PivotTable1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4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-1"/>
    <pageField fld="12" hier="-1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5E2E5-F795-4002-86A5-B383CF953693}" name="PivotTable2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5DE2A0-66F3-4901-A617-0908317C25E9}" name="Table4" displayName="Table4" ref="A1:T1001" totalsRowShown="0" headerRowDxfId="19">
  <autoFilter ref="A1:T1001" xr:uid="{BC5DE2A0-66F3-4901-A617-0908317C25E9}"/>
  <tableColumns count="20">
    <tableColumn id="1" xr3:uid="{8376AD8A-1BA3-4AAC-B949-D8D18333A72F}" name="id"/>
    <tableColumn id="2" xr3:uid="{C2668EBF-C170-4BE8-A6DA-E4A558ABAF2B}" name="name"/>
    <tableColumn id="3" xr3:uid="{F734AD69-C436-4E4B-B01C-5D3759573370}" name="blurb" dataDxfId="18"/>
    <tableColumn id="4" xr3:uid="{B50795F5-9F3C-4372-8A77-8F88688598EA}" name="goal"/>
    <tableColumn id="5" xr3:uid="{9372D082-FA49-4629-AD10-8CE77607F947}" name="pledged"/>
    <tableColumn id="6" xr3:uid="{14BB2AEB-851D-46DB-BB4F-99D98A6A61B2}" name="percent funded" dataDxfId="17">
      <calculatedColumnFormula>E2/D2*100</calculatedColumnFormula>
    </tableColumn>
    <tableColumn id="7" xr3:uid="{2DB1DC6E-4405-4B47-908D-02472DE485AB}" name="outcome"/>
    <tableColumn id="8" xr3:uid="{CA8B01AF-9D45-455E-9235-44A2A23CA6E4}" name="average donation " dataDxfId="16">
      <calculatedColumnFormula>IFERROR(E2/I2,"0")</calculatedColumnFormula>
    </tableColumn>
    <tableColumn id="9" xr3:uid="{2A7EBA9F-D66B-4068-BCFE-05957AD42A04}" name="backers_count"/>
    <tableColumn id="10" xr3:uid="{0F62F619-B13A-4B21-8511-B2E3B5032B22}" name="country"/>
    <tableColumn id="11" xr3:uid="{BE0EC0D2-18CB-4D72-9646-D15DB6BE5E95}" name="currency"/>
    <tableColumn id="12" xr3:uid="{D42B1AF2-373B-4C75-B371-CEF19827928B}" name="launched_at"/>
    <tableColumn id="13" xr3:uid="{22FA93DF-4D53-4E7C-A05D-7AF9FA4927C4}" name="deadline"/>
    <tableColumn id="19" xr3:uid="{63A573BF-D4BB-4F64-99C3-472B539E9E14}" name="date created conversion " dataDxfId="15">
      <calculatedColumnFormula>(L2/86400)+25569</calculatedColumnFormula>
    </tableColumn>
    <tableColumn id="20" xr3:uid="{EC2C30A1-1598-4A80-9779-A3C7B2598FDA}" name="date ended conversion " dataDxfId="14">
      <calculatedColumnFormula>(M2/86400)+25569</calculatedColumnFormula>
    </tableColumn>
    <tableColumn id="14" xr3:uid="{06BCD1F0-5C59-4EF6-8922-F098B6E08C67}" name="staff_pick"/>
    <tableColumn id="15" xr3:uid="{27BE09E7-5182-489D-B641-B2ECA13E3D59}" name="spotlight"/>
    <tableColumn id="16" xr3:uid="{F3C9E5C2-6565-49CA-BBE2-64042323F918}" name="category &amp; sub-category"/>
    <tableColumn id="17" xr3:uid="{236430CE-4208-409A-96D5-FA511BFE68CF}" name="parent category">
      <calculatedColumnFormula>IFERROR(LEFT(R2, SEARCH("/", R2) - 1), R2)</calculatedColumnFormula>
    </tableColumn>
    <tableColumn id="18" xr3:uid="{207E04BB-2B47-4985-8A46-44F690758DDA}" name="sub category">
      <calculatedColumnFormula>IFERROR(MID(R2, SEARCH("/", R2) + 1, LEN(R2) - SEARCH("/", R2)), 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="74" workbookViewId="0">
      <selection activeCell="J6" sqref="J6"/>
    </sheetView>
  </sheetViews>
  <sheetFormatPr baseColWidth="10" defaultColWidth="10.6640625" defaultRowHeight="16" x14ac:dyDescent="0.2"/>
  <cols>
    <col min="1" max="1" width="6.33203125" customWidth="1"/>
    <col min="2" max="2" width="30.6640625" bestFit="1" customWidth="1"/>
    <col min="3" max="3" width="33.5" style="3" customWidth="1"/>
    <col min="5" max="5" width="11.83203125" customWidth="1"/>
    <col min="6" max="6" width="17.33203125" customWidth="1"/>
    <col min="7" max="7" width="13.1640625" customWidth="1"/>
    <col min="8" max="8" width="17.5" style="4" customWidth="1"/>
    <col min="9" max="9" width="14.83203125" customWidth="1"/>
    <col min="10" max="11" width="10.6640625" customWidth="1"/>
    <col min="12" max="12" width="14.5" customWidth="1"/>
    <col min="13" max="13" width="14.6640625" customWidth="1"/>
    <col min="14" max="14" width="25.33203125" customWidth="1"/>
    <col min="15" max="15" width="24.33203125" customWidth="1"/>
    <col min="16" max="16" width="18" customWidth="1"/>
    <col min="17" max="17" width="18.5" customWidth="1"/>
    <col min="18" max="18" width="21.33203125" customWidth="1"/>
    <col min="19" max="19" width="17" customWidth="1"/>
    <col min="20" max="20" width="20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6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33" si="0">E2/D2*100</f>
        <v>0</v>
      </c>
      <c r="G2" t="s">
        <v>14</v>
      </c>
      <c r="H2" s="9" t="str">
        <f t="shared" ref="H2:H33" si="1">IFERROR(E2/I2,"0")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2">(L2/86400)+25569</f>
        <v>42336.25</v>
      </c>
      <c r="O2" s="11">
        <f t="shared" ref="O2:O65" si="3">(M2/86400)+25569</f>
        <v>42353.25</v>
      </c>
      <c r="P2" t="b">
        <v>0</v>
      </c>
      <c r="Q2" t="b">
        <v>0</v>
      </c>
      <c r="R2" t="s">
        <v>17</v>
      </c>
      <c r="S2" t="str">
        <f>IFERROR(LEFT(R2, SEARCH("/", R2) - 1), R2)</f>
        <v>food</v>
      </c>
      <c r="T2" t="str">
        <f>IFERROR(MID(R2, SEARCH("/", R2) + 1, LEN(R2) - SEARCH("/", R2)), "")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 s="4">
        <f t="shared" si="1"/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1">
        <f t="shared" si="2"/>
        <v>41870.208333333336</v>
      </c>
      <c r="O3" s="11">
        <f t="shared" si="3"/>
        <v>41872.208333333336</v>
      </c>
      <c r="P3" t="b">
        <v>0</v>
      </c>
      <c r="Q3" t="b">
        <v>1</v>
      </c>
      <c r="R3" t="s">
        <v>23</v>
      </c>
      <c r="S3" t="str">
        <f t="shared" ref="S3:S66" si="4">IFERROR(LEFT(R3, SEARCH("/", R3) - 1), R3)</f>
        <v>music</v>
      </c>
      <c r="T3" t="str">
        <f t="shared" ref="T3:T5" si="5">IFERROR(MID(R3, SEARCH("/", R3) + 1, LEN(R3) - SEARCH("/", R3)), "")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4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4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4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>IFERROR(MID(R6, SEARCH("/", R6) + 1, LEN(R6) - SEARCH("/", R6)), "")</f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4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ref="T7:T70" si="6">IFERROR(MID(R7, SEARCH("/", R7) + 1, LEN(R7) - SEARCH("/", R7)), "")</f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4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6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4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6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4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6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4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6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4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6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4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6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4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6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4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6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4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6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4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6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4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6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4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6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4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6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4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6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4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6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4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6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4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6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4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6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4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6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4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6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4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6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4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6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4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6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4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6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4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6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4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6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ref="F34:F65" si="7">E34/D34*100</f>
        <v>86.807920792079202</v>
      </c>
      <c r="G34" t="s">
        <v>14</v>
      </c>
      <c r="H34" s="4">
        <f t="shared" ref="H34:H65" si="8">IFERROR(E34/I34,"0")</f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6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7"/>
        <v>377.82071713147411</v>
      </c>
      <c r="G35" t="s">
        <v>20</v>
      </c>
      <c r="H35" s="4">
        <f t="shared" si="8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6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7"/>
        <v>150.80645161290323</v>
      </c>
      <c r="G36" t="s">
        <v>20</v>
      </c>
      <c r="H36" s="4">
        <f t="shared" si="8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6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7"/>
        <v>150.30119521912351</v>
      </c>
      <c r="G37" t="s">
        <v>20</v>
      </c>
      <c r="H37" s="4">
        <f t="shared" si="8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6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7"/>
        <v>157.28571428571431</v>
      </c>
      <c r="G38" t="s">
        <v>20</v>
      </c>
      <c r="H38" s="4">
        <f t="shared" si="8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6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7"/>
        <v>139.98765432098764</v>
      </c>
      <c r="G39" t="s">
        <v>20</v>
      </c>
      <c r="H39" s="4">
        <f t="shared" si="8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6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7"/>
        <v>325.32258064516128</v>
      </c>
      <c r="G40" t="s">
        <v>20</v>
      </c>
      <c r="H40" s="4">
        <f t="shared" si="8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6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7"/>
        <v>50.777777777777779</v>
      </c>
      <c r="G41" t="s">
        <v>14</v>
      </c>
      <c r="H41" s="4">
        <f t="shared" si="8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6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7"/>
        <v>169.06818181818181</v>
      </c>
      <c r="G42" t="s">
        <v>20</v>
      </c>
      <c r="H42" s="4">
        <f t="shared" si="8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6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7"/>
        <v>212.92857142857144</v>
      </c>
      <c r="G43" t="s">
        <v>20</v>
      </c>
      <c r="H43" s="4">
        <f t="shared" si="8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6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7"/>
        <v>443.94444444444446</v>
      </c>
      <c r="G44" t="s">
        <v>20</v>
      </c>
      <c r="H44" s="4">
        <f t="shared" si="8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6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7"/>
        <v>185.9390243902439</v>
      </c>
      <c r="G45" t="s">
        <v>20</v>
      </c>
      <c r="H45" s="4">
        <f t="shared" si="8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6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7"/>
        <v>658.8125</v>
      </c>
      <c r="G46" t="s">
        <v>20</v>
      </c>
      <c r="H46" s="4">
        <f t="shared" si="8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6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7"/>
        <v>47.684210526315788</v>
      </c>
      <c r="G47" t="s">
        <v>14</v>
      </c>
      <c r="H47" s="4">
        <f t="shared" si="8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6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7"/>
        <v>114.78378378378378</v>
      </c>
      <c r="G48" t="s">
        <v>20</v>
      </c>
      <c r="H48" s="4">
        <f t="shared" si="8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6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7"/>
        <v>475.26666666666665</v>
      </c>
      <c r="G49" t="s">
        <v>20</v>
      </c>
      <c r="H49" s="4">
        <f t="shared" si="8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6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7"/>
        <v>386.97297297297297</v>
      </c>
      <c r="G50" t="s">
        <v>20</v>
      </c>
      <c r="H50" s="4">
        <f t="shared" si="8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6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7"/>
        <v>189.625</v>
      </c>
      <c r="G51" t="s">
        <v>20</v>
      </c>
      <c r="H51" s="4">
        <f t="shared" si="8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6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7"/>
        <v>2</v>
      </c>
      <c r="G52" t="s">
        <v>14</v>
      </c>
      <c r="H52" s="4">
        <f t="shared" si="8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6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7"/>
        <v>91.867805186590772</v>
      </c>
      <c r="G53" t="s">
        <v>14</v>
      </c>
      <c r="H53" s="4">
        <f t="shared" si="8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6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7"/>
        <v>34.152777777777779</v>
      </c>
      <c r="G54" t="s">
        <v>14</v>
      </c>
      <c r="H54" s="4">
        <f t="shared" si="8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6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7"/>
        <v>140.40909090909091</v>
      </c>
      <c r="G55" t="s">
        <v>20</v>
      </c>
      <c r="H55" s="4">
        <f t="shared" si="8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6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7"/>
        <v>89.86666666666666</v>
      </c>
      <c r="G56" t="s">
        <v>14</v>
      </c>
      <c r="H56" s="4">
        <f t="shared" si="8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6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7"/>
        <v>177.96969696969697</v>
      </c>
      <c r="G57" t="s">
        <v>20</v>
      </c>
      <c r="H57" s="4">
        <f t="shared" si="8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6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7"/>
        <v>143.66249999999999</v>
      </c>
      <c r="G58" t="s">
        <v>20</v>
      </c>
      <c r="H58" s="4">
        <f t="shared" si="8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6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7"/>
        <v>215.27586206896552</v>
      </c>
      <c r="G59" t="s">
        <v>20</v>
      </c>
      <c r="H59" s="4">
        <f t="shared" si="8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6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7"/>
        <v>227.11111111111114</v>
      </c>
      <c r="G60" t="s">
        <v>20</v>
      </c>
      <c r="H60" s="4">
        <f t="shared" si="8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6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7"/>
        <v>275.07142857142861</v>
      </c>
      <c r="G61" t="s">
        <v>20</v>
      </c>
      <c r="H61" s="4">
        <f t="shared" si="8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6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7"/>
        <v>144.37048832271762</v>
      </c>
      <c r="G62" t="s">
        <v>20</v>
      </c>
      <c r="H62" s="4">
        <f t="shared" si="8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6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7"/>
        <v>92.74598393574297</v>
      </c>
      <c r="G63" t="s">
        <v>14</v>
      </c>
      <c r="H63" s="4">
        <f t="shared" si="8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6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7"/>
        <v>722.6</v>
      </c>
      <c r="G64" t="s">
        <v>20</v>
      </c>
      <c r="H64" s="4">
        <f t="shared" si="8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6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7"/>
        <v>11.851063829787234</v>
      </c>
      <c r="G65" t="s">
        <v>14</v>
      </c>
      <c r="H65" s="4">
        <f t="shared" si="8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6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" si="9">E66/D66*100</f>
        <v>97.642857142857139</v>
      </c>
      <c r="G66" t="s">
        <v>14</v>
      </c>
      <c r="H66" s="4">
        <f t="shared" ref="H66:H129" si="10">IFERROR(E66/I66,"0")</f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11">(L66/86400)+25569</f>
        <v>43283.208333333328</v>
      </c>
      <c r="O66" s="11">
        <f t="shared" ref="O66:O129" si="12">(M66/86400)+25569</f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6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13">E67/D67*100</f>
        <v>236.14754098360655</v>
      </c>
      <c r="G67" t="s">
        <v>20</v>
      </c>
      <c r="H67" s="4">
        <f t="shared" si="10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11"/>
        <v>40570.25</v>
      </c>
      <c r="O67" s="11">
        <f t="shared" si="12"/>
        <v>40577.25</v>
      </c>
      <c r="P67" t="b">
        <v>0</v>
      </c>
      <c r="Q67" t="b">
        <v>0</v>
      </c>
      <c r="R67" t="s">
        <v>33</v>
      </c>
      <c r="S67" t="str">
        <f t="shared" ref="S67:S130" si="14">IFERROR(LEFT(R67, SEARCH("/", R67) - 1), R67)</f>
        <v>theater</v>
      </c>
      <c r="T67" t="str">
        <f t="shared" si="6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3"/>
        <v>45.068965517241381</v>
      </c>
      <c r="G68" t="s">
        <v>14</v>
      </c>
      <c r="H68" s="4">
        <f t="shared" si="10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11"/>
        <v>42102.208333333328</v>
      </c>
      <c r="O68" s="11">
        <f t="shared" si="12"/>
        <v>42107.208333333328</v>
      </c>
      <c r="P68" t="b">
        <v>0</v>
      </c>
      <c r="Q68" t="b">
        <v>1</v>
      </c>
      <c r="R68" t="s">
        <v>33</v>
      </c>
      <c r="S68" t="str">
        <f t="shared" si="14"/>
        <v>theater</v>
      </c>
      <c r="T68" t="str">
        <f t="shared" si="6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3"/>
        <v>162.38567493112947</v>
      </c>
      <c r="G69" t="s">
        <v>20</v>
      </c>
      <c r="H69" s="4">
        <f t="shared" si="10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11"/>
        <v>40203.25</v>
      </c>
      <c r="O69" s="11">
        <f t="shared" si="12"/>
        <v>40208.25</v>
      </c>
      <c r="P69" t="b">
        <v>0</v>
      </c>
      <c r="Q69" t="b">
        <v>1</v>
      </c>
      <c r="R69" t="s">
        <v>65</v>
      </c>
      <c r="S69" t="str">
        <f t="shared" si="14"/>
        <v>technology</v>
      </c>
      <c r="T69" t="str">
        <f t="shared" si="6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3"/>
        <v>254.52631578947367</v>
      </c>
      <c r="G70" t="s">
        <v>20</v>
      </c>
      <c r="H70" s="4">
        <f t="shared" si="10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11"/>
        <v>42943.208333333328</v>
      </c>
      <c r="O70" s="11">
        <f t="shared" si="12"/>
        <v>42990.208333333328</v>
      </c>
      <c r="P70" t="b">
        <v>0</v>
      </c>
      <c r="Q70" t="b">
        <v>1</v>
      </c>
      <c r="R70" t="s">
        <v>33</v>
      </c>
      <c r="S70" t="str">
        <f t="shared" si="14"/>
        <v>theater</v>
      </c>
      <c r="T70" t="str">
        <f t="shared" si="6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3"/>
        <v>24.063291139240505</v>
      </c>
      <c r="G71" t="s">
        <v>74</v>
      </c>
      <c r="H71" s="4">
        <f t="shared" si="10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11"/>
        <v>40531.25</v>
      </c>
      <c r="O71" s="11">
        <f t="shared" si="12"/>
        <v>40565.25</v>
      </c>
      <c r="P71" t="b">
        <v>0</v>
      </c>
      <c r="Q71" t="b">
        <v>0</v>
      </c>
      <c r="R71" t="s">
        <v>33</v>
      </c>
      <c r="S71" t="str">
        <f t="shared" si="14"/>
        <v>theater</v>
      </c>
      <c r="T71" t="str">
        <f t="shared" ref="T71:T134" si="15">IFERROR(MID(R71, SEARCH("/", R71) + 1, LEN(R71) - SEARCH("/", R71)), "")</f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3"/>
        <v>123.74140625000001</v>
      </c>
      <c r="G72" t="s">
        <v>20</v>
      </c>
      <c r="H72" s="4">
        <f t="shared" si="10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11"/>
        <v>40484.208333333336</v>
      </c>
      <c r="O72" s="11">
        <f t="shared" si="12"/>
        <v>40533.25</v>
      </c>
      <c r="P72" t="b">
        <v>0</v>
      </c>
      <c r="Q72" t="b">
        <v>1</v>
      </c>
      <c r="R72" t="s">
        <v>33</v>
      </c>
      <c r="S72" t="str">
        <f t="shared" si="14"/>
        <v>theater</v>
      </c>
      <c r="T72" t="str">
        <f t="shared" si="15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3"/>
        <v>108.06666666666666</v>
      </c>
      <c r="G73" t="s">
        <v>20</v>
      </c>
      <c r="H73" s="4">
        <f t="shared" si="10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11"/>
        <v>43799.25</v>
      </c>
      <c r="O73" s="11">
        <f t="shared" si="12"/>
        <v>43803.25</v>
      </c>
      <c r="P73" t="b">
        <v>0</v>
      </c>
      <c r="Q73" t="b">
        <v>0</v>
      </c>
      <c r="R73" t="s">
        <v>33</v>
      </c>
      <c r="S73" t="str">
        <f t="shared" si="14"/>
        <v>theater</v>
      </c>
      <c r="T73" t="str">
        <f t="shared" si="15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3"/>
        <v>670.33333333333326</v>
      </c>
      <c r="G74" t="s">
        <v>20</v>
      </c>
      <c r="H74" s="4">
        <f t="shared" si="10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11"/>
        <v>42186.208333333328</v>
      </c>
      <c r="O74" s="11">
        <f t="shared" si="12"/>
        <v>42222.208333333328</v>
      </c>
      <c r="P74" t="b">
        <v>0</v>
      </c>
      <c r="Q74" t="b">
        <v>0</v>
      </c>
      <c r="R74" t="s">
        <v>71</v>
      </c>
      <c r="S74" t="str">
        <f t="shared" si="14"/>
        <v>film &amp; video</v>
      </c>
      <c r="T74" t="str">
        <f t="shared" si="15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3"/>
        <v>660.92857142857144</v>
      </c>
      <c r="G75" t="s">
        <v>20</v>
      </c>
      <c r="H75" s="4">
        <f t="shared" si="10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11"/>
        <v>42701.25</v>
      </c>
      <c r="O75" s="11">
        <f t="shared" si="12"/>
        <v>42704.25</v>
      </c>
      <c r="P75" t="b">
        <v>0</v>
      </c>
      <c r="Q75" t="b">
        <v>0</v>
      </c>
      <c r="R75" t="s">
        <v>159</v>
      </c>
      <c r="S75" t="str">
        <f t="shared" si="14"/>
        <v>music</v>
      </c>
      <c r="T75" t="str">
        <f t="shared" si="15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3"/>
        <v>122.46153846153847</v>
      </c>
      <c r="G76" t="s">
        <v>20</v>
      </c>
      <c r="H76" s="4">
        <f t="shared" si="10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11"/>
        <v>42456.208333333328</v>
      </c>
      <c r="O76" s="11">
        <f t="shared" si="12"/>
        <v>42457.208333333328</v>
      </c>
      <c r="P76" t="b">
        <v>0</v>
      </c>
      <c r="Q76" t="b">
        <v>0</v>
      </c>
      <c r="R76" t="s">
        <v>148</v>
      </c>
      <c r="S76" t="str">
        <f t="shared" si="14"/>
        <v>music</v>
      </c>
      <c r="T76" t="str">
        <f t="shared" si="15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3"/>
        <v>150.57731958762886</v>
      </c>
      <c r="G77" t="s">
        <v>20</v>
      </c>
      <c r="H77" s="4">
        <f t="shared" si="10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11"/>
        <v>43296.208333333328</v>
      </c>
      <c r="O77" s="11">
        <f t="shared" si="12"/>
        <v>43304.208333333328</v>
      </c>
      <c r="P77" t="b">
        <v>0</v>
      </c>
      <c r="Q77" t="b">
        <v>0</v>
      </c>
      <c r="R77" t="s">
        <v>122</v>
      </c>
      <c r="S77" t="str">
        <f t="shared" si="14"/>
        <v>photography</v>
      </c>
      <c r="T77" t="str">
        <f t="shared" si="15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3"/>
        <v>78.106590724165997</v>
      </c>
      <c r="G78" t="s">
        <v>14</v>
      </c>
      <c r="H78" s="4">
        <f t="shared" si="10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11"/>
        <v>42027.25</v>
      </c>
      <c r="O78" s="11">
        <f t="shared" si="12"/>
        <v>42076.208333333328</v>
      </c>
      <c r="P78" t="b">
        <v>1</v>
      </c>
      <c r="Q78" t="b">
        <v>1</v>
      </c>
      <c r="R78" t="s">
        <v>33</v>
      </c>
      <c r="S78" t="str">
        <f t="shared" si="14"/>
        <v>theater</v>
      </c>
      <c r="T78" t="str">
        <f t="shared" si="15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3"/>
        <v>46.94736842105263</v>
      </c>
      <c r="G79" t="s">
        <v>14</v>
      </c>
      <c r="H79" s="4">
        <f t="shared" si="10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11"/>
        <v>40448.208333333336</v>
      </c>
      <c r="O79" s="11">
        <f t="shared" si="12"/>
        <v>40462.208333333336</v>
      </c>
      <c r="P79" t="b">
        <v>0</v>
      </c>
      <c r="Q79" t="b">
        <v>1</v>
      </c>
      <c r="R79" t="s">
        <v>71</v>
      </c>
      <c r="S79" t="str">
        <f t="shared" si="14"/>
        <v>film &amp; video</v>
      </c>
      <c r="T79" t="str">
        <f t="shared" si="15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3"/>
        <v>300.8</v>
      </c>
      <c r="G80" t="s">
        <v>20</v>
      </c>
      <c r="H80" s="4">
        <f t="shared" si="10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11"/>
        <v>43206.208333333328</v>
      </c>
      <c r="O80" s="11">
        <f t="shared" si="12"/>
        <v>43207.208333333328</v>
      </c>
      <c r="P80" t="b">
        <v>0</v>
      </c>
      <c r="Q80" t="b">
        <v>0</v>
      </c>
      <c r="R80" t="s">
        <v>206</v>
      </c>
      <c r="S80" t="str">
        <f t="shared" si="14"/>
        <v>publishing</v>
      </c>
      <c r="T80" t="str">
        <f t="shared" si="15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3"/>
        <v>69.598615916955026</v>
      </c>
      <c r="G81" t="s">
        <v>14</v>
      </c>
      <c r="H81" s="4">
        <f t="shared" si="10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11"/>
        <v>43267.208333333328</v>
      </c>
      <c r="O81" s="11">
        <f t="shared" si="12"/>
        <v>43272.208333333328</v>
      </c>
      <c r="P81" t="b">
        <v>0</v>
      </c>
      <c r="Q81" t="b">
        <v>0</v>
      </c>
      <c r="R81" t="s">
        <v>33</v>
      </c>
      <c r="S81" t="str">
        <f t="shared" si="14"/>
        <v>theater</v>
      </c>
      <c r="T81" t="str">
        <f t="shared" si="15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3"/>
        <v>637.4545454545455</v>
      </c>
      <c r="G82" t="s">
        <v>20</v>
      </c>
      <c r="H82" s="4">
        <f t="shared" si="10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11"/>
        <v>42976.208333333328</v>
      </c>
      <c r="O82" s="11">
        <f t="shared" si="12"/>
        <v>43006.208333333328</v>
      </c>
      <c r="P82" t="b">
        <v>0</v>
      </c>
      <c r="Q82" t="b">
        <v>0</v>
      </c>
      <c r="R82" t="s">
        <v>89</v>
      </c>
      <c r="S82" t="str">
        <f t="shared" si="14"/>
        <v>games</v>
      </c>
      <c r="T82" t="str">
        <f t="shared" si="15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3"/>
        <v>225.33928571428569</v>
      </c>
      <c r="G83" t="s">
        <v>20</v>
      </c>
      <c r="H83" s="4">
        <f t="shared" si="10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11"/>
        <v>43062.25</v>
      </c>
      <c r="O83" s="11">
        <f t="shared" si="12"/>
        <v>43087.25</v>
      </c>
      <c r="P83" t="b">
        <v>0</v>
      </c>
      <c r="Q83" t="b">
        <v>0</v>
      </c>
      <c r="R83" t="s">
        <v>23</v>
      </c>
      <c r="S83" t="str">
        <f t="shared" si="14"/>
        <v>music</v>
      </c>
      <c r="T83" t="str">
        <f t="shared" si="15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3"/>
        <v>1497.3000000000002</v>
      </c>
      <c r="G84" t="s">
        <v>20</v>
      </c>
      <c r="H84" s="4">
        <f t="shared" si="10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11"/>
        <v>43482.25</v>
      </c>
      <c r="O84" s="11">
        <f t="shared" si="12"/>
        <v>43489.25</v>
      </c>
      <c r="P84" t="b">
        <v>0</v>
      </c>
      <c r="Q84" t="b">
        <v>1</v>
      </c>
      <c r="R84" t="s">
        <v>89</v>
      </c>
      <c r="S84" t="str">
        <f t="shared" si="14"/>
        <v>games</v>
      </c>
      <c r="T84" t="str">
        <f t="shared" si="15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3"/>
        <v>37.590225563909776</v>
      </c>
      <c r="G85" t="s">
        <v>14</v>
      </c>
      <c r="H85" s="4">
        <f t="shared" si="10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11"/>
        <v>42579.208333333328</v>
      </c>
      <c r="O85" s="11">
        <f t="shared" si="12"/>
        <v>42601.208333333328</v>
      </c>
      <c r="P85" t="b">
        <v>0</v>
      </c>
      <c r="Q85" t="b">
        <v>0</v>
      </c>
      <c r="R85" t="s">
        <v>50</v>
      </c>
      <c r="S85" t="str">
        <f t="shared" si="14"/>
        <v>music</v>
      </c>
      <c r="T85" t="str">
        <f t="shared" si="15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3"/>
        <v>132.36942675159236</v>
      </c>
      <c r="G86" t="s">
        <v>20</v>
      </c>
      <c r="H86" s="4">
        <f t="shared" si="10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11"/>
        <v>41118.208333333336</v>
      </c>
      <c r="O86" s="11">
        <f t="shared" si="12"/>
        <v>41128.208333333336</v>
      </c>
      <c r="P86" t="b">
        <v>0</v>
      </c>
      <c r="Q86" t="b">
        <v>0</v>
      </c>
      <c r="R86" t="s">
        <v>65</v>
      </c>
      <c r="S86" t="str">
        <f t="shared" si="14"/>
        <v>technology</v>
      </c>
      <c r="T86" t="str">
        <f t="shared" si="15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3"/>
        <v>131.22448979591837</v>
      </c>
      <c r="G87" t="s">
        <v>20</v>
      </c>
      <c r="H87" s="4">
        <f t="shared" si="10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11"/>
        <v>40797.208333333336</v>
      </c>
      <c r="O87" s="11">
        <f t="shared" si="12"/>
        <v>40805.208333333336</v>
      </c>
      <c r="P87" t="b">
        <v>0</v>
      </c>
      <c r="Q87" t="b">
        <v>0</v>
      </c>
      <c r="R87" t="s">
        <v>60</v>
      </c>
      <c r="S87" t="str">
        <f t="shared" si="14"/>
        <v>music</v>
      </c>
      <c r="T87" t="str">
        <f t="shared" si="15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3"/>
        <v>167.63513513513513</v>
      </c>
      <c r="G88" t="s">
        <v>20</v>
      </c>
      <c r="H88" s="4">
        <f t="shared" si="10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11"/>
        <v>42128.208333333328</v>
      </c>
      <c r="O88" s="11">
        <f t="shared" si="12"/>
        <v>42141.208333333328</v>
      </c>
      <c r="P88" t="b">
        <v>1</v>
      </c>
      <c r="Q88" t="b">
        <v>0</v>
      </c>
      <c r="R88" t="s">
        <v>33</v>
      </c>
      <c r="S88" t="str">
        <f t="shared" si="14"/>
        <v>theater</v>
      </c>
      <c r="T88" t="str">
        <f t="shared" si="15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3"/>
        <v>61.984886649874063</v>
      </c>
      <c r="G89" t="s">
        <v>14</v>
      </c>
      <c r="H89" s="4">
        <f t="shared" si="10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11"/>
        <v>40610.25</v>
      </c>
      <c r="O89" s="11">
        <f t="shared" si="12"/>
        <v>40621.208333333336</v>
      </c>
      <c r="P89" t="b">
        <v>0</v>
      </c>
      <c r="Q89" t="b">
        <v>1</v>
      </c>
      <c r="R89" t="s">
        <v>23</v>
      </c>
      <c r="S89" t="str">
        <f t="shared" si="14"/>
        <v>music</v>
      </c>
      <c r="T89" t="str">
        <f t="shared" si="15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3"/>
        <v>260.75</v>
      </c>
      <c r="G90" t="s">
        <v>20</v>
      </c>
      <c r="H90" s="4">
        <f t="shared" si="10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11"/>
        <v>42110.208333333328</v>
      </c>
      <c r="O90" s="11">
        <f t="shared" si="12"/>
        <v>42132.208333333328</v>
      </c>
      <c r="P90" t="b">
        <v>0</v>
      </c>
      <c r="Q90" t="b">
        <v>0</v>
      </c>
      <c r="R90" t="s">
        <v>206</v>
      </c>
      <c r="S90" t="str">
        <f t="shared" si="14"/>
        <v>publishing</v>
      </c>
      <c r="T90" t="str">
        <f t="shared" si="15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3"/>
        <v>252.58823529411765</v>
      </c>
      <c r="G91" t="s">
        <v>20</v>
      </c>
      <c r="H91" s="4">
        <f t="shared" si="10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11"/>
        <v>40283.208333333336</v>
      </c>
      <c r="O91" s="11">
        <f t="shared" si="12"/>
        <v>40285.208333333336</v>
      </c>
      <c r="P91" t="b">
        <v>0</v>
      </c>
      <c r="Q91" t="b">
        <v>0</v>
      </c>
      <c r="R91" t="s">
        <v>33</v>
      </c>
      <c r="S91" t="str">
        <f t="shared" si="14"/>
        <v>theater</v>
      </c>
      <c r="T91" t="str">
        <f t="shared" si="15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3"/>
        <v>78.615384615384613</v>
      </c>
      <c r="G92" t="s">
        <v>14</v>
      </c>
      <c r="H92" s="4">
        <f t="shared" si="10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11"/>
        <v>42425.25</v>
      </c>
      <c r="O92" s="11">
        <f t="shared" si="12"/>
        <v>42425.25</v>
      </c>
      <c r="P92" t="b">
        <v>0</v>
      </c>
      <c r="Q92" t="b">
        <v>1</v>
      </c>
      <c r="R92" t="s">
        <v>33</v>
      </c>
      <c r="S92" t="str">
        <f t="shared" si="14"/>
        <v>theater</v>
      </c>
      <c r="T92" t="str">
        <f t="shared" si="15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3"/>
        <v>48.404406999351913</v>
      </c>
      <c r="G93" t="s">
        <v>14</v>
      </c>
      <c r="H93" s="4">
        <f t="shared" si="10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11"/>
        <v>42588.208333333328</v>
      </c>
      <c r="O93" s="11">
        <f t="shared" si="12"/>
        <v>42616.208333333328</v>
      </c>
      <c r="P93" t="b">
        <v>0</v>
      </c>
      <c r="Q93" t="b">
        <v>0</v>
      </c>
      <c r="R93" t="s">
        <v>206</v>
      </c>
      <c r="S93" t="str">
        <f t="shared" si="14"/>
        <v>publishing</v>
      </c>
      <c r="T93" t="str">
        <f t="shared" si="15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3"/>
        <v>258.875</v>
      </c>
      <c r="G94" t="s">
        <v>20</v>
      </c>
      <c r="H94" s="4">
        <f t="shared" si="10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11"/>
        <v>40352.208333333336</v>
      </c>
      <c r="O94" s="11">
        <f t="shared" si="12"/>
        <v>40353.208333333336</v>
      </c>
      <c r="P94" t="b">
        <v>0</v>
      </c>
      <c r="Q94" t="b">
        <v>1</v>
      </c>
      <c r="R94" t="s">
        <v>89</v>
      </c>
      <c r="S94" t="str">
        <f t="shared" si="14"/>
        <v>games</v>
      </c>
      <c r="T94" t="str">
        <f t="shared" si="15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3"/>
        <v>60.548713235294116</v>
      </c>
      <c r="G95" t="s">
        <v>74</v>
      </c>
      <c r="H95" s="4">
        <f t="shared" si="10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11"/>
        <v>41202.208333333336</v>
      </c>
      <c r="O95" s="11">
        <f t="shared" si="12"/>
        <v>41206.208333333336</v>
      </c>
      <c r="P95" t="b">
        <v>0</v>
      </c>
      <c r="Q95" t="b">
        <v>1</v>
      </c>
      <c r="R95" t="s">
        <v>33</v>
      </c>
      <c r="S95" t="str">
        <f t="shared" si="14"/>
        <v>theater</v>
      </c>
      <c r="T95" t="str">
        <f t="shared" si="15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3"/>
        <v>303.68965517241378</v>
      </c>
      <c r="G96" t="s">
        <v>20</v>
      </c>
      <c r="H96" s="4">
        <f t="shared" si="10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11"/>
        <v>43562.208333333328</v>
      </c>
      <c r="O96" s="11">
        <f t="shared" si="12"/>
        <v>43573.208333333328</v>
      </c>
      <c r="P96" t="b">
        <v>0</v>
      </c>
      <c r="Q96" t="b">
        <v>0</v>
      </c>
      <c r="R96" t="s">
        <v>28</v>
      </c>
      <c r="S96" t="str">
        <f t="shared" si="14"/>
        <v>technology</v>
      </c>
      <c r="T96" t="str">
        <f t="shared" si="15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3"/>
        <v>112.99999999999999</v>
      </c>
      <c r="G97" t="s">
        <v>20</v>
      </c>
      <c r="H97" s="4">
        <f t="shared" si="10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11"/>
        <v>43752.208333333328</v>
      </c>
      <c r="O97" s="11">
        <f t="shared" si="12"/>
        <v>43759.208333333328</v>
      </c>
      <c r="P97" t="b">
        <v>0</v>
      </c>
      <c r="Q97" t="b">
        <v>0</v>
      </c>
      <c r="R97" t="s">
        <v>42</v>
      </c>
      <c r="S97" t="str">
        <f t="shared" si="14"/>
        <v>film &amp; video</v>
      </c>
      <c r="T97" t="str">
        <f t="shared" si="15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3"/>
        <v>217.37876614060258</v>
      </c>
      <c r="G98" t="s">
        <v>20</v>
      </c>
      <c r="H98" s="4">
        <f t="shared" si="10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11"/>
        <v>40612.25</v>
      </c>
      <c r="O98" s="11">
        <f t="shared" si="12"/>
        <v>40625.208333333336</v>
      </c>
      <c r="P98" t="b">
        <v>0</v>
      </c>
      <c r="Q98" t="b">
        <v>0</v>
      </c>
      <c r="R98" t="s">
        <v>33</v>
      </c>
      <c r="S98" t="str">
        <f t="shared" si="14"/>
        <v>theater</v>
      </c>
      <c r="T98" t="str">
        <f t="shared" si="15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3"/>
        <v>926.69230769230762</v>
      </c>
      <c r="G99" t="s">
        <v>20</v>
      </c>
      <c r="H99" s="4">
        <f t="shared" si="10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11"/>
        <v>42180.208333333328</v>
      </c>
      <c r="O99" s="11">
        <f t="shared" si="12"/>
        <v>42234.208333333328</v>
      </c>
      <c r="P99" t="b">
        <v>0</v>
      </c>
      <c r="Q99" t="b">
        <v>0</v>
      </c>
      <c r="R99" t="s">
        <v>17</v>
      </c>
      <c r="S99" t="str">
        <f t="shared" si="14"/>
        <v>food</v>
      </c>
      <c r="T99" t="str">
        <f t="shared" si="15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3"/>
        <v>33.692229038854805</v>
      </c>
      <c r="G100" t="s">
        <v>14</v>
      </c>
      <c r="H100" s="4">
        <f t="shared" si="10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11"/>
        <v>42212.208333333328</v>
      </c>
      <c r="O100" s="11">
        <f t="shared" si="12"/>
        <v>42216.208333333328</v>
      </c>
      <c r="P100" t="b">
        <v>0</v>
      </c>
      <c r="Q100" t="b">
        <v>0</v>
      </c>
      <c r="R100" t="s">
        <v>89</v>
      </c>
      <c r="S100" t="str">
        <f t="shared" si="14"/>
        <v>games</v>
      </c>
      <c r="T100" t="str">
        <f t="shared" si="15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3"/>
        <v>196.7236842105263</v>
      </c>
      <c r="G101" t="s">
        <v>20</v>
      </c>
      <c r="H101" s="4">
        <f t="shared" si="10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11"/>
        <v>41968.25</v>
      </c>
      <c r="O101" s="11">
        <f t="shared" si="12"/>
        <v>41997.25</v>
      </c>
      <c r="P101" t="b">
        <v>0</v>
      </c>
      <c r="Q101" t="b">
        <v>0</v>
      </c>
      <c r="R101" t="s">
        <v>33</v>
      </c>
      <c r="S101" t="str">
        <f t="shared" si="14"/>
        <v>theater</v>
      </c>
      <c r="T101" t="str">
        <f t="shared" si="15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3"/>
        <v>1</v>
      </c>
      <c r="G102" t="s">
        <v>14</v>
      </c>
      <c r="H102" s="4">
        <f t="shared" si="10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11"/>
        <v>40835.208333333336</v>
      </c>
      <c r="O102" s="11">
        <f t="shared" si="12"/>
        <v>40853.208333333336</v>
      </c>
      <c r="P102" t="b">
        <v>0</v>
      </c>
      <c r="Q102" t="b">
        <v>0</v>
      </c>
      <c r="R102" t="s">
        <v>33</v>
      </c>
      <c r="S102" t="str">
        <f t="shared" si="14"/>
        <v>theater</v>
      </c>
      <c r="T102" t="str">
        <f t="shared" si="15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3"/>
        <v>1021.4444444444445</v>
      </c>
      <c r="G103" t="s">
        <v>20</v>
      </c>
      <c r="H103" s="4">
        <f t="shared" si="10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11"/>
        <v>42056.25</v>
      </c>
      <c r="O103" s="11">
        <f t="shared" si="12"/>
        <v>42063.25</v>
      </c>
      <c r="P103" t="b">
        <v>0</v>
      </c>
      <c r="Q103" t="b">
        <v>1</v>
      </c>
      <c r="R103" t="s">
        <v>50</v>
      </c>
      <c r="S103" t="str">
        <f t="shared" si="14"/>
        <v>music</v>
      </c>
      <c r="T103" t="str">
        <f t="shared" si="15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3"/>
        <v>281.67567567567568</v>
      </c>
      <c r="G104" t="s">
        <v>20</v>
      </c>
      <c r="H104" s="4">
        <f t="shared" si="10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11"/>
        <v>43234.208333333328</v>
      </c>
      <c r="O104" s="11">
        <f t="shared" si="12"/>
        <v>43241.208333333328</v>
      </c>
      <c r="P104" t="b">
        <v>0</v>
      </c>
      <c r="Q104" t="b">
        <v>1</v>
      </c>
      <c r="R104" t="s">
        <v>65</v>
      </c>
      <c r="S104" t="str">
        <f t="shared" si="14"/>
        <v>technology</v>
      </c>
      <c r="T104" t="str">
        <f t="shared" si="15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3"/>
        <v>24.610000000000003</v>
      </c>
      <c r="G105" t="s">
        <v>14</v>
      </c>
      <c r="H105" s="4">
        <f t="shared" si="10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11"/>
        <v>40475.208333333336</v>
      </c>
      <c r="O105" s="11">
        <f t="shared" si="12"/>
        <v>40484.208333333336</v>
      </c>
      <c r="P105" t="b">
        <v>0</v>
      </c>
      <c r="Q105" t="b">
        <v>0</v>
      </c>
      <c r="R105" t="s">
        <v>50</v>
      </c>
      <c r="S105" t="str">
        <f t="shared" si="14"/>
        <v>music</v>
      </c>
      <c r="T105" t="str">
        <f t="shared" si="15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3"/>
        <v>143.14010067114094</v>
      </c>
      <c r="G106" t="s">
        <v>20</v>
      </c>
      <c r="H106" s="4">
        <f t="shared" si="10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11"/>
        <v>42878.208333333328</v>
      </c>
      <c r="O106" s="11">
        <f t="shared" si="12"/>
        <v>42879.208333333328</v>
      </c>
      <c r="P106" t="b">
        <v>0</v>
      </c>
      <c r="Q106" t="b">
        <v>0</v>
      </c>
      <c r="R106" t="s">
        <v>60</v>
      </c>
      <c r="S106" t="str">
        <f t="shared" si="14"/>
        <v>music</v>
      </c>
      <c r="T106" t="str">
        <f t="shared" si="15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3"/>
        <v>144.54411764705884</v>
      </c>
      <c r="G107" t="s">
        <v>20</v>
      </c>
      <c r="H107" s="4">
        <f t="shared" si="10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11"/>
        <v>41366.208333333336</v>
      </c>
      <c r="O107" s="11">
        <f t="shared" si="12"/>
        <v>41384.208333333336</v>
      </c>
      <c r="P107" t="b">
        <v>0</v>
      </c>
      <c r="Q107" t="b">
        <v>0</v>
      </c>
      <c r="R107" t="s">
        <v>28</v>
      </c>
      <c r="S107" t="str">
        <f t="shared" si="14"/>
        <v>technology</v>
      </c>
      <c r="T107" t="str">
        <f t="shared" si="15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3"/>
        <v>359.12820512820514</v>
      </c>
      <c r="G108" t="s">
        <v>20</v>
      </c>
      <c r="H108" s="4">
        <f t="shared" si="10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11"/>
        <v>43716.208333333328</v>
      </c>
      <c r="O108" s="11">
        <f t="shared" si="12"/>
        <v>43721.208333333328</v>
      </c>
      <c r="P108" t="b">
        <v>0</v>
      </c>
      <c r="Q108" t="b">
        <v>0</v>
      </c>
      <c r="R108" t="s">
        <v>33</v>
      </c>
      <c r="S108" t="str">
        <f t="shared" si="14"/>
        <v>theater</v>
      </c>
      <c r="T108" t="str">
        <f t="shared" si="15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3"/>
        <v>186.48571428571427</v>
      </c>
      <c r="G109" t="s">
        <v>20</v>
      </c>
      <c r="H109" s="4">
        <f t="shared" si="10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11"/>
        <v>43213.208333333328</v>
      </c>
      <c r="O109" s="11">
        <f t="shared" si="12"/>
        <v>43230.208333333328</v>
      </c>
      <c r="P109" t="b">
        <v>0</v>
      </c>
      <c r="Q109" t="b">
        <v>1</v>
      </c>
      <c r="R109" t="s">
        <v>33</v>
      </c>
      <c r="S109" t="str">
        <f t="shared" si="14"/>
        <v>theater</v>
      </c>
      <c r="T109" t="str">
        <f t="shared" si="15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3"/>
        <v>595.26666666666665</v>
      </c>
      <c r="G110" t="s">
        <v>20</v>
      </c>
      <c r="H110" s="4">
        <f t="shared" si="10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11"/>
        <v>41005.208333333336</v>
      </c>
      <c r="O110" s="11">
        <f t="shared" si="12"/>
        <v>41042.208333333336</v>
      </c>
      <c r="P110" t="b">
        <v>0</v>
      </c>
      <c r="Q110" t="b">
        <v>0</v>
      </c>
      <c r="R110" t="s">
        <v>42</v>
      </c>
      <c r="S110" t="str">
        <f t="shared" si="14"/>
        <v>film &amp; video</v>
      </c>
      <c r="T110" t="str">
        <f t="shared" si="15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3"/>
        <v>59.21153846153846</v>
      </c>
      <c r="G111" t="s">
        <v>14</v>
      </c>
      <c r="H111" s="4">
        <f t="shared" si="10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11"/>
        <v>41651.25</v>
      </c>
      <c r="O111" s="11">
        <f t="shared" si="12"/>
        <v>41653.25</v>
      </c>
      <c r="P111" t="b">
        <v>0</v>
      </c>
      <c r="Q111" t="b">
        <v>0</v>
      </c>
      <c r="R111" t="s">
        <v>269</v>
      </c>
      <c r="S111" t="str">
        <f t="shared" si="14"/>
        <v>film &amp; video</v>
      </c>
      <c r="T111" t="str">
        <f t="shared" si="15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3"/>
        <v>14.962780898876405</v>
      </c>
      <c r="G112" t="s">
        <v>14</v>
      </c>
      <c r="H112" s="4">
        <f t="shared" si="10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11"/>
        <v>43354.208333333328</v>
      </c>
      <c r="O112" s="11">
        <f t="shared" si="12"/>
        <v>43373.208333333328</v>
      </c>
      <c r="P112" t="b">
        <v>0</v>
      </c>
      <c r="Q112" t="b">
        <v>0</v>
      </c>
      <c r="R112" t="s">
        <v>17</v>
      </c>
      <c r="S112" t="str">
        <f t="shared" si="14"/>
        <v>food</v>
      </c>
      <c r="T112" t="str">
        <f t="shared" si="15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3"/>
        <v>119.95602605863192</v>
      </c>
      <c r="G113" t="s">
        <v>20</v>
      </c>
      <c r="H113" s="4">
        <f t="shared" si="10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11"/>
        <v>41174.208333333336</v>
      </c>
      <c r="O113" s="11">
        <f t="shared" si="12"/>
        <v>41180.208333333336</v>
      </c>
      <c r="P113" t="b">
        <v>0</v>
      </c>
      <c r="Q113" t="b">
        <v>0</v>
      </c>
      <c r="R113" t="s">
        <v>133</v>
      </c>
      <c r="S113" t="str">
        <f t="shared" si="14"/>
        <v>publishing</v>
      </c>
      <c r="T113" t="str">
        <f t="shared" si="15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3"/>
        <v>268.82978723404256</v>
      </c>
      <c r="G114" t="s">
        <v>20</v>
      </c>
      <c r="H114" s="4">
        <f t="shared" si="10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11"/>
        <v>41875.208333333336</v>
      </c>
      <c r="O114" s="11">
        <f t="shared" si="12"/>
        <v>41890.208333333336</v>
      </c>
      <c r="P114" t="b">
        <v>0</v>
      </c>
      <c r="Q114" t="b">
        <v>0</v>
      </c>
      <c r="R114" t="s">
        <v>28</v>
      </c>
      <c r="S114" t="str">
        <f t="shared" si="14"/>
        <v>technology</v>
      </c>
      <c r="T114" t="str">
        <f t="shared" si="15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3"/>
        <v>376.87878787878788</v>
      </c>
      <c r="G115" t="s">
        <v>20</v>
      </c>
      <c r="H115" s="4">
        <f t="shared" si="10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11"/>
        <v>42990.208333333328</v>
      </c>
      <c r="O115" s="11">
        <f t="shared" si="12"/>
        <v>42997.208333333328</v>
      </c>
      <c r="P115" t="b">
        <v>0</v>
      </c>
      <c r="Q115" t="b">
        <v>0</v>
      </c>
      <c r="R115" t="s">
        <v>17</v>
      </c>
      <c r="S115" t="str">
        <f t="shared" si="14"/>
        <v>food</v>
      </c>
      <c r="T115" t="str">
        <f t="shared" si="15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3"/>
        <v>727.15789473684208</v>
      </c>
      <c r="G116" t="s">
        <v>20</v>
      </c>
      <c r="H116" s="4">
        <f t="shared" si="10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11"/>
        <v>43564.208333333328</v>
      </c>
      <c r="O116" s="11">
        <f t="shared" si="12"/>
        <v>43565.208333333328</v>
      </c>
      <c r="P116" t="b">
        <v>0</v>
      </c>
      <c r="Q116" t="b">
        <v>1</v>
      </c>
      <c r="R116" t="s">
        <v>65</v>
      </c>
      <c r="S116" t="str">
        <f t="shared" si="14"/>
        <v>technology</v>
      </c>
      <c r="T116" t="str">
        <f t="shared" si="15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3"/>
        <v>87.211757648470297</v>
      </c>
      <c r="G117" t="s">
        <v>14</v>
      </c>
      <c r="H117" s="4">
        <f t="shared" si="10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11"/>
        <v>43056.25</v>
      </c>
      <c r="O117" s="11">
        <f t="shared" si="12"/>
        <v>43091.25</v>
      </c>
      <c r="P117" t="b">
        <v>0</v>
      </c>
      <c r="Q117" t="b">
        <v>0</v>
      </c>
      <c r="R117" t="s">
        <v>119</v>
      </c>
      <c r="S117" t="str">
        <f t="shared" si="14"/>
        <v>publishing</v>
      </c>
      <c r="T117" t="str">
        <f t="shared" si="15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3"/>
        <v>88</v>
      </c>
      <c r="G118" t="s">
        <v>14</v>
      </c>
      <c r="H118" s="4">
        <f t="shared" si="10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11"/>
        <v>42265.208333333328</v>
      </c>
      <c r="O118" s="11">
        <f t="shared" si="12"/>
        <v>42266.208333333328</v>
      </c>
      <c r="P118" t="b">
        <v>0</v>
      </c>
      <c r="Q118" t="b">
        <v>0</v>
      </c>
      <c r="R118" t="s">
        <v>33</v>
      </c>
      <c r="S118" t="str">
        <f t="shared" si="14"/>
        <v>theater</v>
      </c>
      <c r="T118" t="str">
        <f t="shared" si="15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3"/>
        <v>173.9387755102041</v>
      </c>
      <c r="G119" t="s">
        <v>20</v>
      </c>
      <c r="H119" s="4">
        <f t="shared" si="10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11"/>
        <v>40808.208333333336</v>
      </c>
      <c r="O119" s="11">
        <f t="shared" si="12"/>
        <v>40814.208333333336</v>
      </c>
      <c r="P119" t="b">
        <v>0</v>
      </c>
      <c r="Q119" t="b">
        <v>0</v>
      </c>
      <c r="R119" t="s">
        <v>269</v>
      </c>
      <c r="S119" t="str">
        <f t="shared" si="14"/>
        <v>film &amp; video</v>
      </c>
      <c r="T119" t="str">
        <f t="shared" si="15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3"/>
        <v>117.61111111111111</v>
      </c>
      <c r="G120" t="s">
        <v>20</v>
      </c>
      <c r="H120" s="4">
        <f t="shared" si="10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11"/>
        <v>41665.25</v>
      </c>
      <c r="O120" s="11">
        <f t="shared" si="12"/>
        <v>41671.25</v>
      </c>
      <c r="P120" t="b">
        <v>0</v>
      </c>
      <c r="Q120" t="b">
        <v>0</v>
      </c>
      <c r="R120" t="s">
        <v>122</v>
      </c>
      <c r="S120" t="str">
        <f t="shared" si="14"/>
        <v>photography</v>
      </c>
      <c r="T120" t="str">
        <f t="shared" si="15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3"/>
        <v>214.96</v>
      </c>
      <c r="G121" t="s">
        <v>20</v>
      </c>
      <c r="H121" s="4">
        <f t="shared" si="10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11"/>
        <v>41806.208333333336</v>
      </c>
      <c r="O121" s="11">
        <f t="shared" si="12"/>
        <v>41823.208333333336</v>
      </c>
      <c r="P121" t="b">
        <v>0</v>
      </c>
      <c r="Q121" t="b">
        <v>1</v>
      </c>
      <c r="R121" t="s">
        <v>42</v>
      </c>
      <c r="S121" t="str">
        <f t="shared" si="14"/>
        <v>film &amp; video</v>
      </c>
      <c r="T121" t="str">
        <f t="shared" si="15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3"/>
        <v>149.49667110519306</v>
      </c>
      <c r="G122" t="s">
        <v>20</v>
      </c>
      <c r="H122" s="4">
        <f t="shared" si="10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11"/>
        <v>42111.208333333328</v>
      </c>
      <c r="O122" s="11">
        <f t="shared" si="12"/>
        <v>42115.208333333328</v>
      </c>
      <c r="P122" t="b">
        <v>0</v>
      </c>
      <c r="Q122" t="b">
        <v>1</v>
      </c>
      <c r="R122" t="s">
        <v>292</v>
      </c>
      <c r="S122" t="str">
        <f t="shared" si="14"/>
        <v>games</v>
      </c>
      <c r="T122" t="str">
        <f t="shared" si="15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3"/>
        <v>219.33995584988963</v>
      </c>
      <c r="G123" t="s">
        <v>20</v>
      </c>
      <c r="H123" s="4">
        <f t="shared" si="10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11"/>
        <v>41917.208333333336</v>
      </c>
      <c r="O123" s="11">
        <f t="shared" si="12"/>
        <v>41930.208333333336</v>
      </c>
      <c r="P123" t="b">
        <v>0</v>
      </c>
      <c r="Q123" t="b">
        <v>0</v>
      </c>
      <c r="R123" t="s">
        <v>89</v>
      </c>
      <c r="S123" t="str">
        <f t="shared" si="14"/>
        <v>games</v>
      </c>
      <c r="T123" t="str">
        <f t="shared" si="15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3"/>
        <v>64.367690058479525</v>
      </c>
      <c r="G124" t="s">
        <v>14</v>
      </c>
      <c r="H124" s="4">
        <f t="shared" si="10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11"/>
        <v>41970.25</v>
      </c>
      <c r="O124" s="11">
        <f t="shared" si="12"/>
        <v>41997.25</v>
      </c>
      <c r="P124" t="b">
        <v>0</v>
      </c>
      <c r="Q124" t="b">
        <v>0</v>
      </c>
      <c r="R124" t="s">
        <v>119</v>
      </c>
      <c r="S124" t="str">
        <f t="shared" si="14"/>
        <v>publishing</v>
      </c>
      <c r="T124" t="str">
        <f t="shared" si="15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3"/>
        <v>18.622397298818232</v>
      </c>
      <c r="G125" t="s">
        <v>14</v>
      </c>
      <c r="H125" s="4">
        <f t="shared" si="10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11"/>
        <v>42332.25</v>
      </c>
      <c r="O125" s="11">
        <f t="shared" si="12"/>
        <v>42335.25</v>
      </c>
      <c r="P125" t="b">
        <v>1</v>
      </c>
      <c r="Q125" t="b">
        <v>0</v>
      </c>
      <c r="R125" t="s">
        <v>33</v>
      </c>
      <c r="S125" t="str">
        <f t="shared" si="14"/>
        <v>theater</v>
      </c>
      <c r="T125" t="str">
        <f t="shared" si="15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3"/>
        <v>367.76923076923077</v>
      </c>
      <c r="G126" t="s">
        <v>20</v>
      </c>
      <c r="H126" s="4">
        <f t="shared" si="10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11"/>
        <v>43598.208333333328</v>
      </c>
      <c r="O126" s="11">
        <f t="shared" si="12"/>
        <v>43651.208333333328</v>
      </c>
      <c r="P126" t="b">
        <v>0</v>
      </c>
      <c r="Q126" t="b">
        <v>0</v>
      </c>
      <c r="R126" t="s">
        <v>122</v>
      </c>
      <c r="S126" t="str">
        <f t="shared" si="14"/>
        <v>photography</v>
      </c>
      <c r="T126" t="str">
        <f t="shared" si="15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3"/>
        <v>159.90566037735849</v>
      </c>
      <c r="G127" t="s">
        <v>20</v>
      </c>
      <c r="H127" s="4">
        <f t="shared" si="10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11"/>
        <v>43362.208333333328</v>
      </c>
      <c r="O127" s="11">
        <f t="shared" si="12"/>
        <v>43366.208333333328</v>
      </c>
      <c r="P127" t="b">
        <v>0</v>
      </c>
      <c r="Q127" t="b">
        <v>0</v>
      </c>
      <c r="R127" t="s">
        <v>33</v>
      </c>
      <c r="S127" t="str">
        <f t="shared" si="14"/>
        <v>theater</v>
      </c>
      <c r="T127" t="str">
        <f t="shared" si="15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3"/>
        <v>38.633185349611544</v>
      </c>
      <c r="G128" t="s">
        <v>14</v>
      </c>
      <c r="H128" s="4">
        <f t="shared" si="10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11"/>
        <v>42596.208333333328</v>
      </c>
      <c r="O128" s="11">
        <f t="shared" si="12"/>
        <v>42624.208333333328</v>
      </c>
      <c r="P128" t="b">
        <v>0</v>
      </c>
      <c r="Q128" t="b">
        <v>1</v>
      </c>
      <c r="R128" t="s">
        <v>33</v>
      </c>
      <c r="S128" t="str">
        <f t="shared" si="14"/>
        <v>theater</v>
      </c>
      <c r="T128" t="str">
        <f t="shared" si="15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3"/>
        <v>51.42151162790698</v>
      </c>
      <c r="G129" t="s">
        <v>14</v>
      </c>
      <c r="H129" s="4">
        <f t="shared" si="10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11"/>
        <v>40310.208333333336</v>
      </c>
      <c r="O129" s="11">
        <f t="shared" si="12"/>
        <v>40313.208333333336</v>
      </c>
      <c r="P129" t="b">
        <v>0</v>
      </c>
      <c r="Q129" t="b">
        <v>0</v>
      </c>
      <c r="R129" t="s">
        <v>33</v>
      </c>
      <c r="S129" t="str">
        <f t="shared" si="14"/>
        <v>theater</v>
      </c>
      <c r="T129" t="str">
        <f t="shared" si="15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3"/>
        <v>60.334277620396605</v>
      </c>
      <c r="G130" t="s">
        <v>74</v>
      </c>
      <c r="H130" s="4">
        <f t="shared" ref="H130:H193" si="16">IFERROR(E130/I130,"0")</f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7">(L130/86400)+25569</f>
        <v>40417.208333333336</v>
      </c>
      <c r="O130" s="11">
        <f t="shared" ref="O130:O193" si="18">(M130/86400)+25569</f>
        <v>40430.208333333336</v>
      </c>
      <c r="P130" t="b">
        <v>0</v>
      </c>
      <c r="Q130" t="b">
        <v>0</v>
      </c>
      <c r="R130" t="s">
        <v>23</v>
      </c>
      <c r="S130" t="str">
        <f t="shared" si="14"/>
        <v>music</v>
      </c>
      <c r="T130" t="str">
        <f t="shared" si="15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9">E131/D131*100</f>
        <v>3.202693602693603</v>
      </c>
      <c r="G131" t="s">
        <v>74</v>
      </c>
      <c r="H131" s="4">
        <f t="shared" si="16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7"/>
        <v>42038.25</v>
      </c>
      <c r="O131" s="11">
        <f t="shared" si="18"/>
        <v>42063.25</v>
      </c>
      <c r="P131" t="b">
        <v>0</v>
      </c>
      <c r="Q131" t="b">
        <v>0</v>
      </c>
      <c r="R131" t="s">
        <v>17</v>
      </c>
      <c r="S131" t="str">
        <f t="shared" ref="S131:S194" si="20">IFERROR(LEFT(R131, SEARCH("/", R131) - 1), R131)</f>
        <v>food</v>
      </c>
      <c r="T131" t="str">
        <f t="shared" si="15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9"/>
        <v>155.46875</v>
      </c>
      <c r="G132" t="s">
        <v>20</v>
      </c>
      <c r="H132" s="4">
        <f t="shared" si="16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7"/>
        <v>40842.208333333336</v>
      </c>
      <c r="O132" s="11">
        <f t="shared" si="18"/>
        <v>40858.25</v>
      </c>
      <c r="P132" t="b">
        <v>0</v>
      </c>
      <c r="Q132" t="b">
        <v>0</v>
      </c>
      <c r="R132" t="s">
        <v>53</v>
      </c>
      <c r="S132" t="str">
        <f t="shared" si="20"/>
        <v>film &amp; video</v>
      </c>
      <c r="T132" t="str">
        <f t="shared" si="15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9"/>
        <v>100.85974499089254</v>
      </c>
      <c r="G133" t="s">
        <v>20</v>
      </c>
      <c r="H133" s="4">
        <f t="shared" si="16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7"/>
        <v>41607.25</v>
      </c>
      <c r="O133" s="11">
        <f t="shared" si="18"/>
        <v>41620.25</v>
      </c>
      <c r="P133" t="b">
        <v>0</v>
      </c>
      <c r="Q133" t="b">
        <v>0</v>
      </c>
      <c r="R133" t="s">
        <v>28</v>
      </c>
      <c r="S133" t="str">
        <f t="shared" si="20"/>
        <v>technology</v>
      </c>
      <c r="T133" t="str">
        <f t="shared" si="15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9"/>
        <v>116.18181818181819</v>
      </c>
      <c r="G134" t="s">
        <v>20</v>
      </c>
      <c r="H134" s="4">
        <f t="shared" si="16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7"/>
        <v>43112.25</v>
      </c>
      <c r="O134" s="11">
        <f t="shared" si="18"/>
        <v>43128.25</v>
      </c>
      <c r="P134" t="b">
        <v>0</v>
      </c>
      <c r="Q134" t="b">
        <v>1</v>
      </c>
      <c r="R134" t="s">
        <v>33</v>
      </c>
      <c r="S134" t="str">
        <f t="shared" si="20"/>
        <v>theater</v>
      </c>
      <c r="T134" t="str">
        <f t="shared" si="15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9"/>
        <v>310.77777777777777</v>
      </c>
      <c r="G135" t="s">
        <v>20</v>
      </c>
      <c r="H135" s="4">
        <f t="shared" si="16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7"/>
        <v>40767.208333333336</v>
      </c>
      <c r="O135" s="11">
        <f t="shared" si="18"/>
        <v>40789.208333333336</v>
      </c>
      <c r="P135" t="b">
        <v>0</v>
      </c>
      <c r="Q135" t="b">
        <v>0</v>
      </c>
      <c r="R135" t="s">
        <v>319</v>
      </c>
      <c r="S135" t="str">
        <f t="shared" si="20"/>
        <v>music</v>
      </c>
      <c r="T135" t="str">
        <f t="shared" ref="T135:T198" si="21">IFERROR(MID(R135, SEARCH("/", R135) + 1, LEN(R135) - SEARCH("/", R135)), "")</f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9"/>
        <v>89.73668341708543</v>
      </c>
      <c r="G136" t="s">
        <v>14</v>
      </c>
      <c r="H136" s="4">
        <f t="shared" si="16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7"/>
        <v>40713.208333333336</v>
      </c>
      <c r="O136" s="11">
        <f t="shared" si="18"/>
        <v>40762.208333333336</v>
      </c>
      <c r="P136" t="b">
        <v>0</v>
      </c>
      <c r="Q136" t="b">
        <v>1</v>
      </c>
      <c r="R136" t="s">
        <v>42</v>
      </c>
      <c r="S136" t="str">
        <f t="shared" si="20"/>
        <v>film &amp; video</v>
      </c>
      <c r="T136" t="str">
        <f t="shared" si="21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9"/>
        <v>71.27272727272728</v>
      </c>
      <c r="G137" t="s">
        <v>14</v>
      </c>
      <c r="H137" s="4">
        <f t="shared" si="16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7"/>
        <v>41340.25</v>
      </c>
      <c r="O137" s="11">
        <f t="shared" si="18"/>
        <v>41345.208333333336</v>
      </c>
      <c r="P137" t="b">
        <v>0</v>
      </c>
      <c r="Q137" t="b">
        <v>1</v>
      </c>
      <c r="R137" t="s">
        <v>33</v>
      </c>
      <c r="S137" t="str">
        <f t="shared" si="20"/>
        <v>theater</v>
      </c>
      <c r="T137" t="str">
        <f t="shared" si="21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9"/>
        <v>3.2862318840579712</v>
      </c>
      <c r="G138" t="s">
        <v>74</v>
      </c>
      <c r="H138" s="4">
        <f t="shared" si="16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7"/>
        <v>41797.208333333336</v>
      </c>
      <c r="O138" s="11">
        <f t="shared" si="18"/>
        <v>41809.208333333336</v>
      </c>
      <c r="P138" t="b">
        <v>0</v>
      </c>
      <c r="Q138" t="b">
        <v>1</v>
      </c>
      <c r="R138" t="s">
        <v>53</v>
      </c>
      <c r="S138" t="str">
        <f t="shared" si="20"/>
        <v>film &amp; video</v>
      </c>
      <c r="T138" t="str">
        <f t="shared" si="21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9"/>
        <v>261.77777777777777</v>
      </c>
      <c r="G139" t="s">
        <v>20</v>
      </c>
      <c r="H139" s="4">
        <f t="shared" si="16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7"/>
        <v>40457.208333333336</v>
      </c>
      <c r="O139" s="11">
        <f t="shared" si="18"/>
        <v>40463.208333333336</v>
      </c>
      <c r="P139" t="b">
        <v>0</v>
      </c>
      <c r="Q139" t="b">
        <v>0</v>
      </c>
      <c r="R139" t="s">
        <v>68</v>
      </c>
      <c r="S139" t="str">
        <f t="shared" si="20"/>
        <v>publishing</v>
      </c>
      <c r="T139" t="str">
        <f t="shared" si="21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9"/>
        <v>96</v>
      </c>
      <c r="G140" t="s">
        <v>14</v>
      </c>
      <c r="H140" s="4">
        <f t="shared" si="16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7"/>
        <v>41180.208333333336</v>
      </c>
      <c r="O140" s="11">
        <f t="shared" si="18"/>
        <v>41186.208333333336</v>
      </c>
      <c r="P140" t="b">
        <v>0</v>
      </c>
      <c r="Q140" t="b">
        <v>0</v>
      </c>
      <c r="R140" t="s">
        <v>292</v>
      </c>
      <c r="S140" t="str">
        <f t="shared" si="20"/>
        <v>games</v>
      </c>
      <c r="T140" t="str">
        <f t="shared" si="21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9"/>
        <v>20.896851248642779</v>
      </c>
      <c r="G141" t="s">
        <v>14</v>
      </c>
      <c r="H141" s="4">
        <f t="shared" si="16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7"/>
        <v>42115.208333333328</v>
      </c>
      <c r="O141" s="11">
        <f t="shared" si="18"/>
        <v>42131.208333333328</v>
      </c>
      <c r="P141" t="b">
        <v>0</v>
      </c>
      <c r="Q141" t="b">
        <v>1</v>
      </c>
      <c r="R141" t="s">
        <v>65</v>
      </c>
      <c r="S141" t="str">
        <f t="shared" si="20"/>
        <v>technology</v>
      </c>
      <c r="T141" t="str">
        <f t="shared" si="21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9"/>
        <v>223.16363636363636</v>
      </c>
      <c r="G142" t="s">
        <v>20</v>
      </c>
      <c r="H142" s="4">
        <f t="shared" si="16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7"/>
        <v>43156.25</v>
      </c>
      <c r="O142" s="11">
        <f t="shared" si="18"/>
        <v>43161.25</v>
      </c>
      <c r="P142" t="b">
        <v>0</v>
      </c>
      <c r="Q142" t="b">
        <v>0</v>
      </c>
      <c r="R142" t="s">
        <v>42</v>
      </c>
      <c r="S142" t="str">
        <f t="shared" si="20"/>
        <v>film &amp; video</v>
      </c>
      <c r="T142" t="str">
        <f t="shared" si="21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9"/>
        <v>101.59097978227061</v>
      </c>
      <c r="G143" t="s">
        <v>20</v>
      </c>
      <c r="H143" s="4">
        <f t="shared" si="16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7"/>
        <v>42167.208333333328</v>
      </c>
      <c r="O143" s="11">
        <f t="shared" si="18"/>
        <v>42173.208333333328</v>
      </c>
      <c r="P143" t="b">
        <v>0</v>
      </c>
      <c r="Q143" t="b">
        <v>0</v>
      </c>
      <c r="R143" t="s">
        <v>28</v>
      </c>
      <c r="S143" t="str">
        <f t="shared" si="20"/>
        <v>technology</v>
      </c>
      <c r="T143" t="str">
        <f t="shared" si="21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9"/>
        <v>230.03999999999996</v>
      </c>
      <c r="G144" t="s">
        <v>20</v>
      </c>
      <c r="H144" s="4">
        <f t="shared" si="16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7"/>
        <v>41005.208333333336</v>
      </c>
      <c r="O144" s="11">
        <f t="shared" si="18"/>
        <v>41046.208333333336</v>
      </c>
      <c r="P144" t="b">
        <v>0</v>
      </c>
      <c r="Q144" t="b">
        <v>0</v>
      </c>
      <c r="R144" t="s">
        <v>28</v>
      </c>
      <c r="S144" t="str">
        <f t="shared" si="20"/>
        <v>technology</v>
      </c>
      <c r="T144" t="str">
        <f t="shared" si="21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9"/>
        <v>135.59259259259261</v>
      </c>
      <c r="G145" t="s">
        <v>20</v>
      </c>
      <c r="H145" s="4">
        <f t="shared" si="16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7"/>
        <v>40357.208333333336</v>
      </c>
      <c r="O145" s="11">
        <f t="shared" si="18"/>
        <v>40377.208333333336</v>
      </c>
      <c r="P145" t="b">
        <v>0</v>
      </c>
      <c r="Q145" t="b">
        <v>0</v>
      </c>
      <c r="R145" t="s">
        <v>60</v>
      </c>
      <c r="S145" t="str">
        <f t="shared" si="20"/>
        <v>music</v>
      </c>
      <c r="T145" t="str">
        <f t="shared" si="21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9"/>
        <v>129.1</v>
      </c>
      <c r="G146" t="s">
        <v>20</v>
      </c>
      <c r="H146" s="4">
        <f t="shared" si="16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7"/>
        <v>43633.208333333328</v>
      </c>
      <c r="O146" s="11">
        <f t="shared" si="18"/>
        <v>43641.208333333328</v>
      </c>
      <c r="P146" t="b">
        <v>0</v>
      </c>
      <c r="Q146" t="b">
        <v>0</v>
      </c>
      <c r="R146" t="s">
        <v>33</v>
      </c>
      <c r="S146" t="str">
        <f t="shared" si="20"/>
        <v>theater</v>
      </c>
      <c r="T146" t="str">
        <f t="shared" si="21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9"/>
        <v>236.512</v>
      </c>
      <c r="G147" t="s">
        <v>20</v>
      </c>
      <c r="H147" s="4">
        <f t="shared" si="16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7"/>
        <v>41889.208333333336</v>
      </c>
      <c r="O147" s="11">
        <f t="shared" si="18"/>
        <v>41894.208333333336</v>
      </c>
      <c r="P147" t="b">
        <v>0</v>
      </c>
      <c r="Q147" t="b">
        <v>0</v>
      </c>
      <c r="R147" t="s">
        <v>65</v>
      </c>
      <c r="S147" t="str">
        <f t="shared" si="20"/>
        <v>technology</v>
      </c>
      <c r="T147" t="str">
        <f t="shared" si="21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9"/>
        <v>17.25</v>
      </c>
      <c r="G148" t="s">
        <v>74</v>
      </c>
      <c r="H148" s="4">
        <f t="shared" si="16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7"/>
        <v>40855.25</v>
      </c>
      <c r="O148" s="11">
        <f t="shared" si="18"/>
        <v>40875.25</v>
      </c>
      <c r="P148" t="b">
        <v>0</v>
      </c>
      <c r="Q148" t="b">
        <v>0</v>
      </c>
      <c r="R148" t="s">
        <v>33</v>
      </c>
      <c r="S148" t="str">
        <f t="shared" si="20"/>
        <v>theater</v>
      </c>
      <c r="T148" t="str">
        <f t="shared" si="21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9"/>
        <v>112.49397590361446</v>
      </c>
      <c r="G149" t="s">
        <v>20</v>
      </c>
      <c r="H149" s="4">
        <f t="shared" si="16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7"/>
        <v>42534.208333333328</v>
      </c>
      <c r="O149" s="11">
        <f t="shared" si="18"/>
        <v>42540.208333333328</v>
      </c>
      <c r="P149" t="b">
        <v>0</v>
      </c>
      <c r="Q149" t="b">
        <v>1</v>
      </c>
      <c r="R149" t="s">
        <v>33</v>
      </c>
      <c r="S149" t="str">
        <f t="shared" si="20"/>
        <v>theater</v>
      </c>
      <c r="T149" t="str">
        <f t="shared" si="21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9"/>
        <v>121.02150537634408</v>
      </c>
      <c r="G150" t="s">
        <v>20</v>
      </c>
      <c r="H150" s="4">
        <f t="shared" si="16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7"/>
        <v>42941.208333333328</v>
      </c>
      <c r="O150" s="11">
        <f t="shared" si="18"/>
        <v>42950.208333333328</v>
      </c>
      <c r="P150" t="b">
        <v>0</v>
      </c>
      <c r="Q150" t="b">
        <v>0</v>
      </c>
      <c r="R150" t="s">
        <v>65</v>
      </c>
      <c r="S150" t="str">
        <f t="shared" si="20"/>
        <v>technology</v>
      </c>
      <c r="T150" t="str">
        <f t="shared" si="21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9"/>
        <v>219.87096774193549</v>
      </c>
      <c r="G151" t="s">
        <v>20</v>
      </c>
      <c r="H151" s="4">
        <f t="shared" si="16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7"/>
        <v>41275.25</v>
      </c>
      <c r="O151" s="11">
        <f t="shared" si="18"/>
        <v>41327.25</v>
      </c>
      <c r="P151" t="b">
        <v>0</v>
      </c>
      <c r="Q151" t="b">
        <v>0</v>
      </c>
      <c r="R151" t="s">
        <v>60</v>
      </c>
      <c r="S151" t="str">
        <f t="shared" si="20"/>
        <v>music</v>
      </c>
      <c r="T151" t="str">
        <f t="shared" si="21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9"/>
        <v>1</v>
      </c>
      <c r="G152" t="s">
        <v>14</v>
      </c>
      <c r="H152" s="4">
        <f t="shared" si="16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7"/>
        <v>43450.25</v>
      </c>
      <c r="O152" s="11">
        <f t="shared" si="18"/>
        <v>43451.25</v>
      </c>
      <c r="P152" t="b">
        <v>0</v>
      </c>
      <c r="Q152" t="b">
        <v>0</v>
      </c>
      <c r="R152" t="s">
        <v>23</v>
      </c>
      <c r="S152" t="str">
        <f t="shared" si="20"/>
        <v>music</v>
      </c>
      <c r="T152" t="str">
        <f t="shared" si="21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9"/>
        <v>64.166909620991248</v>
      </c>
      <c r="G153" t="s">
        <v>14</v>
      </c>
      <c r="H153" s="4">
        <f t="shared" si="16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7"/>
        <v>41799.208333333336</v>
      </c>
      <c r="O153" s="11">
        <f t="shared" si="18"/>
        <v>41850.208333333336</v>
      </c>
      <c r="P153" t="b">
        <v>0</v>
      </c>
      <c r="Q153" t="b">
        <v>0</v>
      </c>
      <c r="R153" t="s">
        <v>50</v>
      </c>
      <c r="S153" t="str">
        <f t="shared" si="20"/>
        <v>music</v>
      </c>
      <c r="T153" t="str">
        <f t="shared" si="21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9"/>
        <v>423.06746987951806</v>
      </c>
      <c r="G154" t="s">
        <v>20</v>
      </c>
      <c r="H154" s="4">
        <f t="shared" si="16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7"/>
        <v>42783.25</v>
      </c>
      <c r="O154" s="11">
        <f t="shared" si="18"/>
        <v>42790.25</v>
      </c>
      <c r="P154" t="b">
        <v>0</v>
      </c>
      <c r="Q154" t="b">
        <v>0</v>
      </c>
      <c r="R154" t="s">
        <v>60</v>
      </c>
      <c r="S154" t="str">
        <f t="shared" si="20"/>
        <v>music</v>
      </c>
      <c r="T154" t="str">
        <f t="shared" si="21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9"/>
        <v>92.984160506863773</v>
      </c>
      <c r="G155" t="s">
        <v>14</v>
      </c>
      <c r="H155" s="4">
        <f t="shared" si="16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7"/>
        <v>41201.208333333336</v>
      </c>
      <c r="O155" s="11">
        <f t="shared" si="18"/>
        <v>41207.208333333336</v>
      </c>
      <c r="P155" t="b">
        <v>0</v>
      </c>
      <c r="Q155" t="b">
        <v>0</v>
      </c>
      <c r="R155" t="s">
        <v>33</v>
      </c>
      <c r="S155" t="str">
        <f t="shared" si="20"/>
        <v>theater</v>
      </c>
      <c r="T155" t="str">
        <f t="shared" si="21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9"/>
        <v>58.756567425569173</v>
      </c>
      <c r="G156" t="s">
        <v>14</v>
      </c>
      <c r="H156" s="4">
        <f t="shared" si="16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7"/>
        <v>42502.208333333328</v>
      </c>
      <c r="O156" s="11">
        <f t="shared" si="18"/>
        <v>42525.208333333328</v>
      </c>
      <c r="P156" t="b">
        <v>0</v>
      </c>
      <c r="Q156" t="b">
        <v>1</v>
      </c>
      <c r="R156" t="s">
        <v>60</v>
      </c>
      <c r="S156" t="str">
        <f t="shared" si="20"/>
        <v>music</v>
      </c>
      <c r="T156" t="str">
        <f t="shared" si="21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9"/>
        <v>65.022222222222226</v>
      </c>
      <c r="G157" t="s">
        <v>14</v>
      </c>
      <c r="H157" s="4">
        <f t="shared" si="16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7"/>
        <v>40262.208333333336</v>
      </c>
      <c r="O157" s="11">
        <f t="shared" si="18"/>
        <v>40277.208333333336</v>
      </c>
      <c r="P157" t="b">
        <v>0</v>
      </c>
      <c r="Q157" t="b">
        <v>0</v>
      </c>
      <c r="R157" t="s">
        <v>33</v>
      </c>
      <c r="S157" t="str">
        <f t="shared" si="20"/>
        <v>theater</v>
      </c>
      <c r="T157" t="str">
        <f t="shared" si="21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9"/>
        <v>73.939560439560438</v>
      </c>
      <c r="G158" t="s">
        <v>74</v>
      </c>
      <c r="H158" s="4">
        <f t="shared" si="16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7"/>
        <v>43743.208333333328</v>
      </c>
      <c r="O158" s="11">
        <f t="shared" si="18"/>
        <v>43767.208333333328</v>
      </c>
      <c r="P158" t="b">
        <v>0</v>
      </c>
      <c r="Q158" t="b">
        <v>0</v>
      </c>
      <c r="R158" t="s">
        <v>23</v>
      </c>
      <c r="S158" t="str">
        <f t="shared" si="20"/>
        <v>music</v>
      </c>
      <c r="T158" t="str">
        <f t="shared" si="21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9"/>
        <v>52.666666666666664</v>
      </c>
      <c r="G159" t="s">
        <v>14</v>
      </c>
      <c r="H159" s="4">
        <f t="shared" si="16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7"/>
        <v>41638.25</v>
      </c>
      <c r="O159" s="11">
        <f t="shared" si="18"/>
        <v>41650.25</v>
      </c>
      <c r="P159" t="b">
        <v>0</v>
      </c>
      <c r="Q159" t="b">
        <v>0</v>
      </c>
      <c r="R159" t="s">
        <v>122</v>
      </c>
      <c r="S159" t="str">
        <f t="shared" si="20"/>
        <v>photography</v>
      </c>
      <c r="T159" t="str">
        <f t="shared" si="21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9"/>
        <v>220.95238095238096</v>
      </c>
      <c r="G160" t="s">
        <v>20</v>
      </c>
      <c r="H160" s="4">
        <f t="shared" si="16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7"/>
        <v>42346.25</v>
      </c>
      <c r="O160" s="11">
        <f t="shared" si="18"/>
        <v>42347.25</v>
      </c>
      <c r="P160" t="b">
        <v>0</v>
      </c>
      <c r="Q160" t="b">
        <v>0</v>
      </c>
      <c r="R160" t="s">
        <v>23</v>
      </c>
      <c r="S160" t="str">
        <f t="shared" si="20"/>
        <v>music</v>
      </c>
      <c r="T160" t="str">
        <f t="shared" si="21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9"/>
        <v>100.01150627615063</v>
      </c>
      <c r="G161" t="s">
        <v>20</v>
      </c>
      <c r="H161" s="4">
        <f t="shared" si="16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7"/>
        <v>43551.208333333328</v>
      </c>
      <c r="O161" s="11">
        <f t="shared" si="18"/>
        <v>43569.208333333328</v>
      </c>
      <c r="P161" t="b">
        <v>0</v>
      </c>
      <c r="Q161" t="b">
        <v>1</v>
      </c>
      <c r="R161" t="s">
        <v>33</v>
      </c>
      <c r="S161" t="str">
        <f t="shared" si="20"/>
        <v>theater</v>
      </c>
      <c r="T161" t="str">
        <f t="shared" si="21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9"/>
        <v>162.3125</v>
      </c>
      <c r="G162" t="s">
        <v>20</v>
      </c>
      <c r="H162" s="4">
        <f t="shared" si="16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7"/>
        <v>43582.208333333328</v>
      </c>
      <c r="O162" s="11">
        <f t="shared" si="18"/>
        <v>43598.208333333328</v>
      </c>
      <c r="P162" t="b">
        <v>0</v>
      </c>
      <c r="Q162" t="b">
        <v>0</v>
      </c>
      <c r="R162" t="s">
        <v>65</v>
      </c>
      <c r="S162" t="str">
        <f t="shared" si="20"/>
        <v>technology</v>
      </c>
      <c r="T162" t="str">
        <f t="shared" si="21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9"/>
        <v>78.181818181818187</v>
      </c>
      <c r="G163" t="s">
        <v>14</v>
      </c>
      <c r="H163" s="4">
        <f t="shared" si="16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7"/>
        <v>42270.208333333328</v>
      </c>
      <c r="O163" s="11">
        <f t="shared" si="18"/>
        <v>42276.208333333328</v>
      </c>
      <c r="P163" t="b">
        <v>0</v>
      </c>
      <c r="Q163" t="b">
        <v>1</v>
      </c>
      <c r="R163" t="s">
        <v>28</v>
      </c>
      <c r="S163" t="str">
        <f t="shared" si="20"/>
        <v>technology</v>
      </c>
      <c r="T163" t="str">
        <f t="shared" si="21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9"/>
        <v>149.73770491803279</v>
      </c>
      <c r="G164" t="s">
        <v>20</v>
      </c>
      <c r="H164" s="4">
        <f t="shared" si="16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7"/>
        <v>43442.25</v>
      </c>
      <c r="O164" s="11">
        <f t="shared" si="18"/>
        <v>43472.25</v>
      </c>
      <c r="P164" t="b">
        <v>0</v>
      </c>
      <c r="Q164" t="b">
        <v>0</v>
      </c>
      <c r="R164" t="s">
        <v>23</v>
      </c>
      <c r="S164" t="str">
        <f t="shared" si="20"/>
        <v>music</v>
      </c>
      <c r="T164" t="str">
        <f t="shared" si="21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9"/>
        <v>253.25714285714284</v>
      </c>
      <c r="G165" t="s">
        <v>20</v>
      </c>
      <c r="H165" s="4">
        <f t="shared" si="16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7"/>
        <v>43028.208333333328</v>
      </c>
      <c r="O165" s="11">
        <f t="shared" si="18"/>
        <v>43077.25</v>
      </c>
      <c r="P165" t="b">
        <v>0</v>
      </c>
      <c r="Q165" t="b">
        <v>1</v>
      </c>
      <c r="R165" t="s">
        <v>122</v>
      </c>
      <c r="S165" t="str">
        <f t="shared" si="20"/>
        <v>photography</v>
      </c>
      <c r="T165" t="str">
        <f t="shared" si="21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9"/>
        <v>100.16943521594683</v>
      </c>
      <c r="G166" t="s">
        <v>20</v>
      </c>
      <c r="H166" s="4">
        <f t="shared" si="16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7"/>
        <v>43016.208333333328</v>
      </c>
      <c r="O166" s="11">
        <f t="shared" si="18"/>
        <v>43017.208333333328</v>
      </c>
      <c r="P166" t="b">
        <v>0</v>
      </c>
      <c r="Q166" t="b">
        <v>0</v>
      </c>
      <c r="R166" t="s">
        <v>33</v>
      </c>
      <c r="S166" t="str">
        <f t="shared" si="20"/>
        <v>theater</v>
      </c>
      <c r="T166" t="str">
        <f t="shared" si="21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9"/>
        <v>121.99004424778761</v>
      </c>
      <c r="G167" t="s">
        <v>20</v>
      </c>
      <c r="H167" s="4">
        <f t="shared" si="16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7"/>
        <v>42948.208333333328</v>
      </c>
      <c r="O167" s="11">
        <f t="shared" si="18"/>
        <v>42980.208333333328</v>
      </c>
      <c r="P167" t="b">
        <v>0</v>
      </c>
      <c r="Q167" t="b">
        <v>0</v>
      </c>
      <c r="R167" t="s">
        <v>28</v>
      </c>
      <c r="S167" t="str">
        <f t="shared" si="20"/>
        <v>technology</v>
      </c>
      <c r="T167" t="str">
        <f t="shared" si="21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9"/>
        <v>137.13265306122449</v>
      </c>
      <c r="G168" t="s">
        <v>20</v>
      </c>
      <c r="H168" s="4">
        <f t="shared" si="16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7"/>
        <v>40534.25</v>
      </c>
      <c r="O168" s="11">
        <f t="shared" si="18"/>
        <v>40538.25</v>
      </c>
      <c r="P168" t="b">
        <v>0</v>
      </c>
      <c r="Q168" t="b">
        <v>0</v>
      </c>
      <c r="R168" t="s">
        <v>122</v>
      </c>
      <c r="S168" t="str">
        <f t="shared" si="20"/>
        <v>photography</v>
      </c>
      <c r="T168" t="str">
        <f t="shared" si="21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9"/>
        <v>415.53846153846149</v>
      </c>
      <c r="G169" t="s">
        <v>20</v>
      </c>
      <c r="H169" s="4">
        <f t="shared" si="16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7"/>
        <v>41435.208333333336</v>
      </c>
      <c r="O169" s="11">
        <f t="shared" si="18"/>
        <v>41445.208333333336</v>
      </c>
      <c r="P169" t="b">
        <v>0</v>
      </c>
      <c r="Q169" t="b">
        <v>0</v>
      </c>
      <c r="R169" t="s">
        <v>33</v>
      </c>
      <c r="S169" t="str">
        <f t="shared" si="20"/>
        <v>theater</v>
      </c>
      <c r="T169" t="str">
        <f t="shared" si="21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9"/>
        <v>31.30913348946136</v>
      </c>
      <c r="G170" t="s">
        <v>14</v>
      </c>
      <c r="H170" s="4">
        <f t="shared" si="16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7"/>
        <v>43518.25</v>
      </c>
      <c r="O170" s="11">
        <f t="shared" si="18"/>
        <v>43541.208333333328</v>
      </c>
      <c r="P170" t="b">
        <v>0</v>
      </c>
      <c r="Q170" t="b">
        <v>1</v>
      </c>
      <c r="R170" t="s">
        <v>60</v>
      </c>
      <c r="S170" t="str">
        <f t="shared" si="20"/>
        <v>music</v>
      </c>
      <c r="T170" t="str">
        <f t="shared" si="21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9"/>
        <v>424.08154506437768</v>
      </c>
      <c r="G171" t="s">
        <v>20</v>
      </c>
      <c r="H171" s="4">
        <f t="shared" si="16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7"/>
        <v>41077.208333333336</v>
      </c>
      <c r="O171" s="11">
        <f t="shared" si="18"/>
        <v>41105.208333333336</v>
      </c>
      <c r="P171" t="b">
        <v>0</v>
      </c>
      <c r="Q171" t="b">
        <v>1</v>
      </c>
      <c r="R171" t="s">
        <v>100</v>
      </c>
      <c r="S171" t="str">
        <f t="shared" si="20"/>
        <v>film &amp; video</v>
      </c>
      <c r="T171" t="str">
        <f t="shared" si="21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9"/>
        <v>2.93886230728336</v>
      </c>
      <c r="G172" t="s">
        <v>14</v>
      </c>
      <c r="H172" s="4">
        <f t="shared" si="16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7"/>
        <v>42950.208333333328</v>
      </c>
      <c r="O172" s="11">
        <f t="shared" si="18"/>
        <v>42957.208333333328</v>
      </c>
      <c r="P172" t="b">
        <v>0</v>
      </c>
      <c r="Q172" t="b">
        <v>0</v>
      </c>
      <c r="R172" t="s">
        <v>60</v>
      </c>
      <c r="S172" t="str">
        <f t="shared" si="20"/>
        <v>music</v>
      </c>
      <c r="T172" t="str">
        <f t="shared" si="21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9"/>
        <v>10.63265306122449</v>
      </c>
      <c r="G173" t="s">
        <v>14</v>
      </c>
      <c r="H173" s="4">
        <f t="shared" si="16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7"/>
        <v>41718.208333333336</v>
      </c>
      <c r="O173" s="11">
        <f t="shared" si="18"/>
        <v>41740.208333333336</v>
      </c>
      <c r="P173" t="b">
        <v>0</v>
      </c>
      <c r="Q173" t="b">
        <v>0</v>
      </c>
      <c r="R173" t="s">
        <v>206</v>
      </c>
      <c r="S173" t="str">
        <f t="shared" si="20"/>
        <v>publishing</v>
      </c>
      <c r="T173" t="str">
        <f t="shared" si="21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9"/>
        <v>82.875</v>
      </c>
      <c r="G174" t="s">
        <v>14</v>
      </c>
      <c r="H174" s="4">
        <f t="shared" si="16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7"/>
        <v>41839.208333333336</v>
      </c>
      <c r="O174" s="11">
        <f t="shared" si="18"/>
        <v>41854.208333333336</v>
      </c>
      <c r="P174" t="b">
        <v>0</v>
      </c>
      <c r="Q174" t="b">
        <v>1</v>
      </c>
      <c r="R174" t="s">
        <v>42</v>
      </c>
      <c r="S174" t="str">
        <f t="shared" si="20"/>
        <v>film &amp; video</v>
      </c>
      <c r="T174" t="str">
        <f t="shared" si="21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9"/>
        <v>163.01447776628748</v>
      </c>
      <c r="G175" t="s">
        <v>20</v>
      </c>
      <c r="H175" s="4">
        <f t="shared" si="16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7"/>
        <v>41412.208333333336</v>
      </c>
      <c r="O175" s="11">
        <f t="shared" si="18"/>
        <v>41418.208333333336</v>
      </c>
      <c r="P175" t="b">
        <v>0</v>
      </c>
      <c r="Q175" t="b">
        <v>0</v>
      </c>
      <c r="R175" t="s">
        <v>33</v>
      </c>
      <c r="S175" t="str">
        <f t="shared" si="20"/>
        <v>theater</v>
      </c>
      <c r="T175" t="str">
        <f t="shared" si="21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9"/>
        <v>894.66666666666674</v>
      </c>
      <c r="G176" t="s">
        <v>20</v>
      </c>
      <c r="H176" s="4">
        <f t="shared" si="16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7"/>
        <v>42282.208333333328</v>
      </c>
      <c r="O176" s="11">
        <f t="shared" si="18"/>
        <v>42283.208333333328</v>
      </c>
      <c r="P176" t="b">
        <v>0</v>
      </c>
      <c r="Q176" t="b">
        <v>1</v>
      </c>
      <c r="R176" t="s">
        <v>65</v>
      </c>
      <c r="S176" t="str">
        <f t="shared" si="20"/>
        <v>technology</v>
      </c>
      <c r="T176" t="str">
        <f t="shared" si="21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9"/>
        <v>26.191501103752756</v>
      </c>
      <c r="G177" t="s">
        <v>14</v>
      </c>
      <c r="H177" s="4">
        <f t="shared" si="16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7"/>
        <v>42613.208333333328</v>
      </c>
      <c r="O177" s="11">
        <f t="shared" si="18"/>
        <v>42632.208333333328</v>
      </c>
      <c r="P177" t="b">
        <v>0</v>
      </c>
      <c r="Q177" t="b">
        <v>0</v>
      </c>
      <c r="R177" t="s">
        <v>33</v>
      </c>
      <c r="S177" t="str">
        <f t="shared" si="20"/>
        <v>theater</v>
      </c>
      <c r="T177" t="str">
        <f t="shared" si="21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9"/>
        <v>74.834782608695647</v>
      </c>
      <c r="G178" t="s">
        <v>14</v>
      </c>
      <c r="H178" s="4">
        <f t="shared" si="16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7"/>
        <v>42616.208333333328</v>
      </c>
      <c r="O178" s="11">
        <f t="shared" si="18"/>
        <v>42625.208333333328</v>
      </c>
      <c r="P178" t="b">
        <v>0</v>
      </c>
      <c r="Q178" t="b">
        <v>0</v>
      </c>
      <c r="R178" t="s">
        <v>33</v>
      </c>
      <c r="S178" t="str">
        <f t="shared" si="20"/>
        <v>theater</v>
      </c>
      <c r="T178" t="str">
        <f t="shared" si="21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9"/>
        <v>416.47680412371136</v>
      </c>
      <c r="G179" t="s">
        <v>20</v>
      </c>
      <c r="H179" s="4">
        <f t="shared" si="16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7"/>
        <v>40497.25</v>
      </c>
      <c r="O179" s="11">
        <f t="shared" si="18"/>
        <v>40522.25</v>
      </c>
      <c r="P179" t="b">
        <v>0</v>
      </c>
      <c r="Q179" t="b">
        <v>0</v>
      </c>
      <c r="R179" t="s">
        <v>33</v>
      </c>
      <c r="S179" t="str">
        <f t="shared" si="20"/>
        <v>theater</v>
      </c>
      <c r="T179" t="str">
        <f t="shared" si="21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9"/>
        <v>96.208333333333329</v>
      </c>
      <c r="G180" t="s">
        <v>14</v>
      </c>
      <c r="H180" s="4">
        <f t="shared" si="16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7"/>
        <v>42999.208333333328</v>
      </c>
      <c r="O180" s="11">
        <f t="shared" si="18"/>
        <v>43008.208333333328</v>
      </c>
      <c r="P180" t="b">
        <v>0</v>
      </c>
      <c r="Q180" t="b">
        <v>0</v>
      </c>
      <c r="R180" t="s">
        <v>17</v>
      </c>
      <c r="S180" t="str">
        <f t="shared" si="20"/>
        <v>food</v>
      </c>
      <c r="T180" t="str">
        <f t="shared" si="21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9"/>
        <v>357.71910112359546</v>
      </c>
      <c r="G181" t="s">
        <v>20</v>
      </c>
      <c r="H181" s="4">
        <f t="shared" si="16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7"/>
        <v>41350.208333333336</v>
      </c>
      <c r="O181" s="11">
        <f t="shared" si="18"/>
        <v>41351.208333333336</v>
      </c>
      <c r="P181" t="b">
        <v>0</v>
      </c>
      <c r="Q181" t="b">
        <v>1</v>
      </c>
      <c r="R181" t="s">
        <v>33</v>
      </c>
      <c r="S181" t="str">
        <f t="shared" si="20"/>
        <v>theater</v>
      </c>
      <c r="T181" t="str">
        <f t="shared" si="21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9"/>
        <v>308.45714285714286</v>
      </c>
      <c r="G182" t="s">
        <v>20</v>
      </c>
      <c r="H182" s="4">
        <f t="shared" si="16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7"/>
        <v>40259.208333333336</v>
      </c>
      <c r="O182" s="11">
        <f t="shared" si="18"/>
        <v>40264.208333333336</v>
      </c>
      <c r="P182" t="b">
        <v>0</v>
      </c>
      <c r="Q182" t="b">
        <v>0</v>
      </c>
      <c r="R182" t="s">
        <v>65</v>
      </c>
      <c r="S182" t="str">
        <f t="shared" si="20"/>
        <v>technology</v>
      </c>
      <c r="T182" t="str">
        <f t="shared" si="21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9"/>
        <v>61.802325581395344</v>
      </c>
      <c r="G183" t="s">
        <v>14</v>
      </c>
      <c r="H183" s="4">
        <f t="shared" si="16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7"/>
        <v>43012.208333333328</v>
      </c>
      <c r="O183" s="11">
        <f t="shared" si="18"/>
        <v>43030.208333333328</v>
      </c>
      <c r="P183" t="b">
        <v>0</v>
      </c>
      <c r="Q183" t="b">
        <v>0</v>
      </c>
      <c r="R183" t="s">
        <v>28</v>
      </c>
      <c r="S183" t="str">
        <f t="shared" si="20"/>
        <v>technology</v>
      </c>
      <c r="T183" t="str">
        <f t="shared" si="21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9"/>
        <v>722.32472324723244</v>
      </c>
      <c r="G184" t="s">
        <v>20</v>
      </c>
      <c r="H184" s="4">
        <f t="shared" si="16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7"/>
        <v>43631.208333333328</v>
      </c>
      <c r="O184" s="11">
        <f t="shared" si="18"/>
        <v>43647.208333333328</v>
      </c>
      <c r="P184" t="b">
        <v>0</v>
      </c>
      <c r="Q184" t="b">
        <v>0</v>
      </c>
      <c r="R184" t="s">
        <v>33</v>
      </c>
      <c r="S184" t="str">
        <f t="shared" si="20"/>
        <v>theater</v>
      </c>
      <c r="T184" t="str">
        <f t="shared" si="21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9"/>
        <v>69.117647058823522</v>
      </c>
      <c r="G185" t="s">
        <v>14</v>
      </c>
      <c r="H185" s="4">
        <f t="shared" si="16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7"/>
        <v>40430.208333333336</v>
      </c>
      <c r="O185" s="11">
        <f t="shared" si="18"/>
        <v>40443.208333333336</v>
      </c>
      <c r="P185" t="b">
        <v>0</v>
      </c>
      <c r="Q185" t="b">
        <v>0</v>
      </c>
      <c r="R185" t="s">
        <v>23</v>
      </c>
      <c r="S185" t="str">
        <f t="shared" si="20"/>
        <v>music</v>
      </c>
      <c r="T185" t="str">
        <f t="shared" si="21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9"/>
        <v>293.05555555555554</v>
      </c>
      <c r="G186" t="s">
        <v>20</v>
      </c>
      <c r="H186" s="4">
        <f t="shared" si="16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7"/>
        <v>43588.208333333328</v>
      </c>
      <c r="O186" s="11">
        <f t="shared" si="18"/>
        <v>43589.208333333328</v>
      </c>
      <c r="P186" t="b">
        <v>0</v>
      </c>
      <c r="Q186" t="b">
        <v>0</v>
      </c>
      <c r="R186" t="s">
        <v>33</v>
      </c>
      <c r="S186" t="str">
        <f t="shared" si="20"/>
        <v>theater</v>
      </c>
      <c r="T186" t="str">
        <f t="shared" si="21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9"/>
        <v>71.8</v>
      </c>
      <c r="G187" t="s">
        <v>14</v>
      </c>
      <c r="H187" s="4">
        <f t="shared" si="16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7"/>
        <v>43233.208333333328</v>
      </c>
      <c r="O187" s="11">
        <f t="shared" si="18"/>
        <v>43244.208333333328</v>
      </c>
      <c r="P187" t="b">
        <v>0</v>
      </c>
      <c r="Q187" t="b">
        <v>0</v>
      </c>
      <c r="R187" t="s">
        <v>269</v>
      </c>
      <c r="S187" t="str">
        <f t="shared" si="20"/>
        <v>film &amp; video</v>
      </c>
      <c r="T187" t="str">
        <f t="shared" si="21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9"/>
        <v>31.934684684684683</v>
      </c>
      <c r="G188" t="s">
        <v>14</v>
      </c>
      <c r="H188" s="4">
        <f t="shared" si="16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7"/>
        <v>41782.208333333336</v>
      </c>
      <c r="O188" s="11">
        <f t="shared" si="18"/>
        <v>41797.208333333336</v>
      </c>
      <c r="P188" t="b">
        <v>0</v>
      </c>
      <c r="Q188" t="b">
        <v>0</v>
      </c>
      <c r="R188" t="s">
        <v>33</v>
      </c>
      <c r="S188" t="str">
        <f t="shared" si="20"/>
        <v>theater</v>
      </c>
      <c r="T188" t="str">
        <f t="shared" si="21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9"/>
        <v>229.87375415282392</v>
      </c>
      <c r="G189" t="s">
        <v>20</v>
      </c>
      <c r="H189" s="4">
        <f t="shared" si="16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7"/>
        <v>41328.25</v>
      </c>
      <c r="O189" s="11">
        <f t="shared" si="18"/>
        <v>41356.208333333336</v>
      </c>
      <c r="P189" t="b">
        <v>0</v>
      </c>
      <c r="Q189" t="b">
        <v>1</v>
      </c>
      <c r="R189" t="s">
        <v>100</v>
      </c>
      <c r="S189" t="str">
        <f t="shared" si="20"/>
        <v>film &amp; video</v>
      </c>
      <c r="T189" t="str">
        <f t="shared" si="21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9"/>
        <v>32.012195121951223</v>
      </c>
      <c r="G190" t="s">
        <v>14</v>
      </c>
      <c r="H190" s="4">
        <f t="shared" si="16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7"/>
        <v>41975.25</v>
      </c>
      <c r="O190" s="11">
        <f t="shared" si="18"/>
        <v>41976.25</v>
      </c>
      <c r="P190" t="b">
        <v>0</v>
      </c>
      <c r="Q190" t="b">
        <v>0</v>
      </c>
      <c r="R190" t="s">
        <v>33</v>
      </c>
      <c r="S190" t="str">
        <f t="shared" si="20"/>
        <v>theater</v>
      </c>
      <c r="T190" t="str">
        <f t="shared" si="21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9"/>
        <v>23.525352848928385</v>
      </c>
      <c r="G191" t="s">
        <v>74</v>
      </c>
      <c r="H191" s="4">
        <f t="shared" si="16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7"/>
        <v>42433.25</v>
      </c>
      <c r="O191" s="11">
        <f t="shared" si="18"/>
        <v>42433.25</v>
      </c>
      <c r="P191" t="b">
        <v>0</v>
      </c>
      <c r="Q191" t="b">
        <v>0</v>
      </c>
      <c r="R191" t="s">
        <v>33</v>
      </c>
      <c r="S191" t="str">
        <f t="shared" si="20"/>
        <v>theater</v>
      </c>
      <c r="T191" t="str">
        <f t="shared" si="21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9"/>
        <v>68.594594594594597</v>
      </c>
      <c r="G192" t="s">
        <v>14</v>
      </c>
      <c r="H192" s="4">
        <f t="shared" si="16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7"/>
        <v>41429.208333333336</v>
      </c>
      <c r="O192" s="11">
        <f t="shared" si="18"/>
        <v>41430.208333333336</v>
      </c>
      <c r="P192" t="b">
        <v>0</v>
      </c>
      <c r="Q192" t="b">
        <v>1</v>
      </c>
      <c r="R192" t="s">
        <v>33</v>
      </c>
      <c r="S192" t="str">
        <f t="shared" si="20"/>
        <v>theater</v>
      </c>
      <c r="T192" t="str">
        <f t="shared" si="21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9"/>
        <v>37.952380952380956</v>
      </c>
      <c r="G193" t="s">
        <v>14</v>
      </c>
      <c r="H193" s="4">
        <f t="shared" si="16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7"/>
        <v>43536.208333333328</v>
      </c>
      <c r="O193" s="11">
        <f t="shared" si="18"/>
        <v>43539.208333333328</v>
      </c>
      <c r="P193" t="b">
        <v>0</v>
      </c>
      <c r="Q193" t="b">
        <v>0</v>
      </c>
      <c r="R193" t="s">
        <v>33</v>
      </c>
      <c r="S193" t="str">
        <f t="shared" si="20"/>
        <v>theater</v>
      </c>
      <c r="T193" t="str">
        <f t="shared" si="21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9"/>
        <v>19.992957746478872</v>
      </c>
      <c r="G194" t="s">
        <v>14</v>
      </c>
      <c r="H194" s="4">
        <f t="shared" ref="H194:H257" si="22">IFERROR(E194/I194,"0")</f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23">(L194/86400)+25569</f>
        <v>41817.208333333336</v>
      </c>
      <c r="O194" s="11">
        <f t="shared" ref="O194:O257" si="24">(M194/86400)+25569</f>
        <v>41821.208333333336</v>
      </c>
      <c r="P194" t="b">
        <v>0</v>
      </c>
      <c r="Q194" t="b">
        <v>0</v>
      </c>
      <c r="R194" t="s">
        <v>23</v>
      </c>
      <c r="S194" t="str">
        <f t="shared" si="20"/>
        <v>music</v>
      </c>
      <c r="T194" t="str">
        <f t="shared" si="21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25">E195/D195*100</f>
        <v>45.636363636363633</v>
      </c>
      <c r="G195" t="s">
        <v>14</v>
      </c>
      <c r="H195" s="4">
        <f t="shared" si="22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23"/>
        <v>43198.208333333328</v>
      </c>
      <c r="O195" s="11">
        <f t="shared" si="24"/>
        <v>43202.208333333328</v>
      </c>
      <c r="P195" t="b">
        <v>1</v>
      </c>
      <c r="Q195" t="b">
        <v>0</v>
      </c>
      <c r="R195" t="s">
        <v>60</v>
      </c>
      <c r="S195" t="str">
        <f t="shared" ref="S195:S258" si="26">IFERROR(LEFT(R195, SEARCH("/", R195) - 1), R195)</f>
        <v>music</v>
      </c>
      <c r="T195" t="str">
        <f t="shared" si="21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25"/>
        <v>122.7605633802817</v>
      </c>
      <c r="G196" t="s">
        <v>20</v>
      </c>
      <c r="H196" s="4">
        <f t="shared" si="22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3"/>
        <v>42261.208333333328</v>
      </c>
      <c r="O196" s="11">
        <f t="shared" si="24"/>
        <v>42277.208333333328</v>
      </c>
      <c r="P196" t="b">
        <v>0</v>
      </c>
      <c r="Q196" t="b">
        <v>0</v>
      </c>
      <c r="R196" t="s">
        <v>148</v>
      </c>
      <c r="S196" t="str">
        <f t="shared" si="26"/>
        <v>music</v>
      </c>
      <c r="T196" t="str">
        <f t="shared" si="21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5"/>
        <v>361.75316455696202</v>
      </c>
      <c r="G197" t="s">
        <v>20</v>
      </c>
      <c r="H197" s="4">
        <f t="shared" si="22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3"/>
        <v>43310.208333333328</v>
      </c>
      <c r="O197" s="11">
        <f t="shared" si="24"/>
        <v>43317.208333333328</v>
      </c>
      <c r="P197" t="b">
        <v>0</v>
      </c>
      <c r="Q197" t="b">
        <v>0</v>
      </c>
      <c r="R197" t="s">
        <v>50</v>
      </c>
      <c r="S197" t="str">
        <f t="shared" si="26"/>
        <v>music</v>
      </c>
      <c r="T197" t="str">
        <f t="shared" si="21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5"/>
        <v>63.146341463414636</v>
      </c>
      <c r="G198" t="s">
        <v>14</v>
      </c>
      <c r="H198" s="4">
        <f t="shared" si="22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3"/>
        <v>42616.208333333328</v>
      </c>
      <c r="O198" s="11">
        <f t="shared" si="24"/>
        <v>42635.208333333328</v>
      </c>
      <c r="P198" t="b">
        <v>0</v>
      </c>
      <c r="Q198" t="b">
        <v>0</v>
      </c>
      <c r="R198" t="s">
        <v>65</v>
      </c>
      <c r="S198" t="str">
        <f t="shared" si="26"/>
        <v>technology</v>
      </c>
      <c r="T198" t="str">
        <f t="shared" si="21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5"/>
        <v>298.20475319926874</v>
      </c>
      <c r="G199" t="s">
        <v>20</v>
      </c>
      <c r="H199" s="4">
        <f t="shared" si="22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3"/>
        <v>42909.208333333328</v>
      </c>
      <c r="O199" s="11">
        <f t="shared" si="24"/>
        <v>42923.208333333328</v>
      </c>
      <c r="P199" t="b">
        <v>0</v>
      </c>
      <c r="Q199" t="b">
        <v>0</v>
      </c>
      <c r="R199" t="s">
        <v>53</v>
      </c>
      <c r="S199" t="str">
        <f t="shared" si="26"/>
        <v>film &amp; video</v>
      </c>
      <c r="T199" t="str">
        <f t="shared" ref="T199:T262" si="27">IFERROR(MID(R199, SEARCH("/", R199) + 1, LEN(R199) - SEARCH("/", R199)), "")</f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5"/>
        <v>9.5585443037974684</v>
      </c>
      <c r="G200" t="s">
        <v>14</v>
      </c>
      <c r="H200" s="4">
        <f t="shared" si="22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3"/>
        <v>40396.208333333336</v>
      </c>
      <c r="O200" s="11">
        <f t="shared" si="24"/>
        <v>40425.208333333336</v>
      </c>
      <c r="P200" t="b">
        <v>0</v>
      </c>
      <c r="Q200" t="b">
        <v>0</v>
      </c>
      <c r="R200" t="s">
        <v>50</v>
      </c>
      <c r="S200" t="str">
        <f t="shared" si="26"/>
        <v>music</v>
      </c>
      <c r="T200" t="str">
        <f t="shared" si="27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5"/>
        <v>53.777777777777779</v>
      </c>
      <c r="G201" t="s">
        <v>14</v>
      </c>
      <c r="H201" s="4">
        <f t="shared" si="22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3"/>
        <v>42192.208333333328</v>
      </c>
      <c r="O201" s="11">
        <f t="shared" si="24"/>
        <v>42196.208333333328</v>
      </c>
      <c r="P201" t="b">
        <v>0</v>
      </c>
      <c r="Q201" t="b">
        <v>0</v>
      </c>
      <c r="R201" t="s">
        <v>23</v>
      </c>
      <c r="S201" t="str">
        <f t="shared" si="26"/>
        <v>music</v>
      </c>
      <c r="T201" t="str">
        <f t="shared" si="27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5"/>
        <v>2</v>
      </c>
      <c r="G202" t="s">
        <v>14</v>
      </c>
      <c r="H202" s="4">
        <f t="shared" si="22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3"/>
        <v>40262.208333333336</v>
      </c>
      <c r="O202" s="11">
        <f t="shared" si="24"/>
        <v>40273.208333333336</v>
      </c>
      <c r="P202" t="b">
        <v>0</v>
      </c>
      <c r="Q202" t="b">
        <v>0</v>
      </c>
      <c r="R202" t="s">
        <v>33</v>
      </c>
      <c r="S202" t="str">
        <f t="shared" si="26"/>
        <v>theater</v>
      </c>
      <c r="T202" t="str">
        <f t="shared" si="27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5"/>
        <v>681.19047619047615</v>
      </c>
      <c r="G203" t="s">
        <v>20</v>
      </c>
      <c r="H203" s="4">
        <f t="shared" si="22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3"/>
        <v>41845.208333333336</v>
      </c>
      <c r="O203" s="11">
        <f t="shared" si="24"/>
        <v>41863.208333333336</v>
      </c>
      <c r="P203" t="b">
        <v>0</v>
      </c>
      <c r="Q203" t="b">
        <v>0</v>
      </c>
      <c r="R203" t="s">
        <v>28</v>
      </c>
      <c r="S203" t="str">
        <f t="shared" si="26"/>
        <v>technology</v>
      </c>
      <c r="T203" t="str">
        <f t="shared" si="27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5"/>
        <v>78.831325301204828</v>
      </c>
      <c r="G204" t="s">
        <v>74</v>
      </c>
      <c r="H204" s="4">
        <f t="shared" si="22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3"/>
        <v>40818.208333333336</v>
      </c>
      <c r="O204" s="11">
        <f t="shared" si="24"/>
        <v>40822.208333333336</v>
      </c>
      <c r="P204" t="b">
        <v>0</v>
      </c>
      <c r="Q204" t="b">
        <v>0</v>
      </c>
      <c r="R204" t="s">
        <v>17</v>
      </c>
      <c r="S204" t="str">
        <f t="shared" si="26"/>
        <v>food</v>
      </c>
      <c r="T204" t="str">
        <f t="shared" si="27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5"/>
        <v>134.40792216817235</v>
      </c>
      <c r="G205" t="s">
        <v>20</v>
      </c>
      <c r="H205" s="4">
        <f t="shared" si="22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3"/>
        <v>42752.25</v>
      </c>
      <c r="O205" s="11">
        <f t="shared" si="24"/>
        <v>42754.25</v>
      </c>
      <c r="P205" t="b">
        <v>0</v>
      </c>
      <c r="Q205" t="b">
        <v>0</v>
      </c>
      <c r="R205" t="s">
        <v>33</v>
      </c>
      <c r="S205" t="str">
        <f t="shared" si="26"/>
        <v>theater</v>
      </c>
      <c r="T205" t="str">
        <f t="shared" si="27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5"/>
        <v>3.3719999999999999</v>
      </c>
      <c r="G206" t="s">
        <v>14</v>
      </c>
      <c r="H206" s="4">
        <f t="shared" si="22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3"/>
        <v>40636.208333333336</v>
      </c>
      <c r="O206" s="11">
        <f t="shared" si="24"/>
        <v>40646.208333333336</v>
      </c>
      <c r="P206" t="b">
        <v>0</v>
      </c>
      <c r="Q206" t="b">
        <v>0</v>
      </c>
      <c r="R206" t="s">
        <v>159</v>
      </c>
      <c r="S206" t="str">
        <f t="shared" si="26"/>
        <v>music</v>
      </c>
      <c r="T206" t="str">
        <f t="shared" si="27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5"/>
        <v>431.84615384615387</v>
      </c>
      <c r="G207" t="s">
        <v>20</v>
      </c>
      <c r="H207" s="4">
        <f t="shared" si="22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3"/>
        <v>43390.208333333328</v>
      </c>
      <c r="O207" s="11">
        <f t="shared" si="24"/>
        <v>43402.208333333328</v>
      </c>
      <c r="P207" t="b">
        <v>1</v>
      </c>
      <c r="Q207" t="b">
        <v>0</v>
      </c>
      <c r="R207" t="s">
        <v>33</v>
      </c>
      <c r="S207" t="str">
        <f t="shared" si="26"/>
        <v>theater</v>
      </c>
      <c r="T207" t="str">
        <f t="shared" si="27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5"/>
        <v>38.844444444444441</v>
      </c>
      <c r="G208" t="s">
        <v>74</v>
      </c>
      <c r="H208" s="4">
        <f t="shared" si="22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3"/>
        <v>40236.25</v>
      </c>
      <c r="O208" s="11">
        <f t="shared" si="24"/>
        <v>40245.25</v>
      </c>
      <c r="P208" t="b">
        <v>0</v>
      </c>
      <c r="Q208" t="b">
        <v>0</v>
      </c>
      <c r="R208" t="s">
        <v>119</v>
      </c>
      <c r="S208" t="str">
        <f t="shared" si="26"/>
        <v>publishing</v>
      </c>
      <c r="T208" t="str">
        <f t="shared" si="27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5"/>
        <v>425.7</v>
      </c>
      <c r="G209" t="s">
        <v>20</v>
      </c>
      <c r="H209" s="4">
        <f t="shared" si="22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3"/>
        <v>43340.208333333328</v>
      </c>
      <c r="O209" s="11">
        <f t="shared" si="24"/>
        <v>43360.208333333328</v>
      </c>
      <c r="P209" t="b">
        <v>0</v>
      </c>
      <c r="Q209" t="b">
        <v>1</v>
      </c>
      <c r="R209" t="s">
        <v>23</v>
      </c>
      <c r="S209" t="str">
        <f t="shared" si="26"/>
        <v>music</v>
      </c>
      <c r="T209" t="str">
        <f t="shared" si="27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5"/>
        <v>101.12239715591672</v>
      </c>
      <c r="G210" t="s">
        <v>20</v>
      </c>
      <c r="H210" s="4">
        <f t="shared" si="22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3"/>
        <v>43048.25</v>
      </c>
      <c r="O210" s="11">
        <f t="shared" si="24"/>
        <v>43072.25</v>
      </c>
      <c r="P210" t="b">
        <v>0</v>
      </c>
      <c r="Q210" t="b">
        <v>0</v>
      </c>
      <c r="R210" t="s">
        <v>42</v>
      </c>
      <c r="S210" t="str">
        <f t="shared" si="26"/>
        <v>film &amp; video</v>
      </c>
      <c r="T210" t="str">
        <f t="shared" si="27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5"/>
        <v>21.188688946015425</v>
      </c>
      <c r="G211" t="s">
        <v>47</v>
      </c>
      <c r="H211" s="4">
        <f t="shared" si="22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3"/>
        <v>42496.208333333328</v>
      </c>
      <c r="O211" s="11">
        <f t="shared" si="24"/>
        <v>42503.208333333328</v>
      </c>
      <c r="P211" t="b">
        <v>0</v>
      </c>
      <c r="Q211" t="b">
        <v>0</v>
      </c>
      <c r="R211" t="s">
        <v>42</v>
      </c>
      <c r="S211" t="str">
        <f t="shared" si="26"/>
        <v>film &amp; video</v>
      </c>
      <c r="T211" t="str">
        <f t="shared" si="27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5"/>
        <v>67.425531914893625</v>
      </c>
      <c r="G212" t="s">
        <v>14</v>
      </c>
      <c r="H212" s="4">
        <f t="shared" si="22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3"/>
        <v>42797.25</v>
      </c>
      <c r="O212" s="11">
        <f t="shared" si="24"/>
        <v>42824.208333333328</v>
      </c>
      <c r="P212" t="b">
        <v>0</v>
      </c>
      <c r="Q212" t="b">
        <v>0</v>
      </c>
      <c r="R212" t="s">
        <v>474</v>
      </c>
      <c r="S212" t="str">
        <f t="shared" si="26"/>
        <v>film &amp; video</v>
      </c>
      <c r="T212" t="str">
        <f t="shared" si="27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5"/>
        <v>94.923371647509583</v>
      </c>
      <c r="G213" t="s">
        <v>14</v>
      </c>
      <c r="H213" s="4">
        <f t="shared" si="22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3"/>
        <v>41513.208333333336</v>
      </c>
      <c r="O213" s="11">
        <f t="shared" si="24"/>
        <v>41537.208333333336</v>
      </c>
      <c r="P213" t="b">
        <v>0</v>
      </c>
      <c r="Q213" t="b">
        <v>0</v>
      </c>
      <c r="R213" t="s">
        <v>33</v>
      </c>
      <c r="S213" t="str">
        <f t="shared" si="26"/>
        <v>theater</v>
      </c>
      <c r="T213" t="str">
        <f t="shared" si="27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5"/>
        <v>151.85185185185185</v>
      </c>
      <c r="G214" t="s">
        <v>20</v>
      </c>
      <c r="H214" s="4">
        <f t="shared" si="22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3"/>
        <v>43814.25</v>
      </c>
      <c r="O214" s="11">
        <f t="shared" si="24"/>
        <v>43860.25</v>
      </c>
      <c r="P214" t="b">
        <v>0</v>
      </c>
      <c r="Q214" t="b">
        <v>0</v>
      </c>
      <c r="R214" t="s">
        <v>33</v>
      </c>
      <c r="S214" t="str">
        <f t="shared" si="26"/>
        <v>theater</v>
      </c>
      <c r="T214" t="str">
        <f t="shared" si="27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5"/>
        <v>195.16382252559728</v>
      </c>
      <c r="G215" t="s">
        <v>20</v>
      </c>
      <c r="H215" s="4">
        <f t="shared" si="22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3"/>
        <v>40488.208333333336</v>
      </c>
      <c r="O215" s="11">
        <f t="shared" si="24"/>
        <v>40496.25</v>
      </c>
      <c r="P215" t="b">
        <v>0</v>
      </c>
      <c r="Q215" t="b">
        <v>1</v>
      </c>
      <c r="R215" t="s">
        <v>60</v>
      </c>
      <c r="S215" t="str">
        <f t="shared" si="26"/>
        <v>music</v>
      </c>
      <c r="T215" t="str">
        <f t="shared" si="27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5"/>
        <v>1023.1428571428571</v>
      </c>
      <c r="G216" t="s">
        <v>20</v>
      </c>
      <c r="H216" s="4">
        <f t="shared" si="22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3"/>
        <v>40409.208333333336</v>
      </c>
      <c r="O216" s="11">
        <f t="shared" si="24"/>
        <v>40415.208333333336</v>
      </c>
      <c r="P216" t="b">
        <v>0</v>
      </c>
      <c r="Q216" t="b">
        <v>0</v>
      </c>
      <c r="R216" t="s">
        <v>23</v>
      </c>
      <c r="S216" t="str">
        <f t="shared" si="26"/>
        <v>music</v>
      </c>
      <c r="T216" t="str">
        <f t="shared" si="27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5"/>
        <v>3.841836734693878</v>
      </c>
      <c r="G217" t="s">
        <v>14</v>
      </c>
      <c r="H217" s="4">
        <f t="shared" si="22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3"/>
        <v>43509.25</v>
      </c>
      <c r="O217" s="11">
        <f t="shared" si="24"/>
        <v>43511.25</v>
      </c>
      <c r="P217" t="b">
        <v>0</v>
      </c>
      <c r="Q217" t="b">
        <v>0</v>
      </c>
      <c r="R217" t="s">
        <v>33</v>
      </c>
      <c r="S217" t="str">
        <f t="shared" si="26"/>
        <v>theater</v>
      </c>
      <c r="T217" t="str">
        <f t="shared" si="27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5"/>
        <v>155.07066557107643</v>
      </c>
      <c r="G218" t="s">
        <v>20</v>
      </c>
      <c r="H218" s="4">
        <f t="shared" si="22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3"/>
        <v>40869.25</v>
      </c>
      <c r="O218" s="11">
        <f t="shared" si="24"/>
        <v>40871.25</v>
      </c>
      <c r="P218" t="b">
        <v>0</v>
      </c>
      <c r="Q218" t="b">
        <v>0</v>
      </c>
      <c r="R218" t="s">
        <v>33</v>
      </c>
      <c r="S218" t="str">
        <f t="shared" si="26"/>
        <v>theater</v>
      </c>
      <c r="T218" t="str">
        <f t="shared" si="27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5"/>
        <v>44.753477588871718</v>
      </c>
      <c r="G219" t="s">
        <v>14</v>
      </c>
      <c r="H219" s="4">
        <f t="shared" si="22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3"/>
        <v>43583.208333333328</v>
      </c>
      <c r="O219" s="11">
        <f t="shared" si="24"/>
        <v>43592.208333333328</v>
      </c>
      <c r="P219" t="b">
        <v>0</v>
      </c>
      <c r="Q219" t="b">
        <v>0</v>
      </c>
      <c r="R219" t="s">
        <v>474</v>
      </c>
      <c r="S219" t="str">
        <f t="shared" si="26"/>
        <v>film &amp; video</v>
      </c>
      <c r="T219" t="str">
        <f t="shared" si="27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5"/>
        <v>215.94736842105263</v>
      </c>
      <c r="G220" t="s">
        <v>20</v>
      </c>
      <c r="H220" s="4">
        <f t="shared" si="22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3"/>
        <v>40858.25</v>
      </c>
      <c r="O220" s="11">
        <f t="shared" si="24"/>
        <v>40892.25</v>
      </c>
      <c r="P220" t="b">
        <v>0</v>
      </c>
      <c r="Q220" t="b">
        <v>1</v>
      </c>
      <c r="R220" t="s">
        <v>100</v>
      </c>
      <c r="S220" t="str">
        <f t="shared" si="26"/>
        <v>film &amp; video</v>
      </c>
      <c r="T220" t="str">
        <f t="shared" si="27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5"/>
        <v>332.12709832134288</v>
      </c>
      <c r="G221" t="s">
        <v>20</v>
      </c>
      <c r="H221" s="4">
        <f t="shared" si="22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3"/>
        <v>41137.208333333336</v>
      </c>
      <c r="O221" s="11">
        <f t="shared" si="24"/>
        <v>41149.208333333336</v>
      </c>
      <c r="P221" t="b">
        <v>0</v>
      </c>
      <c r="Q221" t="b">
        <v>0</v>
      </c>
      <c r="R221" t="s">
        <v>71</v>
      </c>
      <c r="S221" t="str">
        <f t="shared" si="26"/>
        <v>film &amp; video</v>
      </c>
      <c r="T221" t="str">
        <f t="shared" si="27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5"/>
        <v>8.4430379746835449</v>
      </c>
      <c r="G222" t="s">
        <v>14</v>
      </c>
      <c r="H222" s="4">
        <f t="shared" si="22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3"/>
        <v>40725.208333333336</v>
      </c>
      <c r="O222" s="11">
        <f t="shared" si="24"/>
        <v>40743.208333333336</v>
      </c>
      <c r="P222" t="b">
        <v>1</v>
      </c>
      <c r="Q222" t="b">
        <v>0</v>
      </c>
      <c r="R222" t="s">
        <v>33</v>
      </c>
      <c r="S222" t="str">
        <f t="shared" si="26"/>
        <v>theater</v>
      </c>
      <c r="T222" t="str">
        <f t="shared" si="27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5"/>
        <v>98.625514403292186</v>
      </c>
      <c r="G223" t="s">
        <v>14</v>
      </c>
      <c r="H223" s="4">
        <f t="shared" si="22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3"/>
        <v>41081.208333333336</v>
      </c>
      <c r="O223" s="11">
        <f t="shared" si="24"/>
        <v>41083.208333333336</v>
      </c>
      <c r="P223" t="b">
        <v>1</v>
      </c>
      <c r="Q223" t="b">
        <v>0</v>
      </c>
      <c r="R223" t="s">
        <v>17</v>
      </c>
      <c r="S223" t="str">
        <f t="shared" si="26"/>
        <v>food</v>
      </c>
      <c r="T223" t="str">
        <f t="shared" si="27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5"/>
        <v>137.97916666666669</v>
      </c>
      <c r="G224" t="s">
        <v>20</v>
      </c>
      <c r="H224" s="4">
        <f t="shared" si="22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3"/>
        <v>41914.208333333336</v>
      </c>
      <c r="O224" s="11">
        <f t="shared" si="24"/>
        <v>41915.208333333336</v>
      </c>
      <c r="P224" t="b">
        <v>0</v>
      </c>
      <c r="Q224" t="b">
        <v>0</v>
      </c>
      <c r="R224" t="s">
        <v>122</v>
      </c>
      <c r="S224" t="str">
        <f t="shared" si="26"/>
        <v>photography</v>
      </c>
      <c r="T224" t="str">
        <f t="shared" si="27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5"/>
        <v>93.81099656357388</v>
      </c>
      <c r="G225" t="s">
        <v>14</v>
      </c>
      <c r="H225" s="4">
        <f t="shared" si="22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3"/>
        <v>42445.208333333328</v>
      </c>
      <c r="O225" s="11">
        <f t="shared" si="24"/>
        <v>42459.208333333328</v>
      </c>
      <c r="P225" t="b">
        <v>0</v>
      </c>
      <c r="Q225" t="b">
        <v>0</v>
      </c>
      <c r="R225" t="s">
        <v>33</v>
      </c>
      <c r="S225" t="str">
        <f t="shared" si="26"/>
        <v>theater</v>
      </c>
      <c r="T225" t="str">
        <f t="shared" si="27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5"/>
        <v>403.63930885529157</v>
      </c>
      <c r="G226" t="s">
        <v>20</v>
      </c>
      <c r="H226" s="4">
        <f t="shared" si="22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3"/>
        <v>41906.208333333336</v>
      </c>
      <c r="O226" s="11">
        <f t="shared" si="24"/>
        <v>41951.25</v>
      </c>
      <c r="P226" t="b">
        <v>0</v>
      </c>
      <c r="Q226" t="b">
        <v>0</v>
      </c>
      <c r="R226" t="s">
        <v>474</v>
      </c>
      <c r="S226" t="str">
        <f t="shared" si="26"/>
        <v>film &amp; video</v>
      </c>
      <c r="T226" t="str">
        <f t="shared" si="27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5"/>
        <v>260.1740412979351</v>
      </c>
      <c r="G227" t="s">
        <v>20</v>
      </c>
      <c r="H227" s="4">
        <f t="shared" si="22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3"/>
        <v>41762.208333333336</v>
      </c>
      <c r="O227" s="11">
        <f t="shared" si="24"/>
        <v>41762.208333333336</v>
      </c>
      <c r="P227" t="b">
        <v>1</v>
      </c>
      <c r="Q227" t="b">
        <v>0</v>
      </c>
      <c r="R227" t="s">
        <v>23</v>
      </c>
      <c r="S227" t="str">
        <f t="shared" si="26"/>
        <v>music</v>
      </c>
      <c r="T227" t="str">
        <f t="shared" si="27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5"/>
        <v>366.63333333333333</v>
      </c>
      <c r="G228" t="s">
        <v>20</v>
      </c>
      <c r="H228" s="4">
        <f t="shared" si="22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3"/>
        <v>40276.208333333336</v>
      </c>
      <c r="O228" s="11">
        <f t="shared" si="24"/>
        <v>40313.208333333336</v>
      </c>
      <c r="P228" t="b">
        <v>0</v>
      </c>
      <c r="Q228" t="b">
        <v>0</v>
      </c>
      <c r="R228" t="s">
        <v>122</v>
      </c>
      <c r="S228" t="str">
        <f t="shared" si="26"/>
        <v>photography</v>
      </c>
      <c r="T228" t="str">
        <f t="shared" si="27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5"/>
        <v>168.72085385878489</v>
      </c>
      <c r="G229" t="s">
        <v>20</v>
      </c>
      <c r="H229" s="4">
        <f t="shared" si="22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3"/>
        <v>42139.208333333328</v>
      </c>
      <c r="O229" s="11">
        <f t="shared" si="24"/>
        <v>42145.208333333328</v>
      </c>
      <c r="P229" t="b">
        <v>0</v>
      </c>
      <c r="Q229" t="b">
        <v>0</v>
      </c>
      <c r="R229" t="s">
        <v>292</v>
      </c>
      <c r="S229" t="str">
        <f t="shared" si="26"/>
        <v>games</v>
      </c>
      <c r="T229" t="str">
        <f t="shared" si="27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5"/>
        <v>119.90717911530093</v>
      </c>
      <c r="G230" t="s">
        <v>20</v>
      </c>
      <c r="H230" s="4">
        <f t="shared" si="22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3"/>
        <v>42613.208333333328</v>
      </c>
      <c r="O230" s="11">
        <f t="shared" si="24"/>
        <v>42638.208333333328</v>
      </c>
      <c r="P230" t="b">
        <v>0</v>
      </c>
      <c r="Q230" t="b">
        <v>0</v>
      </c>
      <c r="R230" t="s">
        <v>71</v>
      </c>
      <c r="S230" t="str">
        <f t="shared" si="26"/>
        <v>film &amp; video</v>
      </c>
      <c r="T230" t="str">
        <f t="shared" si="27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5"/>
        <v>193.68925233644859</v>
      </c>
      <c r="G231" t="s">
        <v>20</v>
      </c>
      <c r="H231" s="4">
        <f t="shared" si="22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3"/>
        <v>42887.208333333328</v>
      </c>
      <c r="O231" s="11">
        <f t="shared" si="24"/>
        <v>42935.208333333328</v>
      </c>
      <c r="P231" t="b">
        <v>0</v>
      </c>
      <c r="Q231" t="b">
        <v>1</v>
      </c>
      <c r="R231" t="s">
        <v>292</v>
      </c>
      <c r="S231" t="str">
        <f t="shared" si="26"/>
        <v>games</v>
      </c>
      <c r="T231" t="str">
        <f t="shared" si="27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5"/>
        <v>420.16666666666669</v>
      </c>
      <c r="G232" t="s">
        <v>20</v>
      </c>
      <c r="H232" s="4">
        <f t="shared" si="22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3"/>
        <v>43805.25</v>
      </c>
      <c r="O232" s="11">
        <f t="shared" si="24"/>
        <v>43805.25</v>
      </c>
      <c r="P232" t="b">
        <v>0</v>
      </c>
      <c r="Q232" t="b">
        <v>0</v>
      </c>
      <c r="R232" t="s">
        <v>89</v>
      </c>
      <c r="S232" t="str">
        <f t="shared" si="26"/>
        <v>games</v>
      </c>
      <c r="T232" t="str">
        <f t="shared" si="27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5"/>
        <v>76.708333333333329</v>
      </c>
      <c r="G233" t="s">
        <v>74</v>
      </c>
      <c r="H233" s="4">
        <f t="shared" si="22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3"/>
        <v>41415.208333333336</v>
      </c>
      <c r="O233" s="11">
        <f t="shared" si="24"/>
        <v>41473.208333333336</v>
      </c>
      <c r="P233" t="b">
        <v>0</v>
      </c>
      <c r="Q233" t="b">
        <v>0</v>
      </c>
      <c r="R233" t="s">
        <v>33</v>
      </c>
      <c r="S233" t="str">
        <f t="shared" si="26"/>
        <v>theater</v>
      </c>
      <c r="T233" t="str">
        <f t="shared" si="27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5"/>
        <v>171.26470588235293</v>
      </c>
      <c r="G234" t="s">
        <v>20</v>
      </c>
      <c r="H234" s="4">
        <f t="shared" si="22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3"/>
        <v>42576.208333333328</v>
      </c>
      <c r="O234" s="11">
        <f t="shared" si="24"/>
        <v>42577.208333333328</v>
      </c>
      <c r="P234" t="b">
        <v>0</v>
      </c>
      <c r="Q234" t="b">
        <v>0</v>
      </c>
      <c r="R234" t="s">
        <v>33</v>
      </c>
      <c r="S234" t="str">
        <f t="shared" si="26"/>
        <v>theater</v>
      </c>
      <c r="T234" t="str">
        <f t="shared" si="27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5"/>
        <v>157.89473684210526</v>
      </c>
      <c r="G235" t="s">
        <v>20</v>
      </c>
      <c r="H235" s="4">
        <f t="shared" si="22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3"/>
        <v>40706.208333333336</v>
      </c>
      <c r="O235" s="11">
        <f t="shared" si="24"/>
        <v>40722.208333333336</v>
      </c>
      <c r="P235" t="b">
        <v>0</v>
      </c>
      <c r="Q235" t="b">
        <v>0</v>
      </c>
      <c r="R235" t="s">
        <v>71</v>
      </c>
      <c r="S235" t="str">
        <f t="shared" si="26"/>
        <v>film &amp; video</v>
      </c>
      <c r="T235" t="str">
        <f t="shared" si="27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5"/>
        <v>109.08</v>
      </c>
      <c r="G236" t="s">
        <v>20</v>
      </c>
      <c r="H236" s="4">
        <f t="shared" si="22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3"/>
        <v>42969.208333333328</v>
      </c>
      <c r="O236" s="11">
        <f t="shared" si="24"/>
        <v>42976.208333333328</v>
      </c>
      <c r="P236" t="b">
        <v>0</v>
      </c>
      <c r="Q236" t="b">
        <v>1</v>
      </c>
      <c r="R236" t="s">
        <v>89</v>
      </c>
      <c r="S236" t="str">
        <f t="shared" si="26"/>
        <v>games</v>
      </c>
      <c r="T236" t="str">
        <f t="shared" si="27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5"/>
        <v>41.732558139534881</v>
      </c>
      <c r="G237" t="s">
        <v>14</v>
      </c>
      <c r="H237" s="4">
        <f t="shared" si="22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3"/>
        <v>42779.25</v>
      </c>
      <c r="O237" s="11">
        <f t="shared" si="24"/>
        <v>42784.25</v>
      </c>
      <c r="P237" t="b">
        <v>0</v>
      </c>
      <c r="Q237" t="b">
        <v>0</v>
      </c>
      <c r="R237" t="s">
        <v>71</v>
      </c>
      <c r="S237" t="str">
        <f t="shared" si="26"/>
        <v>film &amp; video</v>
      </c>
      <c r="T237" t="str">
        <f t="shared" si="27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5"/>
        <v>10.944303797468354</v>
      </c>
      <c r="G238" t="s">
        <v>14</v>
      </c>
      <c r="H238" s="4">
        <f t="shared" si="22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3"/>
        <v>43641.208333333328</v>
      </c>
      <c r="O238" s="11">
        <f t="shared" si="24"/>
        <v>43648.208333333328</v>
      </c>
      <c r="P238" t="b">
        <v>0</v>
      </c>
      <c r="Q238" t="b">
        <v>1</v>
      </c>
      <c r="R238" t="s">
        <v>23</v>
      </c>
      <c r="S238" t="str">
        <f t="shared" si="26"/>
        <v>music</v>
      </c>
      <c r="T238" t="str">
        <f t="shared" si="27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5"/>
        <v>159.3763440860215</v>
      </c>
      <c r="G239" t="s">
        <v>20</v>
      </c>
      <c r="H239" s="4">
        <f t="shared" si="22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3"/>
        <v>41754.208333333336</v>
      </c>
      <c r="O239" s="11">
        <f t="shared" si="24"/>
        <v>41756.208333333336</v>
      </c>
      <c r="P239" t="b">
        <v>0</v>
      </c>
      <c r="Q239" t="b">
        <v>0</v>
      </c>
      <c r="R239" t="s">
        <v>71</v>
      </c>
      <c r="S239" t="str">
        <f t="shared" si="26"/>
        <v>film &amp; video</v>
      </c>
      <c r="T239" t="str">
        <f t="shared" si="27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5"/>
        <v>422.41666666666669</v>
      </c>
      <c r="G240" t="s">
        <v>20</v>
      </c>
      <c r="H240" s="4">
        <f t="shared" si="22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3"/>
        <v>43083.25</v>
      </c>
      <c r="O240" s="11">
        <f t="shared" si="24"/>
        <v>43108.25</v>
      </c>
      <c r="P240" t="b">
        <v>0</v>
      </c>
      <c r="Q240" t="b">
        <v>1</v>
      </c>
      <c r="R240" t="s">
        <v>33</v>
      </c>
      <c r="S240" t="str">
        <f t="shared" si="26"/>
        <v>theater</v>
      </c>
      <c r="T240" t="str">
        <f t="shared" si="27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5"/>
        <v>97.71875</v>
      </c>
      <c r="G241" t="s">
        <v>14</v>
      </c>
      <c r="H241" s="4">
        <f t="shared" si="22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3"/>
        <v>42245.208333333328</v>
      </c>
      <c r="O241" s="11">
        <f t="shared" si="24"/>
        <v>42249.208333333328</v>
      </c>
      <c r="P241" t="b">
        <v>0</v>
      </c>
      <c r="Q241" t="b">
        <v>0</v>
      </c>
      <c r="R241" t="s">
        <v>65</v>
      </c>
      <c r="S241" t="str">
        <f t="shared" si="26"/>
        <v>technology</v>
      </c>
      <c r="T241" t="str">
        <f t="shared" si="27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5"/>
        <v>418.78911564625849</v>
      </c>
      <c r="G242" t="s">
        <v>20</v>
      </c>
      <c r="H242" s="4">
        <f t="shared" si="22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3"/>
        <v>40396.208333333336</v>
      </c>
      <c r="O242" s="11">
        <f t="shared" si="24"/>
        <v>40397.208333333336</v>
      </c>
      <c r="P242" t="b">
        <v>0</v>
      </c>
      <c r="Q242" t="b">
        <v>0</v>
      </c>
      <c r="R242" t="s">
        <v>33</v>
      </c>
      <c r="S242" t="str">
        <f t="shared" si="26"/>
        <v>theater</v>
      </c>
      <c r="T242" t="str">
        <f t="shared" si="27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5"/>
        <v>101.91632047477745</v>
      </c>
      <c r="G243" t="s">
        <v>20</v>
      </c>
      <c r="H243" s="4">
        <f t="shared" si="22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3"/>
        <v>41742.208333333336</v>
      </c>
      <c r="O243" s="11">
        <f t="shared" si="24"/>
        <v>41752.208333333336</v>
      </c>
      <c r="P243" t="b">
        <v>0</v>
      </c>
      <c r="Q243" t="b">
        <v>1</v>
      </c>
      <c r="R243" t="s">
        <v>68</v>
      </c>
      <c r="S243" t="str">
        <f t="shared" si="26"/>
        <v>publishing</v>
      </c>
      <c r="T243" t="str">
        <f t="shared" si="27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5"/>
        <v>127.72619047619047</v>
      </c>
      <c r="G244" t="s">
        <v>20</v>
      </c>
      <c r="H244" s="4">
        <f t="shared" si="22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3"/>
        <v>42865.208333333328</v>
      </c>
      <c r="O244" s="11">
        <f t="shared" si="24"/>
        <v>42875.208333333328</v>
      </c>
      <c r="P244" t="b">
        <v>0</v>
      </c>
      <c r="Q244" t="b">
        <v>1</v>
      </c>
      <c r="R244" t="s">
        <v>23</v>
      </c>
      <c r="S244" t="str">
        <f t="shared" si="26"/>
        <v>music</v>
      </c>
      <c r="T244" t="str">
        <f t="shared" si="27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5"/>
        <v>445.21739130434781</v>
      </c>
      <c r="G245" t="s">
        <v>20</v>
      </c>
      <c r="H245" s="4">
        <f t="shared" si="22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3"/>
        <v>43163.25</v>
      </c>
      <c r="O245" s="11">
        <f t="shared" si="24"/>
        <v>43166.25</v>
      </c>
      <c r="P245" t="b">
        <v>0</v>
      </c>
      <c r="Q245" t="b">
        <v>0</v>
      </c>
      <c r="R245" t="s">
        <v>33</v>
      </c>
      <c r="S245" t="str">
        <f t="shared" si="26"/>
        <v>theater</v>
      </c>
      <c r="T245" t="str">
        <f t="shared" si="27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5"/>
        <v>569.71428571428578</v>
      </c>
      <c r="G246" t="s">
        <v>20</v>
      </c>
      <c r="H246" s="4">
        <f t="shared" si="22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3"/>
        <v>41834.208333333336</v>
      </c>
      <c r="O246" s="11">
        <f t="shared" si="24"/>
        <v>41886.208333333336</v>
      </c>
      <c r="P246" t="b">
        <v>0</v>
      </c>
      <c r="Q246" t="b">
        <v>0</v>
      </c>
      <c r="R246" t="s">
        <v>33</v>
      </c>
      <c r="S246" t="str">
        <f t="shared" si="26"/>
        <v>theater</v>
      </c>
      <c r="T246" t="str">
        <f t="shared" si="27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5"/>
        <v>509.34482758620686</v>
      </c>
      <c r="G247" t="s">
        <v>20</v>
      </c>
      <c r="H247" s="4">
        <f t="shared" si="22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3"/>
        <v>41736.208333333336</v>
      </c>
      <c r="O247" s="11">
        <f t="shared" si="24"/>
        <v>41737.208333333336</v>
      </c>
      <c r="P247" t="b">
        <v>0</v>
      </c>
      <c r="Q247" t="b">
        <v>0</v>
      </c>
      <c r="R247" t="s">
        <v>33</v>
      </c>
      <c r="S247" t="str">
        <f t="shared" si="26"/>
        <v>theater</v>
      </c>
      <c r="T247" t="str">
        <f t="shared" si="27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5"/>
        <v>325.5333333333333</v>
      </c>
      <c r="G248" t="s">
        <v>20</v>
      </c>
      <c r="H248" s="4">
        <f t="shared" si="22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3"/>
        <v>41491.208333333336</v>
      </c>
      <c r="O248" s="11">
        <f t="shared" si="24"/>
        <v>41495.208333333336</v>
      </c>
      <c r="P248" t="b">
        <v>0</v>
      </c>
      <c r="Q248" t="b">
        <v>0</v>
      </c>
      <c r="R248" t="s">
        <v>28</v>
      </c>
      <c r="S248" t="str">
        <f t="shared" si="26"/>
        <v>technology</v>
      </c>
      <c r="T248" t="str">
        <f t="shared" si="27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5"/>
        <v>932.61616161616166</v>
      </c>
      <c r="G249" t="s">
        <v>20</v>
      </c>
      <c r="H249" s="4">
        <f t="shared" si="22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3"/>
        <v>42726.25</v>
      </c>
      <c r="O249" s="11">
        <f t="shared" si="24"/>
        <v>42741.25</v>
      </c>
      <c r="P249" t="b">
        <v>0</v>
      </c>
      <c r="Q249" t="b">
        <v>1</v>
      </c>
      <c r="R249" t="s">
        <v>119</v>
      </c>
      <c r="S249" t="str">
        <f t="shared" si="26"/>
        <v>publishing</v>
      </c>
      <c r="T249" t="str">
        <f t="shared" si="27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5"/>
        <v>211.33870967741933</v>
      </c>
      <c r="G250" t="s">
        <v>20</v>
      </c>
      <c r="H250" s="4">
        <f t="shared" si="22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3"/>
        <v>42004.25</v>
      </c>
      <c r="O250" s="11">
        <f t="shared" si="24"/>
        <v>42009.25</v>
      </c>
      <c r="P250" t="b">
        <v>0</v>
      </c>
      <c r="Q250" t="b">
        <v>0</v>
      </c>
      <c r="R250" t="s">
        <v>292</v>
      </c>
      <c r="S250" t="str">
        <f t="shared" si="26"/>
        <v>games</v>
      </c>
      <c r="T250" t="str">
        <f t="shared" si="27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5"/>
        <v>273.32520325203251</v>
      </c>
      <c r="G251" t="s">
        <v>20</v>
      </c>
      <c r="H251" s="4">
        <f t="shared" si="22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3"/>
        <v>42006.25</v>
      </c>
      <c r="O251" s="11">
        <f t="shared" si="24"/>
        <v>42013.25</v>
      </c>
      <c r="P251" t="b">
        <v>0</v>
      </c>
      <c r="Q251" t="b">
        <v>0</v>
      </c>
      <c r="R251" t="s">
        <v>206</v>
      </c>
      <c r="S251" t="str">
        <f t="shared" si="26"/>
        <v>publishing</v>
      </c>
      <c r="T251" t="str">
        <f t="shared" si="27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5"/>
        <v>3</v>
      </c>
      <c r="G252" t="s">
        <v>14</v>
      </c>
      <c r="H252" s="4">
        <f t="shared" si="22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3"/>
        <v>40203.25</v>
      </c>
      <c r="O252" s="11">
        <f t="shared" si="24"/>
        <v>40238.25</v>
      </c>
      <c r="P252" t="b">
        <v>0</v>
      </c>
      <c r="Q252" t="b">
        <v>0</v>
      </c>
      <c r="R252" t="s">
        <v>23</v>
      </c>
      <c r="S252" t="str">
        <f t="shared" si="26"/>
        <v>music</v>
      </c>
      <c r="T252" t="str">
        <f t="shared" si="27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5"/>
        <v>54.084507042253513</v>
      </c>
      <c r="G253" t="s">
        <v>14</v>
      </c>
      <c r="H253" s="4">
        <f t="shared" si="22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3"/>
        <v>41252.25</v>
      </c>
      <c r="O253" s="11">
        <f t="shared" si="24"/>
        <v>41254.25</v>
      </c>
      <c r="P253" t="b">
        <v>0</v>
      </c>
      <c r="Q253" t="b">
        <v>0</v>
      </c>
      <c r="R253" t="s">
        <v>33</v>
      </c>
      <c r="S253" t="str">
        <f t="shared" si="26"/>
        <v>theater</v>
      </c>
      <c r="T253" t="str">
        <f t="shared" si="27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5"/>
        <v>626.29999999999995</v>
      </c>
      <c r="G254" t="s">
        <v>20</v>
      </c>
      <c r="H254" s="4">
        <f t="shared" si="22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3"/>
        <v>41572.208333333336</v>
      </c>
      <c r="O254" s="11">
        <f t="shared" si="24"/>
        <v>41577.208333333336</v>
      </c>
      <c r="P254" t="b">
        <v>0</v>
      </c>
      <c r="Q254" t="b">
        <v>0</v>
      </c>
      <c r="R254" t="s">
        <v>33</v>
      </c>
      <c r="S254" t="str">
        <f t="shared" si="26"/>
        <v>theater</v>
      </c>
      <c r="T254" t="str">
        <f t="shared" si="27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5"/>
        <v>89.021399176954731</v>
      </c>
      <c r="G255" t="s">
        <v>14</v>
      </c>
      <c r="H255" s="4">
        <f t="shared" si="22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3"/>
        <v>40641.208333333336</v>
      </c>
      <c r="O255" s="11">
        <f t="shared" si="24"/>
        <v>40653.208333333336</v>
      </c>
      <c r="P255" t="b">
        <v>0</v>
      </c>
      <c r="Q255" t="b">
        <v>0</v>
      </c>
      <c r="R255" t="s">
        <v>53</v>
      </c>
      <c r="S255" t="str">
        <f t="shared" si="26"/>
        <v>film &amp; video</v>
      </c>
      <c r="T255" t="str">
        <f t="shared" si="27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5"/>
        <v>184.89130434782609</v>
      </c>
      <c r="G256" t="s">
        <v>20</v>
      </c>
      <c r="H256" s="4">
        <f t="shared" si="22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3"/>
        <v>42787.25</v>
      </c>
      <c r="O256" s="11">
        <f t="shared" si="24"/>
        <v>42789.25</v>
      </c>
      <c r="P256" t="b">
        <v>0</v>
      </c>
      <c r="Q256" t="b">
        <v>0</v>
      </c>
      <c r="R256" t="s">
        <v>68</v>
      </c>
      <c r="S256" t="str">
        <f t="shared" si="26"/>
        <v>publishing</v>
      </c>
      <c r="T256" t="str">
        <f t="shared" si="27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5"/>
        <v>120.16770186335404</v>
      </c>
      <c r="G257" t="s">
        <v>20</v>
      </c>
      <c r="H257" s="4">
        <f t="shared" si="22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3"/>
        <v>40590.25</v>
      </c>
      <c r="O257" s="11">
        <f t="shared" si="24"/>
        <v>40595.25</v>
      </c>
      <c r="P257" t="b">
        <v>0</v>
      </c>
      <c r="Q257" t="b">
        <v>1</v>
      </c>
      <c r="R257" t="s">
        <v>23</v>
      </c>
      <c r="S257" t="str">
        <f t="shared" si="26"/>
        <v>music</v>
      </c>
      <c r="T257" t="str">
        <f t="shared" si="27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5"/>
        <v>23.390243902439025</v>
      </c>
      <c r="G258" t="s">
        <v>14</v>
      </c>
      <c r="H258" s="4">
        <f t="shared" ref="H258:H321" si="28">IFERROR(E258/I258,"0")</f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9">(L258/86400)+25569</f>
        <v>42393.25</v>
      </c>
      <c r="O258" s="11">
        <f t="shared" ref="O258:O321" si="30">(M258/86400)+25569</f>
        <v>42430.25</v>
      </c>
      <c r="P258" t="b">
        <v>0</v>
      </c>
      <c r="Q258" t="b">
        <v>0</v>
      </c>
      <c r="R258" t="s">
        <v>23</v>
      </c>
      <c r="S258" t="str">
        <f t="shared" si="26"/>
        <v>music</v>
      </c>
      <c r="T258" t="str">
        <f t="shared" si="27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31">E259/D259*100</f>
        <v>146</v>
      </c>
      <c r="G259" t="s">
        <v>20</v>
      </c>
      <c r="H259" s="4">
        <f t="shared" si="28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9"/>
        <v>41338.25</v>
      </c>
      <c r="O259" s="11">
        <f t="shared" si="30"/>
        <v>41352.208333333336</v>
      </c>
      <c r="P259" t="b">
        <v>0</v>
      </c>
      <c r="Q259" t="b">
        <v>0</v>
      </c>
      <c r="R259" t="s">
        <v>33</v>
      </c>
      <c r="S259" t="str">
        <f t="shared" ref="S259:S322" si="32">IFERROR(LEFT(R259, SEARCH("/", R259) - 1), R259)</f>
        <v>theater</v>
      </c>
      <c r="T259" t="str">
        <f t="shared" si="27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31"/>
        <v>268.48</v>
      </c>
      <c r="G260" t="s">
        <v>20</v>
      </c>
      <c r="H260" s="4">
        <f t="shared" si="28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9"/>
        <v>42712.25</v>
      </c>
      <c r="O260" s="11">
        <f t="shared" si="30"/>
        <v>42732.25</v>
      </c>
      <c r="P260" t="b">
        <v>0</v>
      </c>
      <c r="Q260" t="b">
        <v>1</v>
      </c>
      <c r="R260" t="s">
        <v>33</v>
      </c>
      <c r="S260" t="str">
        <f t="shared" si="32"/>
        <v>theater</v>
      </c>
      <c r="T260" t="str">
        <f t="shared" si="27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31"/>
        <v>597.5</v>
      </c>
      <c r="G261" t="s">
        <v>20</v>
      </c>
      <c r="H261" s="4">
        <f t="shared" si="28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9"/>
        <v>41251.25</v>
      </c>
      <c r="O261" s="11">
        <f t="shared" si="30"/>
        <v>41270.25</v>
      </c>
      <c r="P261" t="b">
        <v>1</v>
      </c>
      <c r="Q261" t="b">
        <v>0</v>
      </c>
      <c r="R261" t="s">
        <v>122</v>
      </c>
      <c r="S261" t="str">
        <f t="shared" si="32"/>
        <v>photography</v>
      </c>
      <c r="T261" t="str">
        <f t="shared" si="27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31"/>
        <v>157.69841269841268</v>
      </c>
      <c r="G262" t="s">
        <v>20</v>
      </c>
      <c r="H262" s="4">
        <f t="shared" si="28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9"/>
        <v>41180.208333333336</v>
      </c>
      <c r="O262" s="11">
        <f t="shared" si="30"/>
        <v>41192.208333333336</v>
      </c>
      <c r="P262" t="b">
        <v>0</v>
      </c>
      <c r="Q262" t="b">
        <v>0</v>
      </c>
      <c r="R262" t="s">
        <v>23</v>
      </c>
      <c r="S262" t="str">
        <f t="shared" si="32"/>
        <v>music</v>
      </c>
      <c r="T262" t="str">
        <f t="shared" si="27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31"/>
        <v>31.201660735468568</v>
      </c>
      <c r="G263" t="s">
        <v>14</v>
      </c>
      <c r="H263" s="4">
        <f t="shared" si="28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9"/>
        <v>40415.208333333336</v>
      </c>
      <c r="O263" s="11">
        <f t="shared" si="30"/>
        <v>40419.208333333336</v>
      </c>
      <c r="P263" t="b">
        <v>0</v>
      </c>
      <c r="Q263" t="b">
        <v>1</v>
      </c>
      <c r="R263" t="s">
        <v>23</v>
      </c>
      <c r="S263" t="str">
        <f t="shared" si="32"/>
        <v>music</v>
      </c>
      <c r="T263" t="str">
        <f t="shared" ref="T263:T326" si="33">IFERROR(MID(R263, SEARCH("/", R263) + 1, LEN(R263) - SEARCH("/", R263)), "")</f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31"/>
        <v>313.41176470588238</v>
      </c>
      <c r="G264" t="s">
        <v>20</v>
      </c>
      <c r="H264" s="4">
        <f t="shared" si="28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9"/>
        <v>40638.208333333336</v>
      </c>
      <c r="O264" s="11">
        <f t="shared" si="30"/>
        <v>40664.208333333336</v>
      </c>
      <c r="P264" t="b">
        <v>0</v>
      </c>
      <c r="Q264" t="b">
        <v>1</v>
      </c>
      <c r="R264" t="s">
        <v>60</v>
      </c>
      <c r="S264" t="str">
        <f t="shared" si="32"/>
        <v>music</v>
      </c>
      <c r="T264" t="str">
        <f t="shared" si="33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31"/>
        <v>370.89655172413791</v>
      </c>
      <c r="G265" t="s">
        <v>20</v>
      </c>
      <c r="H265" s="4">
        <f t="shared" si="28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9"/>
        <v>40187.25</v>
      </c>
      <c r="O265" s="11">
        <f t="shared" si="30"/>
        <v>40187.25</v>
      </c>
      <c r="P265" t="b">
        <v>0</v>
      </c>
      <c r="Q265" t="b">
        <v>0</v>
      </c>
      <c r="R265" t="s">
        <v>122</v>
      </c>
      <c r="S265" t="str">
        <f t="shared" si="32"/>
        <v>photography</v>
      </c>
      <c r="T265" t="str">
        <f t="shared" si="33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1"/>
        <v>362.66447368421052</v>
      </c>
      <c r="G266" t="s">
        <v>20</v>
      </c>
      <c r="H266" s="4">
        <f t="shared" si="28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9"/>
        <v>41317.25</v>
      </c>
      <c r="O266" s="11">
        <f t="shared" si="30"/>
        <v>41333.25</v>
      </c>
      <c r="P266" t="b">
        <v>0</v>
      </c>
      <c r="Q266" t="b">
        <v>0</v>
      </c>
      <c r="R266" t="s">
        <v>33</v>
      </c>
      <c r="S266" t="str">
        <f t="shared" si="32"/>
        <v>theater</v>
      </c>
      <c r="T266" t="str">
        <f t="shared" si="33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1"/>
        <v>123.08163265306122</v>
      </c>
      <c r="G267" t="s">
        <v>20</v>
      </c>
      <c r="H267" s="4">
        <f t="shared" si="28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9"/>
        <v>42372.25</v>
      </c>
      <c r="O267" s="11">
        <f t="shared" si="30"/>
        <v>42416.25</v>
      </c>
      <c r="P267" t="b">
        <v>0</v>
      </c>
      <c r="Q267" t="b">
        <v>0</v>
      </c>
      <c r="R267" t="s">
        <v>33</v>
      </c>
      <c r="S267" t="str">
        <f t="shared" si="32"/>
        <v>theater</v>
      </c>
      <c r="T267" t="str">
        <f t="shared" si="33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1"/>
        <v>76.766756032171585</v>
      </c>
      <c r="G268" t="s">
        <v>14</v>
      </c>
      <c r="H268" s="4">
        <f t="shared" si="28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9"/>
        <v>41950.25</v>
      </c>
      <c r="O268" s="11">
        <f t="shared" si="30"/>
        <v>41983.25</v>
      </c>
      <c r="P268" t="b">
        <v>0</v>
      </c>
      <c r="Q268" t="b">
        <v>1</v>
      </c>
      <c r="R268" t="s">
        <v>159</v>
      </c>
      <c r="S268" t="str">
        <f t="shared" si="32"/>
        <v>music</v>
      </c>
      <c r="T268" t="str">
        <f t="shared" si="33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1"/>
        <v>233.62012987012989</v>
      </c>
      <c r="G269" t="s">
        <v>20</v>
      </c>
      <c r="H269" s="4">
        <f t="shared" si="28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9"/>
        <v>41206.208333333336</v>
      </c>
      <c r="O269" s="11">
        <f t="shared" si="30"/>
        <v>41222.25</v>
      </c>
      <c r="P269" t="b">
        <v>0</v>
      </c>
      <c r="Q269" t="b">
        <v>0</v>
      </c>
      <c r="R269" t="s">
        <v>33</v>
      </c>
      <c r="S269" t="str">
        <f t="shared" si="32"/>
        <v>theater</v>
      </c>
      <c r="T269" t="str">
        <f t="shared" si="33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1"/>
        <v>180.53333333333333</v>
      </c>
      <c r="G270" t="s">
        <v>20</v>
      </c>
      <c r="H270" s="4">
        <f t="shared" si="28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9"/>
        <v>41186.208333333336</v>
      </c>
      <c r="O270" s="11">
        <f t="shared" si="30"/>
        <v>41232.25</v>
      </c>
      <c r="P270" t="b">
        <v>0</v>
      </c>
      <c r="Q270" t="b">
        <v>0</v>
      </c>
      <c r="R270" t="s">
        <v>42</v>
      </c>
      <c r="S270" t="str">
        <f t="shared" si="32"/>
        <v>film &amp; video</v>
      </c>
      <c r="T270" t="str">
        <f t="shared" si="33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1"/>
        <v>252.62857142857143</v>
      </c>
      <c r="G271" t="s">
        <v>20</v>
      </c>
      <c r="H271" s="4">
        <f t="shared" si="28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9"/>
        <v>43496.25</v>
      </c>
      <c r="O271" s="11">
        <f t="shared" si="30"/>
        <v>43517.25</v>
      </c>
      <c r="P271" t="b">
        <v>0</v>
      </c>
      <c r="Q271" t="b">
        <v>0</v>
      </c>
      <c r="R271" t="s">
        <v>269</v>
      </c>
      <c r="S271" t="str">
        <f t="shared" si="32"/>
        <v>film &amp; video</v>
      </c>
      <c r="T271" t="str">
        <f t="shared" si="33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1"/>
        <v>27.176538240368025</v>
      </c>
      <c r="G272" t="s">
        <v>74</v>
      </c>
      <c r="H272" s="4">
        <f t="shared" si="28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9"/>
        <v>40514.25</v>
      </c>
      <c r="O272" s="11">
        <f t="shared" si="30"/>
        <v>40516.25</v>
      </c>
      <c r="P272" t="b">
        <v>0</v>
      </c>
      <c r="Q272" t="b">
        <v>0</v>
      </c>
      <c r="R272" t="s">
        <v>89</v>
      </c>
      <c r="S272" t="str">
        <f t="shared" si="32"/>
        <v>games</v>
      </c>
      <c r="T272" t="str">
        <f t="shared" si="33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1"/>
        <v>1.2706571242680547</v>
      </c>
      <c r="G273" t="s">
        <v>47</v>
      </c>
      <c r="H273" s="4">
        <f t="shared" si="28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9"/>
        <v>42345.25</v>
      </c>
      <c r="O273" s="11">
        <f t="shared" si="30"/>
        <v>42376.25</v>
      </c>
      <c r="P273" t="b">
        <v>0</v>
      </c>
      <c r="Q273" t="b">
        <v>0</v>
      </c>
      <c r="R273" t="s">
        <v>122</v>
      </c>
      <c r="S273" t="str">
        <f t="shared" si="32"/>
        <v>photography</v>
      </c>
      <c r="T273" t="str">
        <f t="shared" si="33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1"/>
        <v>304.0097847358121</v>
      </c>
      <c r="G274" t="s">
        <v>20</v>
      </c>
      <c r="H274" s="4">
        <f t="shared" si="28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9"/>
        <v>43656.208333333328</v>
      </c>
      <c r="O274" s="11">
        <f t="shared" si="30"/>
        <v>43681.208333333328</v>
      </c>
      <c r="P274" t="b">
        <v>0</v>
      </c>
      <c r="Q274" t="b">
        <v>1</v>
      </c>
      <c r="R274" t="s">
        <v>33</v>
      </c>
      <c r="S274" t="str">
        <f t="shared" si="32"/>
        <v>theater</v>
      </c>
      <c r="T274" t="str">
        <f t="shared" si="33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1"/>
        <v>137.23076923076923</v>
      </c>
      <c r="G275" t="s">
        <v>20</v>
      </c>
      <c r="H275" s="4">
        <f t="shared" si="28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9"/>
        <v>42995.208333333328</v>
      </c>
      <c r="O275" s="11">
        <f t="shared" si="30"/>
        <v>42998.208333333328</v>
      </c>
      <c r="P275" t="b">
        <v>0</v>
      </c>
      <c r="Q275" t="b">
        <v>0</v>
      </c>
      <c r="R275" t="s">
        <v>33</v>
      </c>
      <c r="S275" t="str">
        <f t="shared" si="32"/>
        <v>theater</v>
      </c>
      <c r="T275" t="str">
        <f t="shared" si="33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1"/>
        <v>32.208333333333336</v>
      </c>
      <c r="G276" t="s">
        <v>14</v>
      </c>
      <c r="H276" s="4">
        <f t="shared" si="28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9"/>
        <v>43045.25</v>
      </c>
      <c r="O276" s="11">
        <f t="shared" si="30"/>
        <v>43050.25</v>
      </c>
      <c r="P276" t="b">
        <v>0</v>
      </c>
      <c r="Q276" t="b">
        <v>0</v>
      </c>
      <c r="R276" t="s">
        <v>33</v>
      </c>
      <c r="S276" t="str">
        <f t="shared" si="32"/>
        <v>theater</v>
      </c>
      <c r="T276" t="str">
        <f t="shared" si="33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1"/>
        <v>241.51282051282053</v>
      </c>
      <c r="G277" t="s">
        <v>20</v>
      </c>
      <c r="H277" s="4">
        <f t="shared" si="28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9"/>
        <v>43561.208333333328</v>
      </c>
      <c r="O277" s="11">
        <f t="shared" si="30"/>
        <v>43569.208333333328</v>
      </c>
      <c r="P277" t="b">
        <v>0</v>
      </c>
      <c r="Q277" t="b">
        <v>0</v>
      </c>
      <c r="R277" t="s">
        <v>206</v>
      </c>
      <c r="S277" t="str">
        <f t="shared" si="32"/>
        <v>publishing</v>
      </c>
      <c r="T277" t="str">
        <f t="shared" si="33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1"/>
        <v>96.8</v>
      </c>
      <c r="G278" t="s">
        <v>14</v>
      </c>
      <c r="H278" s="4">
        <f t="shared" si="28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9"/>
        <v>41018.208333333336</v>
      </c>
      <c r="O278" s="11">
        <f t="shared" si="30"/>
        <v>41023.208333333336</v>
      </c>
      <c r="P278" t="b">
        <v>0</v>
      </c>
      <c r="Q278" t="b">
        <v>1</v>
      </c>
      <c r="R278" t="s">
        <v>89</v>
      </c>
      <c r="S278" t="str">
        <f t="shared" si="32"/>
        <v>games</v>
      </c>
      <c r="T278" t="str">
        <f t="shared" si="33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1"/>
        <v>1066.4285714285716</v>
      </c>
      <c r="G279" t="s">
        <v>20</v>
      </c>
      <c r="H279" s="4">
        <f t="shared" si="28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9"/>
        <v>40378.208333333336</v>
      </c>
      <c r="O279" s="11">
        <f t="shared" si="30"/>
        <v>40380.208333333336</v>
      </c>
      <c r="P279" t="b">
        <v>0</v>
      </c>
      <c r="Q279" t="b">
        <v>0</v>
      </c>
      <c r="R279" t="s">
        <v>33</v>
      </c>
      <c r="S279" t="str">
        <f t="shared" si="32"/>
        <v>theater</v>
      </c>
      <c r="T279" t="str">
        <f t="shared" si="33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1"/>
        <v>325.88888888888891</v>
      </c>
      <c r="G280" t="s">
        <v>20</v>
      </c>
      <c r="H280" s="4">
        <f t="shared" si="28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9"/>
        <v>41239.25</v>
      </c>
      <c r="O280" s="11">
        <f t="shared" si="30"/>
        <v>41264.25</v>
      </c>
      <c r="P280" t="b">
        <v>0</v>
      </c>
      <c r="Q280" t="b">
        <v>0</v>
      </c>
      <c r="R280" t="s">
        <v>28</v>
      </c>
      <c r="S280" t="str">
        <f t="shared" si="32"/>
        <v>technology</v>
      </c>
      <c r="T280" t="str">
        <f t="shared" si="33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1"/>
        <v>170.70000000000002</v>
      </c>
      <c r="G281" t="s">
        <v>20</v>
      </c>
      <c r="H281" s="4">
        <f t="shared" si="28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9"/>
        <v>43346.208333333328</v>
      </c>
      <c r="O281" s="11">
        <f t="shared" si="30"/>
        <v>43349.208333333328</v>
      </c>
      <c r="P281" t="b">
        <v>0</v>
      </c>
      <c r="Q281" t="b">
        <v>0</v>
      </c>
      <c r="R281" t="s">
        <v>33</v>
      </c>
      <c r="S281" t="str">
        <f t="shared" si="32"/>
        <v>theater</v>
      </c>
      <c r="T281" t="str">
        <f t="shared" si="33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1"/>
        <v>581.44000000000005</v>
      </c>
      <c r="G282" t="s">
        <v>20</v>
      </c>
      <c r="H282" s="4">
        <f t="shared" si="28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9"/>
        <v>43060.25</v>
      </c>
      <c r="O282" s="11">
        <f t="shared" si="30"/>
        <v>43066.25</v>
      </c>
      <c r="P282" t="b">
        <v>0</v>
      </c>
      <c r="Q282" t="b">
        <v>0</v>
      </c>
      <c r="R282" t="s">
        <v>71</v>
      </c>
      <c r="S282" t="str">
        <f t="shared" si="32"/>
        <v>film &amp; video</v>
      </c>
      <c r="T282" t="str">
        <f t="shared" si="33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1"/>
        <v>91.520972644376897</v>
      </c>
      <c r="G283" t="s">
        <v>14</v>
      </c>
      <c r="H283" s="4">
        <f t="shared" si="28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9"/>
        <v>40979.25</v>
      </c>
      <c r="O283" s="11">
        <f t="shared" si="30"/>
        <v>41000.208333333336</v>
      </c>
      <c r="P283" t="b">
        <v>0</v>
      </c>
      <c r="Q283" t="b">
        <v>1</v>
      </c>
      <c r="R283" t="s">
        <v>33</v>
      </c>
      <c r="S283" t="str">
        <f t="shared" si="32"/>
        <v>theater</v>
      </c>
      <c r="T283" t="str">
        <f t="shared" si="33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1"/>
        <v>108.04761904761904</v>
      </c>
      <c r="G284" t="s">
        <v>20</v>
      </c>
      <c r="H284" s="4">
        <f t="shared" si="28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9"/>
        <v>42701.25</v>
      </c>
      <c r="O284" s="11">
        <f t="shared" si="30"/>
        <v>42707.25</v>
      </c>
      <c r="P284" t="b">
        <v>0</v>
      </c>
      <c r="Q284" t="b">
        <v>1</v>
      </c>
      <c r="R284" t="s">
        <v>269</v>
      </c>
      <c r="S284" t="str">
        <f t="shared" si="32"/>
        <v>film &amp; video</v>
      </c>
      <c r="T284" t="str">
        <f t="shared" si="33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1"/>
        <v>18.728395061728396</v>
      </c>
      <c r="G285" t="s">
        <v>14</v>
      </c>
      <c r="H285" s="4">
        <f t="shared" si="28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9"/>
        <v>42520.208333333328</v>
      </c>
      <c r="O285" s="11">
        <f t="shared" si="30"/>
        <v>42525.208333333328</v>
      </c>
      <c r="P285" t="b">
        <v>0</v>
      </c>
      <c r="Q285" t="b">
        <v>0</v>
      </c>
      <c r="R285" t="s">
        <v>23</v>
      </c>
      <c r="S285" t="str">
        <f t="shared" si="32"/>
        <v>music</v>
      </c>
      <c r="T285" t="str">
        <f t="shared" si="33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1"/>
        <v>83.193877551020407</v>
      </c>
      <c r="G286" t="s">
        <v>14</v>
      </c>
      <c r="H286" s="4">
        <f t="shared" si="28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9"/>
        <v>41030.208333333336</v>
      </c>
      <c r="O286" s="11">
        <f t="shared" si="30"/>
        <v>41035.208333333336</v>
      </c>
      <c r="P286" t="b">
        <v>0</v>
      </c>
      <c r="Q286" t="b">
        <v>0</v>
      </c>
      <c r="R286" t="s">
        <v>28</v>
      </c>
      <c r="S286" t="str">
        <f t="shared" si="32"/>
        <v>technology</v>
      </c>
      <c r="T286" t="str">
        <f t="shared" si="33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1"/>
        <v>706.33333333333337</v>
      </c>
      <c r="G287" t="s">
        <v>20</v>
      </c>
      <c r="H287" s="4">
        <f t="shared" si="28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9"/>
        <v>42623.208333333328</v>
      </c>
      <c r="O287" s="11">
        <f t="shared" si="30"/>
        <v>42661.208333333328</v>
      </c>
      <c r="P287" t="b">
        <v>0</v>
      </c>
      <c r="Q287" t="b">
        <v>0</v>
      </c>
      <c r="R287" t="s">
        <v>33</v>
      </c>
      <c r="S287" t="str">
        <f t="shared" si="32"/>
        <v>theater</v>
      </c>
      <c r="T287" t="str">
        <f t="shared" si="33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1"/>
        <v>17.446030330062445</v>
      </c>
      <c r="G288" t="s">
        <v>74</v>
      </c>
      <c r="H288" s="4">
        <f t="shared" si="28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9"/>
        <v>42697.25</v>
      </c>
      <c r="O288" s="11">
        <f t="shared" si="30"/>
        <v>42704.25</v>
      </c>
      <c r="P288" t="b">
        <v>0</v>
      </c>
      <c r="Q288" t="b">
        <v>0</v>
      </c>
      <c r="R288" t="s">
        <v>33</v>
      </c>
      <c r="S288" t="str">
        <f t="shared" si="32"/>
        <v>theater</v>
      </c>
      <c r="T288" t="str">
        <f t="shared" si="33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1"/>
        <v>209.73015873015873</v>
      </c>
      <c r="G289" t="s">
        <v>20</v>
      </c>
      <c r="H289" s="4">
        <f t="shared" si="28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9"/>
        <v>42122.208333333328</v>
      </c>
      <c r="O289" s="11">
        <f t="shared" si="30"/>
        <v>42122.208333333328</v>
      </c>
      <c r="P289" t="b">
        <v>0</v>
      </c>
      <c r="Q289" t="b">
        <v>0</v>
      </c>
      <c r="R289" t="s">
        <v>50</v>
      </c>
      <c r="S289" t="str">
        <f t="shared" si="32"/>
        <v>music</v>
      </c>
      <c r="T289" t="str">
        <f t="shared" si="33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1"/>
        <v>97.785714285714292</v>
      </c>
      <c r="G290" t="s">
        <v>14</v>
      </c>
      <c r="H290" s="4">
        <f t="shared" si="28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9"/>
        <v>40982.208333333336</v>
      </c>
      <c r="O290" s="11">
        <f t="shared" si="30"/>
        <v>40983.208333333336</v>
      </c>
      <c r="P290" t="b">
        <v>0</v>
      </c>
      <c r="Q290" t="b">
        <v>1</v>
      </c>
      <c r="R290" t="s">
        <v>148</v>
      </c>
      <c r="S290" t="str">
        <f t="shared" si="32"/>
        <v>music</v>
      </c>
      <c r="T290" t="str">
        <f t="shared" si="33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1"/>
        <v>1684.25</v>
      </c>
      <c r="G291" t="s">
        <v>20</v>
      </c>
      <c r="H291" s="4">
        <f t="shared" si="28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9"/>
        <v>42219.208333333328</v>
      </c>
      <c r="O291" s="11">
        <f t="shared" si="30"/>
        <v>42222.208333333328</v>
      </c>
      <c r="P291" t="b">
        <v>0</v>
      </c>
      <c r="Q291" t="b">
        <v>0</v>
      </c>
      <c r="R291" t="s">
        <v>33</v>
      </c>
      <c r="S291" t="str">
        <f t="shared" si="32"/>
        <v>theater</v>
      </c>
      <c r="T291" t="str">
        <f t="shared" si="33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1"/>
        <v>54.402135231316727</v>
      </c>
      <c r="G292" t="s">
        <v>14</v>
      </c>
      <c r="H292" s="4">
        <f t="shared" si="28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9"/>
        <v>41404.208333333336</v>
      </c>
      <c r="O292" s="11">
        <f t="shared" si="30"/>
        <v>41436.208333333336</v>
      </c>
      <c r="P292" t="b">
        <v>0</v>
      </c>
      <c r="Q292" t="b">
        <v>1</v>
      </c>
      <c r="R292" t="s">
        <v>42</v>
      </c>
      <c r="S292" t="str">
        <f t="shared" si="32"/>
        <v>film &amp; video</v>
      </c>
      <c r="T292" t="str">
        <f t="shared" si="33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1"/>
        <v>456.61111111111109</v>
      </c>
      <c r="G293" t="s">
        <v>20</v>
      </c>
      <c r="H293" s="4">
        <f t="shared" si="28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9"/>
        <v>40831.208333333336</v>
      </c>
      <c r="O293" s="11">
        <f t="shared" si="30"/>
        <v>40835.208333333336</v>
      </c>
      <c r="P293" t="b">
        <v>1</v>
      </c>
      <c r="Q293" t="b">
        <v>0</v>
      </c>
      <c r="R293" t="s">
        <v>28</v>
      </c>
      <c r="S293" t="str">
        <f t="shared" si="32"/>
        <v>technology</v>
      </c>
      <c r="T293" t="str">
        <f t="shared" si="33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1"/>
        <v>9.8219178082191778</v>
      </c>
      <c r="G294" t="s">
        <v>14</v>
      </c>
      <c r="H294" s="4">
        <f t="shared" si="28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9"/>
        <v>40984.208333333336</v>
      </c>
      <c r="O294" s="11">
        <f t="shared" si="30"/>
        <v>41002.208333333336</v>
      </c>
      <c r="P294" t="b">
        <v>0</v>
      </c>
      <c r="Q294" t="b">
        <v>0</v>
      </c>
      <c r="R294" t="s">
        <v>17</v>
      </c>
      <c r="S294" t="str">
        <f t="shared" si="32"/>
        <v>food</v>
      </c>
      <c r="T294" t="str">
        <f t="shared" si="33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1"/>
        <v>16.384615384615383</v>
      </c>
      <c r="G295" t="s">
        <v>74</v>
      </c>
      <c r="H295" s="4">
        <f t="shared" si="28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9"/>
        <v>40456.208333333336</v>
      </c>
      <c r="O295" s="11">
        <f t="shared" si="30"/>
        <v>40465.208333333336</v>
      </c>
      <c r="P295" t="b">
        <v>0</v>
      </c>
      <c r="Q295" t="b">
        <v>0</v>
      </c>
      <c r="R295" t="s">
        <v>33</v>
      </c>
      <c r="S295" t="str">
        <f t="shared" si="32"/>
        <v>theater</v>
      </c>
      <c r="T295" t="str">
        <f t="shared" si="33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1"/>
        <v>1339.6666666666667</v>
      </c>
      <c r="G296" t="s">
        <v>20</v>
      </c>
      <c r="H296" s="4">
        <f t="shared" si="28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9"/>
        <v>43399.208333333328</v>
      </c>
      <c r="O296" s="11">
        <f t="shared" si="30"/>
        <v>43411.25</v>
      </c>
      <c r="P296" t="b">
        <v>0</v>
      </c>
      <c r="Q296" t="b">
        <v>0</v>
      </c>
      <c r="R296" t="s">
        <v>33</v>
      </c>
      <c r="S296" t="str">
        <f t="shared" si="32"/>
        <v>theater</v>
      </c>
      <c r="T296" t="str">
        <f t="shared" si="33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1"/>
        <v>35.650077760497666</v>
      </c>
      <c r="G297" t="s">
        <v>14</v>
      </c>
      <c r="H297" s="4">
        <f t="shared" si="28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9"/>
        <v>41562.208333333336</v>
      </c>
      <c r="O297" s="11">
        <f t="shared" si="30"/>
        <v>41587.25</v>
      </c>
      <c r="P297" t="b">
        <v>0</v>
      </c>
      <c r="Q297" t="b">
        <v>0</v>
      </c>
      <c r="R297" t="s">
        <v>33</v>
      </c>
      <c r="S297" t="str">
        <f t="shared" si="32"/>
        <v>theater</v>
      </c>
      <c r="T297" t="str">
        <f t="shared" si="33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1"/>
        <v>54.950819672131146</v>
      </c>
      <c r="G298" t="s">
        <v>14</v>
      </c>
      <c r="H298" s="4">
        <f t="shared" si="28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9"/>
        <v>43493.25</v>
      </c>
      <c r="O298" s="11">
        <f t="shared" si="30"/>
        <v>43515.25</v>
      </c>
      <c r="P298" t="b">
        <v>0</v>
      </c>
      <c r="Q298" t="b">
        <v>0</v>
      </c>
      <c r="R298" t="s">
        <v>33</v>
      </c>
      <c r="S298" t="str">
        <f t="shared" si="32"/>
        <v>theater</v>
      </c>
      <c r="T298" t="str">
        <f t="shared" si="33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1"/>
        <v>94.236111111111114</v>
      </c>
      <c r="G299" t="s">
        <v>14</v>
      </c>
      <c r="H299" s="4">
        <f t="shared" si="28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9"/>
        <v>41653.25</v>
      </c>
      <c r="O299" s="11">
        <f t="shared" si="30"/>
        <v>41662.25</v>
      </c>
      <c r="P299" t="b">
        <v>0</v>
      </c>
      <c r="Q299" t="b">
        <v>1</v>
      </c>
      <c r="R299" t="s">
        <v>33</v>
      </c>
      <c r="S299" t="str">
        <f t="shared" si="32"/>
        <v>theater</v>
      </c>
      <c r="T299" t="str">
        <f t="shared" si="33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1"/>
        <v>143.91428571428571</v>
      </c>
      <c r="G300" t="s">
        <v>20</v>
      </c>
      <c r="H300" s="4">
        <f t="shared" si="28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9"/>
        <v>42426.25</v>
      </c>
      <c r="O300" s="11">
        <f t="shared" si="30"/>
        <v>42444.208333333328</v>
      </c>
      <c r="P300" t="b">
        <v>0</v>
      </c>
      <c r="Q300" t="b">
        <v>1</v>
      </c>
      <c r="R300" t="s">
        <v>23</v>
      </c>
      <c r="S300" t="str">
        <f t="shared" si="32"/>
        <v>music</v>
      </c>
      <c r="T300" t="str">
        <f t="shared" si="33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1"/>
        <v>51.421052631578945</v>
      </c>
      <c r="G301" t="s">
        <v>14</v>
      </c>
      <c r="H301" s="4">
        <f t="shared" si="28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9"/>
        <v>42432.25</v>
      </c>
      <c r="O301" s="11">
        <f t="shared" si="30"/>
        <v>42488.208333333328</v>
      </c>
      <c r="P301" t="b">
        <v>0</v>
      </c>
      <c r="Q301" t="b">
        <v>0</v>
      </c>
      <c r="R301" t="s">
        <v>17</v>
      </c>
      <c r="S301" t="str">
        <f t="shared" si="32"/>
        <v>food</v>
      </c>
      <c r="T301" t="str">
        <f t="shared" si="33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1"/>
        <v>5</v>
      </c>
      <c r="G302" t="s">
        <v>14</v>
      </c>
      <c r="H302" s="4">
        <f t="shared" si="28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9"/>
        <v>42977.208333333328</v>
      </c>
      <c r="O302" s="11">
        <f t="shared" si="30"/>
        <v>42978.208333333328</v>
      </c>
      <c r="P302" t="b">
        <v>0</v>
      </c>
      <c r="Q302" t="b">
        <v>1</v>
      </c>
      <c r="R302" t="s">
        <v>68</v>
      </c>
      <c r="S302" t="str">
        <f t="shared" si="32"/>
        <v>publishing</v>
      </c>
      <c r="T302" t="str">
        <f t="shared" si="33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1"/>
        <v>1344.6666666666667</v>
      </c>
      <c r="G303" t="s">
        <v>20</v>
      </c>
      <c r="H303" s="4">
        <f t="shared" si="28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9"/>
        <v>42061.25</v>
      </c>
      <c r="O303" s="11">
        <f t="shared" si="30"/>
        <v>42078.208333333328</v>
      </c>
      <c r="P303" t="b">
        <v>0</v>
      </c>
      <c r="Q303" t="b">
        <v>0</v>
      </c>
      <c r="R303" t="s">
        <v>42</v>
      </c>
      <c r="S303" t="str">
        <f t="shared" si="32"/>
        <v>film &amp; video</v>
      </c>
      <c r="T303" t="str">
        <f t="shared" si="33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1"/>
        <v>31.844940867279899</v>
      </c>
      <c r="G304" t="s">
        <v>14</v>
      </c>
      <c r="H304" s="4">
        <f t="shared" si="28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9"/>
        <v>43345.208333333328</v>
      </c>
      <c r="O304" s="11">
        <f t="shared" si="30"/>
        <v>43359.208333333328</v>
      </c>
      <c r="P304" t="b">
        <v>0</v>
      </c>
      <c r="Q304" t="b">
        <v>0</v>
      </c>
      <c r="R304" t="s">
        <v>33</v>
      </c>
      <c r="S304" t="str">
        <f t="shared" si="32"/>
        <v>theater</v>
      </c>
      <c r="T304" t="str">
        <f t="shared" si="33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1"/>
        <v>82.617647058823536</v>
      </c>
      <c r="G305" t="s">
        <v>14</v>
      </c>
      <c r="H305" s="4">
        <f t="shared" si="28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9"/>
        <v>42376.25</v>
      </c>
      <c r="O305" s="11">
        <f t="shared" si="30"/>
        <v>42381.25</v>
      </c>
      <c r="P305" t="b">
        <v>0</v>
      </c>
      <c r="Q305" t="b">
        <v>0</v>
      </c>
      <c r="R305" t="s">
        <v>60</v>
      </c>
      <c r="S305" t="str">
        <f t="shared" si="32"/>
        <v>music</v>
      </c>
      <c r="T305" t="str">
        <f t="shared" si="33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1"/>
        <v>546.14285714285722</v>
      </c>
      <c r="G306" t="s">
        <v>20</v>
      </c>
      <c r="H306" s="4">
        <f t="shared" si="28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9"/>
        <v>42589.208333333328</v>
      </c>
      <c r="O306" s="11">
        <f t="shared" si="30"/>
        <v>42630.208333333328</v>
      </c>
      <c r="P306" t="b">
        <v>0</v>
      </c>
      <c r="Q306" t="b">
        <v>0</v>
      </c>
      <c r="R306" t="s">
        <v>42</v>
      </c>
      <c r="S306" t="str">
        <f t="shared" si="32"/>
        <v>film &amp; video</v>
      </c>
      <c r="T306" t="str">
        <f t="shared" si="33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1"/>
        <v>286.21428571428572</v>
      </c>
      <c r="G307" t="s">
        <v>20</v>
      </c>
      <c r="H307" s="4">
        <f t="shared" si="28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9"/>
        <v>42448.208333333328</v>
      </c>
      <c r="O307" s="11">
        <f t="shared" si="30"/>
        <v>42489.208333333328</v>
      </c>
      <c r="P307" t="b">
        <v>0</v>
      </c>
      <c r="Q307" t="b">
        <v>0</v>
      </c>
      <c r="R307" t="s">
        <v>33</v>
      </c>
      <c r="S307" t="str">
        <f t="shared" si="32"/>
        <v>theater</v>
      </c>
      <c r="T307" t="str">
        <f t="shared" si="33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1"/>
        <v>7.9076923076923071</v>
      </c>
      <c r="G308" t="s">
        <v>14</v>
      </c>
      <c r="H308" s="4">
        <f t="shared" si="28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9"/>
        <v>42930.208333333328</v>
      </c>
      <c r="O308" s="11">
        <f t="shared" si="30"/>
        <v>42933.208333333328</v>
      </c>
      <c r="P308" t="b">
        <v>0</v>
      </c>
      <c r="Q308" t="b">
        <v>1</v>
      </c>
      <c r="R308" t="s">
        <v>33</v>
      </c>
      <c r="S308" t="str">
        <f t="shared" si="32"/>
        <v>theater</v>
      </c>
      <c r="T308" t="str">
        <f t="shared" si="33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1"/>
        <v>132.13677811550153</v>
      </c>
      <c r="G309" t="s">
        <v>20</v>
      </c>
      <c r="H309" s="4">
        <f t="shared" si="28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9"/>
        <v>41066.208333333336</v>
      </c>
      <c r="O309" s="11">
        <f t="shared" si="30"/>
        <v>41086.208333333336</v>
      </c>
      <c r="P309" t="b">
        <v>0</v>
      </c>
      <c r="Q309" t="b">
        <v>1</v>
      </c>
      <c r="R309" t="s">
        <v>119</v>
      </c>
      <c r="S309" t="str">
        <f t="shared" si="32"/>
        <v>publishing</v>
      </c>
      <c r="T309" t="str">
        <f t="shared" si="33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1"/>
        <v>74.077834179357026</v>
      </c>
      <c r="G310" t="s">
        <v>14</v>
      </c>
      <c r="H310" s="4">
        <f t="shared" si="28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9"/>
        <v>40651.208333333336</v>
      </c>
      <c r="O310" s="11">
        <f t="shared" si="30"/>
        <v>40652.208333333336</v>
      </c>
      <c r="P310" t="b">
        <v>0</v>
      </c>
      <c r="Q310" t="b">
        <v>0</v>
      </c>
      <c r="R310" t="s">
        <v>33</v>
      </c>
      <c r="S310" t="str">
        <f t="shared" si="32"/>
        <v>theater</v>
      </c>
      <c r="T310" t="str">
        <f t="shared" si="33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1"/>
        <v>75.292682926829272</v>
      </c>
      <c r="G311" t="s">
        <v>74</v>
      </c>
      <c r="H311" s="4">
        <f t="shared" si="28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9"/>
        <v>40807.208333333336</v>
      </c>
      <c r="O311" s="11">
        <f t="shared" si="30"/>
        <v>40827.208333333336</v>
      </c>
      <c r="P311" t="b">
        <v>0</v>
      </c>
      <c r="Q311" t="b">
        <v>1</v>
      </c>
      <c r="R311" t="s">
        <v>60</v>
      </c>
      <c r="S311" t="str">
        <f t="shared" si="32"/>
        <v>music</v>
      </c>
      <c r="T311" t="str">
        <f t="shared" si="33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1"/>
        <v>20.333333333333332</v>
      </c>
      <c r="G312" t="s">
        <v>14</v>
      </c>
      <c r="H312" s="4">
        <f t="shared" si="28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9"/>
        <v>40277.208333333336</v>
      </c>
      <c r="O312" s="11">
        <f t="shared" si="30"/>
        <v>40293.208333333336</v>
      </c>
      <c r="P312" t="b">
        <v>0</v>
      </c>
      <c r="Q312" t="b">
        <v>0</v>
      </c>
      <c r="R312" t="s">
        <v>89</v>
      </c>
      <c r="S312" t="str">
        <f t="shared" si="32"/>
        <v>games</v>
      </c>
      <c r="T312" t="str">
        <f t="shared" si="33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1"/>
        <v>203.36507936507937</v>
      </c>
      <c r="G313" t="s">
        <v>20</v>
      </c>
      <c r="H313" s="4">
        <f t="shared" si="28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9"/>
        <v>40590.25</v>
      </c>
      <c r="O313" s="11">
        <f t="shared" si="30"/>
        <v>40602.25</v>
      </c>
      <c r="P313" t="b">
        <v>0</v>
      </c>
      <c r="Q313" t="b">
        <v>0</v>
      </c>
      <c r="R313" t="s">
        <v>33</v>
      </c>
      <c r="S313" t="str">
        <f t="shared" si="32"/>
        <v>theater</v>
      </c>
      <c r="T313" t="str">
        <f t="shared" si="33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1"/>
        <v>310.2284263959391</v>
      </c>
      <c r="G314" t="s">
        <v>20</v>
      </c>
      <c r="H314" s="4">
        <f t="shared" si="28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9"/>
        <v>41572.208333333336</v>
      </c>
      <c r="O314" s="11">
        <f t="shared" si="30"/>
        <v>41579.208333333336</v>
      </c>
      <c r="P314" t="b">
        <v>0</v>
      </c>
      <c r="Q314" t="b">
        <v>0</v>
      </c>
      <c r="R314" t="s">
        <v>33</v>
      </c>
      <c r="S314" t="str">
        <f t="shared" si="32"/>
        <v>theater</v>
      </c>
      <c r="T314" t="str">
        <f t="shared" si="33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1"/>
        <v>395.31818181818181</v>
      </c>
      <c r="G315" t="s">
        <v>20</v>
      </c>
      <c r="H315" s="4">
        <f t="shared" si="28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9"/>
        <v>40966.25</v>
      </c>
      <c r="O315" s="11">
        <f t="shared" si="30"/>
        <v>40968.25</v>
      </c>
      <c r="P315" t="b">
        <v>0</v>
      </c>
      <c r="Q315" t="b">
        <v>0</v>
      </c>
      <c r="R315" t="s">
        <v>23</v>
      </c>
      <c r="S315" t="str">
        <f t="shared" si="32"/>
        <v>music</v>
      </c>
      <c r="T315" t="str">
        <f t="shared" si="33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1"/>
        <v>294.71428571428572</v>
      </c>
      <c r="G316" t="s">
        <v>20</v>
      </c>
      <c r="H316" s="4">
        <f t="shared" si="28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9"/>
        <v>43536.208333333328</v>
      </c>
      <c r="O316" s="11">
        <f t="shared" si="30"/>
        <v>43541.208333333328</v>
      </c>
      <c r="P316" t="b">
        <v>0</v>
      </c>
      <c r="Q316" t="b">
        <v>1</v>
      </c>
      <c r="R316" t="s">
        <v>42</v>
      </c>
      <c r="S316" t="str">
        <f t="shared" si="32"/>
        <v>film &amp; video</v>
      </c>
      <c r="T316" t="str">
        <f t="shared" si="33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1"/>
        <v>33.89473684210526</v>
      </c>
      <c r="G317" t="s">
        <v>14</v>
      </c>
      <c r="H317" s="4">
        <f t="shared" si="28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9"/>
        <v>41783.208333333336</v>
      </c>
      <c r="O317" s="11">
        <f t="shared" si="30"/>
        <v>41812.208333333336</v>
      </c>
      <c r="P317" t="b">
        <v>0</v>
      </c>
      <c r="Q317" t="b">
        <v>0</v>
      </c>
      <c r="R317" t="s">
        <v>33</v>
      </c>
      <c r="S317" t="str">
        <f t="shared" si="32"/>
        <v>theater</v>
      </c>
      <c r="T317" t="str">
        <f t="shared" si="33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1"/>
        <v>66.677083333333329</v>
      </c>
      <c r="G318" t="s">
        <v>14</v>
      </c>
      <c r="H318" s="4">
        <f t="shared" si="28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9"/>
        <v>43788.25</v>
      </c>
      <c r="O318" s="11">
        <f t="shared" si="30"/>
        <v>43789.25</v>
      </c>
      <c r="P318" t="b">
        <v>0</v>
      </c>
      <c r="Q318" t="b">
        <v>1</v>
      </c>
      <c r="R318" t="s">
        <v>17</v>
      </c>
      <c r="S318" t="str">
        <f t="shared" si="32"/>
        <v>food</v>
      </c>
      <c r="T318" t="str">
        <f t="shared" si="33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1"/>
        <v>19.227272727272727</v>
      </c>
      <c r="G319" t="s">
        <v>14</v>
      </c>
      <c r="H319" s="4">
        <f t="shared" si="28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9"/>
        <v>42869.208333333328</v>
      </c>
      <c r="O319" s="11">
        <f t="shared" si="30"/>
        <v>42882.208333333328</v>
      </c>
      <c r="P319" t="b">
        <v>0</v>
      </c>
      <c r="Q319" t="b">
        <v>0</v>
      </c>
      <c r="R319" t="s">
        <v>33</v>
      </c>
      <c r="S319" t="str">
        <f t="shared" si="32"/>
        <v>theater</v>
      </c>
      <c r="T319" t="str">
        <f t="shared" si="33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1"/>
        <v>15.842105263157894</v>
      </c>
      <c r="G320" t="s">
        <v>14</v>
      </c>
      <c r="H320" s="4">
        <f t="shared" si="28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9"/>
        <v>41684.25</v>
      </c>
      <c r="O320" s="11">
        <f t="shared" si="30"/>
        <v>41686.25</v>
      </c>
      <c r="P320" t="b">
        <v>0</v>
      </c>
      <c r="Q320" t="b">
        <v>0</v>
      </c>
      <c r="R320" t="s">
        <v>23</v>
      </c>
      <c r="S320" t="str">
        <f t="shared" si="32"/>
        <v>music</v>
      </c>
      <c r="T320" t="str">
        <f t="shared" si="33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1"/>
        <v>38.702380952380956</v>
      </c>
      <c r="G321" t="s">
        <v>74</v>
      </c>
      <c r="H321" s="4">
        <f t="shared" si="28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9"/>
        <v>40402.208333333336</v>
      </c>
      <c r="O321" s="11">
        <f t="shared" si="30"/>
        <v>40426.208333333336</v>
      </c>
      <c r="P321" t="b">
        <v>0</v>
      </c>
      <c r="Q321" t="b">
        <v>0</v>
      </c>
      <c r="R321" t="s">
        <v>28</v>
      </c>
      <c r="S321" t="str">
        <f t="shared" si="32"/>
        <v>technology</v>
      </c>
      <c r="T321" t="str">
        <f t="shared" si="33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1"/>
        <v>9.5876777251184837</v>
      </c>
      <c r="G322" t="s">
        <v>14</v>
      </c>
      <c r="H322" s="4">
        <f t="shared" ref="H322:H385" si="34">IFERROR(E322/I322,"0")</f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5">(L322/86400)+25569</f>
        <v>40673.208333333336</v>
      </c>
      <c r="O322" s="11">
        <f t="shared" ref="O322:O385" si="36">(M322/86400)+25569</f>
        <v>40682.208333333336</v>
      </c>
      <c r="P322" t="b">
        <v>0</v>
      </c>
      <c r="Q322" t="b">
        <v>0</v>
      </c>
      <c r="R322" t="s">
        <v>119</v>
      </c>
      <c r="S322" t="str">
        <f t="shared" si="32"/>
        <v>publishing</v>
      </c>
      <c r="T322" t="str">
        <f t="shared" si="33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7">E323/D323*100</f>
        <v>94.144366197183089</v>
      </c>
      <c r="G323" t="s">
        <v>14</v>
      </c>
      <c r="H323" s="4">
        <f t="shared" si="34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5"/>
        <v>40634.208333333336</v>
      </c>
      <c r="O323" s="11">
        <f t="shared" si="36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8">IFERROR(LEFT(R323, SEARCH("/", R323) - 1), R323)</f>
        <v>film &amp; video</v>
      </c>
      <c r="T323" t="str">
        <f t="shared" si="33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7"/>
        <v>166.56234096692114</v>
      </c>
      <c r="G324" t="s">
        <v>20</v>
      </c>
      <c r="H324" s="4">
        <f t="shared" si="34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5"/>
        <v>40507.25</v>
      </c>
      <c r="O324" s="11">
        <f t="shared" si="36"/>
        <v>40520.25</v>
      </c>
      <c r="P324" t="b">
        <v>0</v>
      </c>
      <c r="Q324" t="b">
        <v>0</v>
      </c>
      <c r="R324" t="s">
        <v>33</v>
      </c>
      <c r="S324" t="str">
        <f t="shared" si="38"/>
        <v>theater</v>
      </c>
      <c r="T324" t="str">
        <f t="shared" si="33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7"/>
        <v>24.134831460674157</v>
      </c>
      <c r="G325" t="s">
        <v>14</v>
      </c>
      <c r="H325" s="4">
        <f t="shared" si="34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5"/>
        <v>41725.208333333336</v>
      </c>
      <c r="O325" s="11">
        <f t="shared" si="36"/>
        <v>41727.208333333336</v>
      </c>
      <c r="P325" t="b">
        <v>0</v>
      </c>
      <c r="Q325" t="b">
        <v>0</v>
      </c>
      <c r="R325" t="s">
        <v>42</v>
      </c>
      <c r="S325" t="str">
        <f t="shared" si="38"/>
        <v>film &amp; video</v>
      </c>
      <c r="T325" t="str">
        <f t="shared" si="33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7"/>
        <v>164.05633802816902</v>
      </c>
      <c r="G326" t="s">
        <v>20</v>
      </c>
      <c r="H326" s="4">
        <f t="shared" si="34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5"/>
        <v>42176.208333333328</v>
      </c>
      <c r="O326" s="11">
        <f t="shared" si="36"/>
        <v>42188.208333333328</v>
      </c>
      <c r="P326" t="b">
        <v>0</v>
      </c>
      <c r="Q326" t="b">
        <v>1</v>
      </c>
      <c r="R326" t="s">
        <v>33</v>
      </c>
      <c r="S326" t="str">
        <f t="shared" si="38"/>
        <v>theater</v>
      </c>
      <c r="T326" t="str">
        <f t="shared" si="33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7"/>
        <v>90.723076923076931</v>
      </c>
      <c r="G327" t="s">
        <v>14</v>
      </c>
      <c r="H327" s="4">
        <f t="shared" si="34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5"/>
        <v>43267.208333333328</v>
      </c>
      <c r="O327" s="11">
        <f t="shared" si="36"/>
        <v>43290.208333333328</v>
      </c>
      <c r="P327" t="b">
        <v>0</v>
      </c>
      <c r="Q327" t="b">
        <v>1</v>
      </c>
      <c r="R327" t="s">
        <v>33</v>
      </c>
      <c r="S327" t="str">
        <f t="shared" si="38"/>
        <v>theater</v>
      </c>
      <c r="T327" t="str">
        <f t="shared" ref="T327:T390" si="39">IFERROR(MID(R327, SEARCH("/", R327) + 1, LEN(R327) - SEARCH("/", R327)), "")</f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7"/>
        <v>46.194444444444443</v>
      </c>
      <c r="G328" t="s">
        <v>14</v>
      </c>
      <c r="H328" s="4">
        <f t="shared" si="34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5"/>
        <v>42364.25</v>
      </c>
      <c r="O328" s="11">
        <f t="shared" si="36"/>
        <v>42370.25</v>
      </c>
      <c r="P328" t="b">
        <v>0</v>
      </c>
      <c r="Q328" t="b">
        <v>0</v>
      </c>
      <c r="R328" t="s">
        <v>71</v>
      </c>
      <c r="S328" t="str">
        <f t="shared" si="38"/>
        <v>film &amp; video</v>
      </c>
      <c r="T328" t="str">
        <f t="shared" si="3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7"/>
        <v>38.53846153846154</v>
      </c>
      <c r="G329" t="s">
        <v>14</v>
      </c>
      <c r="H329" s="4">
        <f t="shared" si="34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5"/>
        <v>43705.208333333328</v>
      </c>
      <c r="O329" s="11">
        <f t="shared" si="36"/>
        <v>43709.208333333328</v>
      </c>
      <c r="P329" t="b">
        <v>0</v>
      </c>
      <c r="Q329" t="b">
        <v>1</v>
      </c>
      <c r="R329" t="s">
        <v>33</v>
      </c>
      <c r="S329" t="str">
        <f t="shared" si="38"/>
        <v>theater</v>
      </c>
      <c r="T329" t="str">
        <f t="shared" si="39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7"/>
        <v>133.56231003039514</v>
      </c>
      <c r="G330" t="s">
        <v>20</v>
      </c>
      <c r="H330" s="4">
        <f t="shared" si="34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5"/>
        <v>43434.25</v>
      </c>
      <c r="O330" s="11">
        <f t="shared" si="36"/>
        <v>43445.25</v>
      </c>
      <c r="P330" t="b">
        <v>0</v>
      </c>
      <c r="Q330" t="b">
        <v>0</v>
      </c>
      <c r="R330" t="s">
        <v>23</v>
      </c>
      <c r="S330" t="str">
        <f t="shared" si="38"/>
        <v>music</v>
      </c>
      <c r="T330" t="str">
        <f t="shared" si="39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7"/>
        <v>22.896588486140725</v>
      </c>
      <c r="G331" t="s">
        <v>47</v>
      </c>
      <c r="H331" s="4">
        <f t="shared" si="34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5"/>
        <v>42716.25</v>
      </c>
      <c r="O331" s="11">
        <f t="shared" si="36"/>
        <v>42727.25</v>
      </c>
      <c r="P331" t="b">
        <v>0</v>
      </c>
      <c r="Q331" t="b">
        <v>0</v>
      </c>
      <c r="R331" t="s">
        <v>89</v>
      </c>
      <c r="S331" t="str">
        <f t="shared" si="38"/>
        <v>games</v>
      </c>
      <c r="T331" t="str">
        <f t="shared" si="39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7"/>
        <v>184.95548961424333</v>
      </c>
      <c r="G332" t="s">
        <v>20</v>
      </c>
      <c r="H332" s="4">
        <f t="shared" si="34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5"/>
        <v>43077.25</v>
      </c>
      <c r="O332" s="11">
        <f t="shared" si="36"/>
        <v>43078.25</v>
      </c>
      <c r="P332" t="b">
        <v>0</v>
      </c>
      <c r="Q332" t="b">
        <v>0</v>
      </c>
      <c r="R332" t="s">
        <v>42</v>
      </c>
      <c r="S332" t="str">
        <f t="shared" si="38"/>
        <v>film &amp; video</v>
      </c>
      <c r="T332" t="str">
        <f t="shared" si="39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7"/>
        <v>443.72727272727275</v>
      </c>
      <c r="G333" t="s">
        <v>20</v>
      </c>
      <c r="H333" s="4">
        <f t="shared" si="34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5"/>
        <v>40896.25</v>
      </c>
      <c r="O333" s="11">
        <f t="shared" si="36"/>
        <v>40897.25</v>
      </c>
      <c r="P333" t="b">
        <v>0</v>
      </c>
      <c r="Q333" t="b">
        <v>0</v>
      </c>
      <c r="R333" t="s">
        <v>17</v>
      </c>
      <c r="S333" t="str">
        <f t="shared" si="38"/>
        <v>food</v>
      </c>
      <c r="T333" t="str">
        <f t="shared" si="39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7"/>
        <v>199.9806763285024</v>
      </c>
      <c r="G334" t="s">
        <v>20</v>
      </c>
      <c r="H334" s="4">
        <f t="shared" si="34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5"/>
        <v>41361.208333333336</v>
      </c>
      <c r="O334" s="11">
        <f t="shared" si="36"/>
        <v>41362.208333333336</v>
      </c>
      <c r="P334" t="b">
        <v>0</v>
      </c>
      <c r="Q334" t="b">
        <v>0</v>
      </c>
      <c r="R334" t="s">
        <v>65</v>
      </c>
      <c r="S334" t="str">
        <f t="shared" si="38"/>
        <v>technology</v>
      </c>
      <c r="T334" t="str">
        <f t="shared" si="3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7"/>
        <v>123.95833333333333</v>
      </c>
      <c r="G335" t="s">
        <v>20</v>
      </c>
      <c r="H335" s="4">
        <f t="shared" si="34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5"/>
        <v>43424.25</v>
      </c>
      <c r="O335" s="11">
        <f t="shared" si="36"/>
        <v>43452.25</v>
      </c>
      <c r="P335" t="b">
        <v>0</v>
      </c>
      <c r="Q335" t="b">
        <v>0</v>
      </c>
      <c r="R335" t="s">
        <v>33</v>
      </c>
      <c r="S335" t="str">
        <f t="shared" si="38"/>
        <v>theater</v>
      </c>
      <c r="T335" t="str">
        <f t="shared" si="39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7"/>
        <v>186.61329305135951</v>
      </c>
      <c r="G336" t="s">
        <v>20</v>
      </c>
      <c r="H336" s="4">
        <f t="shared" si="34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5"/>
        <v>43110.25</v>
      </c>
      <c r="O336" s="11">
        <f t="shared" si="36"/>
        <v>43117.25</v>
      </c>
      <c r="P336" t="b">
        <v>0</v>
      </c>
      <c r="Q336" t="b">
        <v>0</v>
      </c>
      <c r="R336" t="s">
        <v>23</v>
      </c>
      <c r="S336" t="str">
        <f t="shared" si="38"/>
        <v>music</v>
      </c>
      <c r="T336" t="str">
        <f t="shared" si="39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7"/>
        <v>114.28538550057536</v>
      </c>
      <c r="G337" t="s">
        <v>20</v>
      </c>
      <c r="H337" s="4">
        <f t="shared" si="34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5"/>
        <v>43784.25</v>
      </c>
      <c r="O337" s="11">
        <f t="shared" si="36"/>
        <v>43797.25</v>
      </c>
      <c r="P337" t="b">
        <v>0</v>
      </c>
      <c r="Q337" t="b">
        <v>0</v>
      </c>
      <c r="R337" t="s">
        <v>23</v>
      </c>
      <c r="S337" t="str">
        <f t="shared" si="38"/>
        <v>music</v>
      </c>
      <c r="T337" t="str">
        <f t="shared" si="39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7"/>
        <v>97.032531824611041</v>
      </c>
      <c r="G338" t="s">
        <v>14</v>
      </c>
      <c r="H338" s="4">
        <f t="shared" si="34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5"/>
        <v>40527.25</v>
      </c>
      <c r="O338" s="11">
        <f t="shared" si="36"/>
        <v>40528.25</v>
      </c>
      <c r="P338" t="b">
        <v>0</v>
      </c>
      <c r="Q338" t="b">
        <v>1</v>
      </c>
      <c r="R338" t="s">
        <v>23</v>
      </c>
      <c r="S338" t="str">
        <f t="shared" si="38"/>
        <v>music</v>
      </c>
      <c r="T338" t="str">
        <f t="shared" si="3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7"/>
        <v>122.81904761904762</v>
      </c>
      <c r="G339" t="s">
        <v>20</v>
      </c>
      <c r="H339" s="4">
        <f t="shared" si="34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5"/>
        <v>43780.25</v>
      </c>
      <c r="O339" s="11">
        <f t="shared" si="36"/>
        <v>43781.25</v>
      </c>
      <c r="P339" t="b">
        <v>0</v>
      </c>
      <c r="Q339" t="b">
        <v>0</v>
      </c>
      <c r="R339" t="s">
        <v>33</v>
      </c>
      <c r="S339" t="str">
        <f t="shared" si="38"/>
        <v>theater</v>
      </c>
      <c r="T339" t="str">
        <f t="shared" si="3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7"/>
        <v>179.14326647564468</v>
      </c>
      <c r="G340" t="s">
        <v>20</v>
      </c>
      <c r="H340" s="4">
        <f t="shared" si="34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5"/>
        <v>40821.208333333336</v>
      </c>
      <c r="O340" s="11">
        <f t="shared" si="36"/>
        <v>40851.208333333336</v>
      </c>
      <c r="P340" t="b">
        <v>0</v>
      </c>
      <c r="Q340" t="b">
        <v>0</v>
      </c>
      <c r="R340" t="s">
        <v>33</v>
      </c>
      <c r="S340" t="str">
        <f t="shared" si="38"/>
        <v>theater</v>
      </c>
      <c r="T340" t="str">
        <f t="shared" si="3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7"/>
        <v>79.951577402787962</v>
      </c>
      <c r="G341" t="s">
        <v>74</v>
      </c>
      <c r="H341" s="4">
        <f t="shared" si="34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5"/>
        <v>42949.208333333328</v>
      </c>
      <c r="O341" s="11">
        <f t="shared" si="36"/>
        <v>42963.208333333328</v>
      </c>
      <c r="P341" t="b">
        <v>0</v>
      </c>
      <c r="Q341" t="b">
        <v>0</v>
      </c>
      <c r="R341" t="s">
        <v>33</v>
      </c>
      <c r="S341" t="str">
        <f t="shared" si="38"/>
        <v>theater</v>
      </c>
      <c r="T341" t="str">
        <f t="shared" si="39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7"/>
        <v>94.242587601078171</v>
      </c>
      <c r="G342" t="s">
        <v>14</v>
      </c>
      <c r="H342" s="4">
        <f t="shared" si="34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5"/>
        <v>40889.25</v>
      </c>
      <c r="O342" s="11">
        <f t="shared" si="36"/>
        <v>40890.25</v>
      </c>
      <c r="P342" t="b">
        <v>0</v>
      </c>
      <c r="Q342" t="b">
        <v>0</v>
      </c>
      <c r="R342" t="s">
        <v>122</v>
      </c>
      <c r="S342" t="str">
        <f t="shared" si="38"/>
        <v>photography</v>
      </c>
      <c r="T342" t="str">
        <f t="shared" si="39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7"/>
        <v>84.669291338582681</v>
      </c>
      <c r="G343" t="s">
        <v>14</v>
      </c>
      <c r="H343" s="4">
        <f t="shared" si="34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5"/>
        <v>42244.208333333328</v>
      </c>
      <c r="O343" s="11">
        <f t="shared" si="36"/>
        <v>42251.208333333328</v>
      </c>
      <c r="P343" t="b">
        <v>0</v>
      </c>
      <c r="Q343" t="b">
        <v>0</v>
      </c>
      <c r="R343" t="s">
        <v>60</v>
      </c>
      <c r="S343" t="str">
        <f t="shared" si="38"/>
        <v>music</v>
      </c>
      <c r="T343" t="str">
        <f t="shared" si="3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7"/>
        <v>66.521920668058456</v>
      </c>
      <c r="G344" t="s">
        <v>14</v>
      </c>
      <c r="H344" s="4">
        <f t="shared" si="34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5"/>
        <v>41475.208333333336</v>
      </c>
      <c r="O344" s="11">
        <f t="shared" si="36"/>
        <v>41487.208333333336</v>
      </c>
      <c r="P344" t="b">
        <v>0</v>
      </c>
      <c r="Q344" t="b">
        <v>0</v>
      </c>
      <c r="R344" t="s">
        <v>33</v>
      </c>
      <c r="S344" t="str">
        <f t="shared" si="38"/>
        <v>theater</v>
      </c>
      <c r="T344" t="str">
        <f t="shared" si="3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7"/>
        <v>53.922222222222224</v>
      </c>
      <c r="G345" t="s">
        <v>14</v>
      </c>
      <c r="H345" s="4">
        <f t="shared" si="34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5"/>
        <v>41597.25</v>
      </c>
      <c r="O345" s="11">
        <f t="shared" si="36"/>
        <v>41650.25</v>
      </c>
      <c r="P345" t="b">
        <v>0</v>
      </c>
      <c r="Q345" t="b">
        <v>0</v>
      </c>
      <c r="R345" t="s">
        <v>33</v>
      </c>
      <c r="S345" t="str">
        <f t="shared" si="38"/>
        <v>theater</v>
      </c>
      <c r="T345" t="str">
        <f t="shared" si="39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7"/>
        <v>41.983299595141702</v>
      </c>
      <c r="G346" t="s">
        <v>14</v>
      </c>
      <c r="H346" s="4">
        <f t="shared" si="34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5"/>
        <v>43122.25</v>
      </c>
      <c r="O346" s="11">
        <f t="shared" si="36"/>
        <v>43162.25</v>
      </c>
      <c r="P346" t="b">
        <v>0</v>
      </c>
      <c r="Q346" t="b">
        <v>0</v>
      </c>
      <c r="R346" t="s">
        <v>89</v>
      </c>
      <c r="S346" t="str">
        <f t="shared" si="38"/>
        <v>games</v>
      </c>
      <c r="T346" t="str">
        <f t="shared" si="39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7"/>
        <v>14.69479695431472</v>
      </c>
      <c r="G347" t="s">
        <v>14</v>
      </c>
      <c r="H347" s="4">
        <f t="shared" si="34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5"/>
        <v>42194.208333333328</v>
      </c>
      <c r="O347" s="11">
        <f t="shared" si="36"/>
        <v>42195.208333333328</v>
      </c>
      <c r="P347" t="b">
        <v>0</v>
      </c>
      <c r="Q347" t="b">
        <v>0</v>
      </c>
      <c r="R347" t="s">
        <v>53</v>
      </c>
      <c r="S347" t="str">
        <f t="shared" si="38"/>
        <v>film &amp; video</v>
      </c>
      <c r="T347" t="str">
        <f t="shared" si="39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7"/>
        <v>34.475000000000001</v>
      </c>
      <c r="G348" t="s">
        <v>14</v>
      </c>
      <c r="H348" s="4">
        <f t="shared" si="34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5"/>
        <v>42971.208333333328</v>
      </c>
      <c r="O348" s="11">
        <f t="shared" si="36"/>
        <v>43026.208333333328</v>
      </c>
      <c r="P348" t="b">
        <v>0</v>
      </c>
      <c r="Q348" t="b">
        <v>1</v>
      </c>
      <c r="R348" t="s">
        <v>60</v>
      </c>
      <c r="S348" t="str">
        <f t="shared" si="38"/>
        <v>music</v>
      </c>
      <c r="T348" t="str">
        <f t="shared" si="39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7"/>
        <v>1400.7777777777778</v>
      </c>
      <c r="G349" t="s">
        <v>20</v>
      </c>
      <c r="H349" s="4">
        <f t="shared" si="34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5"/>
        <v>42046.25</v>
      </c>
      <c r="O349" s="11">
        <f t="shared" si="36"/>
        <v>42070.25</v>
      </c>
      <c r="P349" t="b">
        <v>0</v>
      </c>
      <c r="Q349" t="b">
        <v>0</v>
      </c>
      <c r="R349" t="s">
        <v>28</v>
      </c>
      <c r="S349" t="str">
        <f t="shared" si="38"/>
        <v>technology</v>
      </c>
      <c r="T349" t="str">
        <f t="shared" si="39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7"/>
        <v>71.770351758793964</v>
      </c>
      <c r="G350" t="s">
        <v>14</v>
      </c>
      <c r="H350" s="4">
        <f t="shared" si="34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5"/>
        <v>42782.25</v>
      </c>
      <c r="O350" s="11">
        <f t="shared" si="36"/>
        <v>42795.25</v>
      </c>
      <c r="P350" t="b">
        <v>0</v>
      </c>
      <c r="Q350" t="b">
        <v>0</v>
      </c>
      <c r="R350" t="s">
        <v>17</v>
      </c>
      <c r="S350" t="str">
        <f t="shared" si="38"/>
        <v>food</v>
      </c>
      <c r="T350" t="str">
        <f t="shared" si="3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7"/>
        <v>53.074115044247783</v>
      </c>
      <c r="G351" t="s">
        <v>14</v>
      </c>
      <c r="H351" s="4">
        <f t="shared" si="34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5"/>
        <v>42930.208333333328</v>
      </c>
      <c r="O351" s="11">
        <f t="shared" si="36"/>
        <v>42960.208333333328</v>
      </c>
      <c r="P351" t="b">
        <v>0</v>
      </c>
      <c r="Q351" t="b">
        <v>0</v>
      </c>
      <c r="R351" t="s">
        <v>33</v>
      </c>
      <c r="S351" t="str">
        <f t="shared" si="38"/>
        <v>theater</v>
      </c>
      <c r="T351" t="str">
        <f t="shared" si="39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7"/>
        <v>5</v>
      </c>
      <c r="G352" t="s">
        <v>14</v>
      </c>
      <c r="H352" s="4">
        <f t="shared" si="34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5"/>
        <v>42144.208333333328</v>
      </c>
      <c r="O352" s="11">
        <f t="shared" si="36"/>
        <v>42162.208333333328</v>
      </c>
      <c r="P352" t="b">
        <v>0</v>
      </c>
      <c r="Q352" t="b">
        <v>1</v>
      </c>
      <c r="R352" t="s">
        <v>159</v>
      </c>
      <c r="S352" t="str">
        <f t="shared" si="38"/>
        <v>music</v>
      </c>
      <c r="T352" t="str">
        <f t="shared" si="39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7"/>
        <v>127.70715249662618</v>
      </c>
      <c r="G353" t="s">
        <v>20</v>
      </c>
      <c r="H353" s="4">
        <f t="shared" si="34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5"/>
        <v>42240.208333333328</v>
      </c>
      <c r="O353" s="11">
        <f t="shared" si="36"/>
        <v>42254.208333333328</v>
      </c>
      <c r="P353" t="b">
        <v>0</v>
      </c>
      <c r="Q353" t="b">
        <v>0</v>
      </c>
      <c r="R353" t="s">
        <v>23</v>
      </c>
      <c r="S353" t="str">
        <f t="shared" si="38"/>
        <v>music</v>
      </c>
      <c r="T353" t="str">
        <f t="shared" si="3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7"/>
        <v>34.892857142857139</v>
      </c>
      <c r="G354" t="s">
        <v>14</v>
      </c>
      <c r="H354" s="4">
        <f t="shared" si="34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5"/>
        <v>42315.25</v>
      </c>
      <c r="O354" s="11">
        <f t="shared" si="36"/>
        <v>42323.25</v>
      </c>
      <c r="P354" t="b">
        <v>0</v>
      </c>
      <c r="Q354" t="b">
        <v>0</v>
      </c>
      <c r="R354" t="s">
        <v>33</v>
      </c>
      <c r="S354" t="str">
        <f t="shared" si="38"/>
        <v>theater</v>
      </c>
      <c r="T354" t="str">
        <f t="shared" si="3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7"/>
        <v>410.59821428571428</v>
      </c>
      <c r="G355" t="s">
        <v>20</v>
      </c>
      <c r="H355" s="4">
        <f t="shared" si="34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5"/>
        <v>43651.208333333328</v>
      </c>
      <c r="O355" s="11">
        <f t="shared" si="36"/>
        <v>43652.208333333328</v>
      </c>
      <c r="P355" t="b">
        <v>0</v>
      </c>
      <c r="Q355" t="b">
        <v>0</v>
      </c>
      <c r="R355" t="s">
        <v>33</v>
      </c>
      <c r="S355" t="str">
        <f t="shared" si="38"/>
        <v>theater</v>
      </c>
      <c r="T355" t="str">
        <f t="shared" si="39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7"/>
        <v>123.73770491803278</v>
      </c>
      <c r="G356" t="s">
        <v>20</v>
      </c>
      <c r="H356" s="4">
        <f t="shared" si="34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5"/>
        <v>41520.208333333336</v>
      </c>
      <c r="O356" s="11">
        <f t="shared" si="36"/>
        <v>41527.208333333336</v>
      </c>
      <c r="P356" t="b">
        <v>0</v>
      </c>
      <c r="Q356" t="b">
        <v>0</v>
      </c>
      <c r="R356" t="s">
        <v>42</v>
      </c>
      <c r="S356" t="str">
        <f t="shared" si="38"/>
        <v>film &amp; video</v>
      </c>
      <c r="T356" t="str">
        <f t="shared" si="39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7"/>
        <v>58.973684210526315</v>
      </c>
      <c r="G357" t="s">
        <v>47</v>
      </c>
      <c r="H357" s="4">
        <f t="shared" si="34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5"/>
        <v>42757.25</v>
      </c>
      <c r="O357" s="11">
        <f t="shared" si="36"/>
        <v>42797.25</v>
      </c>
      <c r="P357" t="b">
        <v>0</v>
      </c>
      <c r="Q357" t="b">
        <v>0</v>
      </c>
      <c r="R357" t="s">
        <v>65</v>
      </c>
      <c r="S357" t="str">
        <f t="shared" si="38"/>
        <v>technology</v>
      </c>
      <c r="T357" t="str">
        <f t="shared" si="3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7"/>
        <v>36.892473118279568</v>
      </c>
      <c r="G358" t="s">
        <v>14</v>
      </c>
      <c r="H358" s="4">
        <f t="shared" si="34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5"/>
        <v>40922.25</v>
      </c>
      <c r="O358" s="11">
        <f t="shared" si="36"/>
        <v>40931.25</v>
      </c>
      <c r="P358" t="b">
        <v>0</v>
      </c>
      <c r="Q358" t="b">
        <v>0</v>
      </c>
      <c r="R358" t="s">
        <v>33</v>
      </c>
      <c r="S358" t="str">
        <f t="shared" si="38"/>
        <v>theater</v>
      </c>
      <c r="T358" t="str">
        <f t="shared" si="39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7"/>
        <v>184.91304347826087</v>
      </c>
      <c r="G359" t="s">
        <v>20</v>
      </c>
      <c r="H359" s="4">
        <f t="shared" si="34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5"/>
        <v>42250.208333333328</v>
      </c>
      <c r="O359" s="11">
        <f t="shared" si="36"/>
        <v>42275.208333333328</v>
      </c>
      <c r="P359" t="b">
        <v>0</v>
      </c>
      <c r="Q359" t="b">
        <v>0</v>
      </c>
      <c r="R359" t="s">
        <v>89</v>
      </c>
      <c r="S359" t="str">
        <f t="shared" si="38"/>
        <v>games</v>
      </c>
      <c r="T359" t="str">
        <f t="shared" si="39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7"/>
        <v>11.814432989690722</v>
      </c>
      <c r="G360" t="s">
        <v>14</v>
      </c>
      <c r="H360" s="4">
        <f t="shared" si="34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5"/>
        <v>43322.208333333328</v>
      </c>
      <c r="O360" s="11">
        <f t="shared" si="36"/>
        <v>43325.208333333328</v>
      </c>
      <c r="P360" t="b">
        <v>1</v>
      </c>
      <c r="Q360" t="b">
        <v>0</v>
      </c>
      <c r="R360" t="s">
        <v>122</v>
      </c>
      <c r="S360" t="str">
        <f t="shared" si="38"/>
        <v>photography</v>
      </c>
      <c r="T360" t="str">
        <f t="shared" si="39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7"/>
        <v>298.7</v>
      </c>
      <c r="G361" t="s">
        <v>20</v>
      </c>
      <c r="H361" s="4">
        <f t="shared" si="34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5"/>
        <v>40782.208333333336</v>
      </c>
      <c r="O361" s="11">
        <f t="shared" si="36"/>
        <v>40789.208333333336</v>
      </c>
      <c r="P361" t="b">
        <v>0</v>
      </c>
      <c r="Q361" t="b">
        <v>0</v>
      </c>
      <c r="R361" t="s">
        <v>71</v>
      </c>
      <c r="S361" t="str">
        <f t="shared" si="38"/>
        <v>film &amp; video</v>
      </c>
      <c r="T361" t="str">
        <f t="shared" si="3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7"/>
        <v>226.35175879396985</v>
      </c>
      <c r="G362" t="s">
        <v>20</v>
      </c>
      <c r="H362" s="4">
        <f t="shared" si="34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5"/>
        <v>40544.25</v>
      </c>
      <c r="O362" s="11">
        <f t="shared" si="36"/>
        <v>40558.25</v>
      </c>
      <c r="P362" t="b">
        <v>0</v>
      </c>
      <c r="Q362" t="b">
        <v>1</v>
      </c>
      <c r="R362" t="s">
        <v>33</v>
      </c>
      <c r="S362" t="str">
        <f t="shared" si="38"/>
        <v>theater</v>
      </c>
      <c r="T362" t="str">
        <f t="shared" si="3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7"/>
        <v>173.56363636363636</v>
      </c>
      <c r="G363" t="s">
        <v>20</v>
      </c>
      <c r="H363" s="4">
        <f t="shared" si="34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5"/>
        <v>43015.208333333328</v>
      </c>
      <c r="O363" s="11">
        <f t="shared" si="36"/>
        <v>43039.208333333328</v>
      </c>
      <c r="P363" t="b">
        <v>0</v>
      </c>
      <c r="Q363" t="b">
        <v>0</v>
      </c>
      <c r="R363" t="s">
        <v>33</v>
      </c>
      <c r="S363" t="str">
        <f t="shared" si="38"/>
        <v>theater</v>
      </c>
      <c r="T363" t="str">
        <f t="shared" si="39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7"/>
        <v>371.75675675675677</v>
      </c>
      <c r="G364" t="s">
        <v>20</v>
      </c>
      <c r="H364" s="4">
        <f t="shared" si="34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5"/>
        <v>40570.25</v>
      </c>
      <c r="O364" s="11">
        <f t="shared" si="36"/>
        <v>40608.25</v>
      </c>
      <c r="P364" t="b">
        <v>0</v>
      </c>
      <c r="Q364" t="b">
        <v>0</v>
      </c>
      <c r="R364" t="s">
        <v>23</v>
      </c>
      <c r="S364" t="str">
        <f t="shared" si="38"/>
        <v>music</v>
      </c>
      <c r="T364" t="str">
        <f t="shared" si="39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7"/>
        <v>160.19230769230771</v>
      </c>
      <c r="G365" t="s">
        <v>20</v>
      </c>
      <c r="H365" s="4">
        <f t="shared" si="34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5"/>
        <v>40904.25</v>
      </c>
      <c r="O365" s="11">
        <f t="shared" si="36"/>
        <v>40905.25</v>
      </c>
      <c r="P365" t="b">
        <v>0</v>
      </c>
      <c r="Q365" t="b">
        <v>0</v>
      </c>
      <c r="R365" t="s">
        <v>23</v>
      </c>
      <c r="S365" t="str">
        <f t="shared" si="38"/>
        <v>music</v>
      </c>
      <c r="T365" t="str">
        <f t="shared" si="39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7"/>
        <v>1616.3333333333335</v>
      </c>
      <c r="G366" t="s">
        <v>20</v>
      </c>
      <c r="H366" s="4">
        <f t="shared" si="34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5"/>
        <v>43164.25</v>
      </c>
      <c r="O366" s="11">
        <f t="shared" si="36"/>
        <v>43194.208333333328</v>
      </c>
      <c r="P366" t="b">
        <v>0</v>
      </c>
      <c r="Q366" t="b">
        <v>0</v>
      </c>
      <c r="R366" t="s">
        <v>60</v>
      </c>
      <c r="S366" t="str">
        <f t="shared" si="38"/>
        <v>music</v>
      </c>
      <c r="T366" t="str">
        <f t="shared" si="3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7"/>
        <v>733.4375</v>
      </c>
      <c r="G367" t="s">
        <v>20</v>
      </c>
      <c r="H367" s="4">
        <f t="shared" si="34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5"/>
        <v>42733.25</v>
      </c>
      <c r="O367" s="11">
        <f t="shared" si="36"/>
        <v>42760.25</v>
      </c>
      <c r="P367" t="b">
        <v>0</v>
      </c>
      <c r="Q367" t="b">
        <v>0</v>
      </c>
      <c r="R367" t="s">
        <v>33</v>
      </c>
      <c r="S367" t="str">
        <f t="shared" si="38"/>
        <v>theater</v>
      </c>
      <c r="T367" t="str">
        <f t="shared" si="3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7"/>
        <v>592.11111111111109</v>
      </c>
      <c r="G368" t="s">
        <v>20</v>
      </c>
      <c r="H368" s="4">
        <f t="shared" si="34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5"/>
        <v>40546.25</v>
      </c>
      <c r="O368" s="11">
        <f t="shared" si="36"/>
        <v>40547.25</v>
      </c>
      <c r="P368" t="b">
        <v>0</v>
      </c>
      <c r="Q368" t="b">
        <v>1</v>
      </c>
      <c r="R368" t="s">
        <v>33</v>
      </c>
      <c r="S368" t="str">
        <f t="shared" si="38"/>
        <v>theater</v>
      </c>
      <c r="T368" t="str">
        <f t="shared" si="3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7"/>
        <v>18.888888888888889</v>
      </c>
      <c r="G369" t="s">
        <v>14</v>
      </c>
      <c r="H369" s="4">
        <f t="shared" si="34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5"/>
        <v>41930.208333333336</v>
      </c>
      <c r="O369" s="11">
        <f t="shared" si="36"/>
        <v>41954.25</v>
      </c>
      <c r="P369" t="b">
        <v>0</v>
      </c>
      <c r="Q369" t="b">
        <v>1</v>
      </c>
      <c r="R369" t="s">
        <v>33</v>
      </c>
      <c r="S369" t="str">
        <f t="shared" si="38"/>
        <v>theater</v>
      </c>
      <c r="T369" t="str">
        <f t="shared" si="39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7"/>
        <v>276.80769230769232</v>
      </c>
      <c r="G370" t="s">
        <v>20</v>
      </c>
      <c r="H370" s="4">
        <f t="shared" si="34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5"/>
        <v>40464.208333333336</v>
      </c>
      <c r="O370" s="11">
        <f t="shared" si="36"/>
        <v>40487.208333333336</v>
      </c>
      <c r="P370" t="b">
        <v>0</v>
      </c>
      <c r="Q370" t="b">
        <v>1</v>
      </c>
      <c r="R370" t="s">
        <v>42</v>
      </c>
      <c r="S370" t="str">
        <f t="shared" si="38"/>
        <v>film &amp; video</v>
      </c>
      <c r="T370" t="str">
        <f t="shared" si="39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7"/>
        <v>273.01851851851848</v>
      </c>
      <c r="G371" t="s">
        <v>20</v>
      </c>
      <c r="H371" s="4">
        <f t="shared" si="34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5"/>
        <v>41308.25</v>
      </c>
      <c r="O371" s="11">
        <f t="shared" si="36"/>
        <v>41347.208333333336</v>
      </c>
      <c r="P371" t="b">
        <v>0</v>
      </c>
      <c r="Q371" t="b">
        <v>1</v>
      </c>
      <c r="R371" t="s">
        <v>269</v>
      </c>
      <c r="S371" t="str">
        <f t="shared" si="38"/>
        <v>film &amp; video</v>
      </c>
      <c r="T371" t="str">
        <f t="shared" si="3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7"/>
        <v>159.36331255565449</v>
      </c>
      <c r="G372" t="s">
        <v>20</v>
      </c>
      <c r="H372" s="4">
        <f t="shared" si="34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5"/>
        <v>43570.208333333328</v>
      </c>
      <c r="O372" s="11">
        <f t="shared" si="36"/>
        <v>43576.208333333328</v>
      </c>
      <c r="P372" t="b">
        <v>0</v>
      </c>
      <c r="Q372" t="b">
        <v>0</v>
      </c>
      <c r="R372" t="s">
        <v>33</v>
      </c>
      <c r="S372" t="str">
        <f t="shared" si="38"/>
        <v>theater</v>
      </c>
      <c r="T372" t="str">
        <f t="shared" si="3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7"/>
        <v>67.869978858350947</v>
      </c>
      <c r="G373" t="s">
        <v>14</v>
      </c>
      <c r="H373" s="4">
        <f t="shared" si="34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5"/>
        <v>42043.25</v>
      </c>
      <c r="O373" s="11">
        <f t="shared" si="36"/>
        <v>42094.208333333328</v>
      </c>
      <c r="P373" t="b">
        <v>0</v>
      </c>
      <c r="Q373" t="b">
        <v>0</v>
      </c>
      <c r="R373" t="s">
        <v>33</v>
      </c>
      <c r="S373" t="str">
        <f t="shared" si="38"/>
        <v>theater</v>
      </c>
      <c r="T373" t="str">
        <f t="shared" si="39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7"/>
        <v>1591.5555555555554</v>
      </c>
      <c r="G374" t="s">
        <v>20</v>
      </c>
      <c r="H374" s="4">
        <f t="shared" si="34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5"/>
        <v>42012.25</v>
      </c>
      <c r="O374" s="11">
        <f t="shared" si="36"/>
        <v>42032.25</v>
      </c>
      <c r="P374" t="b">
        <v>0</v>
      </c>
      <c r="Q374" t="b">
        <v>1</v>
      </c>
      <c r="R374" t="s">
        <v>42</v>
      </c>
      <c r="S374" t="str">
        <f t="shared" si="38"/>
        <v>film &amp; video</v>
      </c>
      <c r="T374" t="str">
        <f t="shared" si="3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7"/>
        <v>730.18222222222221</v>
      </c>
      <c r="G375" t="s">
        <v>20</v>
      </c>
      <c r="H375" s="4">
        <f t="shared" si="34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5"/>
        <v>42964.208333333328</v>
      </c>
      <c r="O375" s="11">
        <f t="shared" si="36"/>
        <v>42972.208333333328</v>
      </c>
      <c r="P375" t="b">
        <v>0</v>
      </c>
      <c r="Q375" t="b">
        <v>0</v>
      </c>
      <c r="R375" t="s">
        <v>33</v>
      </c>
      <c r="S375" t="str">
        <f t="shared" si="38"/>
        <v>theater</v>
      </c>
      <c r="T375" t="str">
        <f t="shared" si="39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7"/>
        <v>13.185782556750297</v>
      </c>
      <c r="G376" t="s">
        <v>14</v>
      </c>
      <c r="H376" s="4">
        <f t="shared" si="34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5"/>
        <v>43476.25</v>
      </c>
      <c r="O376" s="11">
        <f t="shared" si="36"/>
        <v>43481.25</v>
      </c>
      <c r="P376" t="b">
        <v>0</v>
      </c>
      <c r="Q376" t="b">
        <v>1</v>
      </c>
      <c r="R376" t="s">
        <v>42</v>
      </c>
      <c r="S376" t="str">
        <f t="shared" si="38"/>
        <v>film &amp; video</v>
      </c>
      <c r="T376" t="str">
        <f t="shared" si="39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7"/>
        <v>54.777777777777779</v>
      </c>
      <c r="G377" t="s">
        <v>14</v>
      </c>
      <c r="H377" s="4">
        <f t="shared" si="34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5"/>
        <v>42293.208333333328</v>
      </c>
      <c r="O377" s="11">
        <f t="shared" si="36"/>
        <v>42350.25</v>
      </c>
      <c r="P377" t="b">
        <v>0</v>
      </c>
      <c r="Q377" t="b">
        <v>0</v>
      </c>
      <c r="R377" t="s">
        <v>60</v>
      </c>
      <c r="S377" t="str">
        <f t="shared" si="38"/>
        <v>music</v>
      </c>
      <c r="T377" t="str">
        <f t="shared" si="39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7"/>
        <v>361.02941176470591</v>
      </c>
      <c r="G378" t="s">
        <v>20</v>
      </c>
      <c r="H378" s="4">
        <f t="shared" si="34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5"/>
        <v>41826.208333333336</v>
      </c>
      <c r="O378" s="11">
        <f t="shared" si="36"/>
        <v>41832.208333333336</v>
      </c>
      <c r="P378" t="b">
        <v>0</v>
      </c>
      <c r="Q378" t="b">
        <v>0</v>
      </c>
      <c r="R378" t="s">
        <v>23</v>
      </c>
      <c r="S378" t="str">
        <f t="shared" si="38"/>
        <v>music</v>
      </c>
      <c r="T378" t="str">
        <f t="shared" si="3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7"/>
        <v>10.257545271629779</v>
      </c>
      <c r="G379" t="s">
        <v>14</v>
      </c>
      <c r="H379" s="4">
        <f t="shared" si="34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5"/>
        <v>43760.208333333328</v>
      </c>
      <c r="O379" s="11">
        <f t="shared" si="36"/>
        <v>43774.25</v>
      </c>
      <c r="P379" t="b">
        <v>0</v>
      </c>
      <c r="Q379" t="b">
        <v>0</v>
      </c>
      <c r="R379" t="s">
        <v>33</v>
      </c>
      <c r="S379" t="str">
        <f t="shared" si="38"/>
        <v>theater</v>
      </c>
      <c r="T379" t="str">
        <f t="shared" si="39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7"/>
        <v>13.962962962962964</v>
      </c>
      <c r="G380" t="s">
        <v>14</v>
      </c>
      <c r="H380" s="4">
        <f t="shared" si="34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5"/>
        <v>43241.208333333328</v>
      </c>
      <c r="O380" s="11">
        <f t="shared" si="36"/>
        <v>43279.208333333328</v>
      </c>
      <c r="P380" t="b">
        <v>0</v>
      </c>
      <c r="Q380" t="b">
        <v>0</v>
      </c>
      <c r="R380" t="s">
        <v>42</v>
      </c>
      <c r="S380" t="str">
        <f t="shared" si="38"/>
        <v>film &amp; video</v>
      </c>
      <c r="T380" t="str">
        <f t="shared" si="3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7"/>
        <v>40.444444444444443</v>
      </c>
      <c r="G381" t="s">
        <v>14</v>
      </c>
      <c r="H381" s="4">
        <f t="shared" si="34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5"/>
        <v>40843.208333333336</v>
      </c>
      <c r="O381" s="11">
        <f t="shared" si="36"/>
        <v>40857.25</v>
      </c>
      <c r="P381" t="b">
        <v>0</v>
      </c>
      <c r="Q381" t="b">
        <v>0</v>
      </c>
      <c r="R381" t="s">
        <v>33</v>
      </c>
      <c r="S381" t="str">
        <f t="shared" si="38"/>
        <v>theater</v>
      </c>
      <c r="T381" t="str">
        <f t="shared" si="3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7"/>
        <v>160.32</v>
      </c>
      <c r="G382" t="s">
        <v>20</v>
      </c>
      <c r="H382" s="4">
        <f t="shared" si="34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5"/>
        <v>41448.208333333336</v>
      </c>
      <c r="O382" s="11">
        <f t="shared" si="36"/>
        <v>41453.208333333336</v>
      </c>
      <c r="P382" t="b">
        <v>0</v>
      </c>
      <c r="Q382" t="b">
        <v>0</v>
      </c>
      <c r="R382" t="s">
        <v>33</v>
      </c>
      <c r="S382" t="str">
        <f t="shared" si="38"/>
        <v>theater</v>
      </c>
      <c r="T382" t="str">
        <f t="shared" si="3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7"/>
        <v>183.9433962264151</v>
      </c>
      <c r="G383" t="s">
        <v>20</v>
      </c>
      <c r="H383" s="4">
        <f t="shared" si="34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5"/>
        <v>42163.208333333328</v>
      </c>
      <c r="O383" s="11">
        <f t="shared" si="36"/>
        <v>42209.208333333328</v>
      </c>
      <c r="P383" t="b">
        <v>0</v>
      </c>
      <c r="Q383" t="b">
        <v>0</v>
      </c>
      <c r="R383" t="s">
        <v>33</v>
      </c>
      <c r="S383" t="str">
        <f t="shared" si="38"/>
        <v>theater</v>
      </c>
      <c r="T383" t="str">
        <f t="shared" si="39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7"/>
        <v>63.769230769230766</v>
      </c>
      <c r="G384" t="s">
        <v>14</v>
      </c>
      <c r="H384" s="4">
        <f t="shared" si="34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5"/>
        <v>43024.208333333328</v>
      </c>
      <c r="O384" s="11">
        <f t="shared" si="36"/>
        <v>43043.208333333328</v>
      </c>
      <c r="P384" t="b">
        <v>0</v>
      </c>
      <c r="Q384" t="b">
        <v>0</v>
      </c>
      <c r="R384" t="s">
        <v>122</v>
      </c>
      <c r="S384" t="str">
        <f t="shared" si="38"/>
        <v>photography</v>
      </c>
      <c r="T384" t="str">
        <f t="shared" si="39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7"/>
        <v>225.38095238095238</v>
      </c>
      <c r="G385" t="s">
        <v>20</v>
      </c>
      <c r="H385" s="4">
        <f t="shared" si="34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5"/>
        <v>43509.25</v>
      </c>
      <c r="O385" s="11">
        <f t="shared" si="36"/>
        <v>43515.25</v>
      </c>
      <c r="P385" t="b">
        <v>0</v>
      </c>
      <c r="Q385" t="b">
        <v>1</v>
      </c>
      <c r="R385" t="s">
        <v>17</v>
      </c>
      <c r="S385" t="str">
        <f t="shared" si="38"/>
        <v>food</v>
      </c>
      <c r="T385" t="str">
        <f t="shared" si="39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7"/>
        <v>172.00961538461539</v>
      </c>
      <c r="G386" t="s">
        <v>20</v>
      </c>
      <c r="H386" s="4">
        <f t="shared" ref="H386:H449" si="40">IFERROR(E386/I386,"0")</f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41">(L386/86400)+25569</f>
        <v>42776.25</v>
      </c>
      <c r="O386" s="11">
        <f t="shared" ref="O386:O449" si="42">(M386/86400)+25569</f>
        <v>42803.25</v>
      </c>
      <c r="P386" t="b">
        <v>1</v>
      </c>
      <c r="Q386" t="b">
        <v>1</v>
      </c>
      <c r="R386" t="s">
        <v>42</v>
      </c>
      <c r="S386" t="str">
        <f t="shared" si="38"/>
        <v>film &amp; video</v>
      </c>
      <c r="T386" t="str">
        <f t="shared" si="39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43">E387/D387*100</f>
        <v>146.16709511568124</v>
      </c>
      <c r="G387" t="s">
        <v>20</v>
      </c>
      <c r="H387" s="4">
        <f t="shared" si="40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41"/>
        <v>43553.208333333328</v>
      </c>
      <c r="O387" s="11">
        <f t="shared" si="42"/>
        <v>43585.208333333328</v>
      </c>
      <c r="P387" t="b">
        <v>0</v>
      </c>
      <c r="Q387" t="b">
        <v>0</v>
      </c>
      <c r="R387" t="s">
        <v>68</v>
      </c>
      <c r="S387" t="str">
        <f t="shared" ref="S387:S450" si="44">IFERROR(LEFT(R387, SEARCH("/", R387) - 1), R387)</f>
        <v>publishing</v>
      </c>
      <c r="T387" t="str">
        <f t="shared" si="39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43"/>
        <v>76.42361623616236</v>
      </c>
      <c r="G388" t="s">
        <v>14</v>
      </c>
      <c r="H388" s="4">
        <f t="shared" si="40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41"/>
        <v>40355.208333333336</v>
      </c>
      <c r="O388" s="11">
        <f t="shared" si="42"/>
        <v>40367.208333333336</v>
      </c>
      <c r="P388" t="b">
        <v>0</v>
      </c>
      <c r="Q388" t="b">
        <v>0</v>
      </c>
      <c r="R388" t="s">
        <v>33</v>
      </c>
      <c r="S388" t="str">
        <f t="shared" si="44"/>
        <v>theater</v>
      </c>
      <c r="T388" t="str">
        <f t="shared" si="39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3"/>
        <v>39.261467889908261</v>
      </c>
      <c r="G389" t="s">
        <v>14</v>
      </c>
      <c r="H389" s="4">
        <f t="shared" si="40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41"/>
        <v>41072.208333333336</v>
      </c>
      <c r="O389" s="11">
        <f t="shared" si="42"/>
        <v>41077.208333333336</v>
      </c>
      <c r="P389" t="b">
        <v>0</v>
      </c>
      <c r="Q389" t="b">
        <v>0</v>
      </c>
      <c r="R389" t="s">
        <v>65</v>
      </c>
      <c r="S389" t="str">
        <f t="shared" si="44"/>
        <v>technology</v>
      </c>
      <c r="T389" t="str">
        <f t="shared" si="39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3"/>
        <v>11.270034843205574</v>
      </c>
      <c r="G390" t="s">
        <v>74</v>
      </c>
      <c r="H390" s="4">
        <f t="shared" si="40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41"/>
        <v>40912.25</v>
      </c>
      <c r="O390" s="11">
        <f t="shared" si="42"/>
        <v>40914.25</v>
      </c>
      <c r="P390" t="b">
        <v>0</v>
      </c>
      <c r="Q390" t="b">
        <v>0</v>
      </c>
      <c r="R390" t="s">
        <v>60</v>
      </c>
      <c r="S390" t="str">
        <f t="shared" si="44"/>
        <v>music</v>
      </c>
      <c r="T390" t="str">
        <f t="shared" si="39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3"/>
        <v>122.11084337349398</v>
      </c>
      <c r="G391" t="s">
        <v>20</v>
      </c>
      <c r="H391" s="4">
        <f t="shared" si="40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41"/>
        <v>40479.208333333336</v>
      </c>
      <c r="O391" s="11">
        <f t="shared" si="42"/>
        <v>40506.25</v>
      </c>
      <c r="P391" t="b">
        <v>0</v>
      </c>
      <c r="Q391" t="b">
        <v>0</v>
      </c>
      <c r="R391" t="s">
        <v>33</v>
      </c>
      <c r="S391" t="str">
        <f t="shared" si="44"/>
        <v>theater</v>
      </c>
      <c r="T391" t="str">
        <f t="shared" ref="T391:T454" si="45">IFERROR(MID(R391, SEARCH("/", R391) + 1, LEN(R391) - SEARCH("/", R391)), "")</f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3"/>
        <v>186.54166666666669</v>
      </c>
      <c r="G392" t="s">
        <v>20</v>
      </c>
      <c r="H392" s="4">
        <f t="shared" si="40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41"/>
        <v>41530.208333333336</v>
      </c>
      <c r="O392" s="11">
        <f t="shared" si="42"/>
        <v>41545.208333333336</v>
      </c>
      <c r="P392" t="b">
        <v>0</v>
      </c>
      <c r="Q392" t="b">
        <v>0</v>
      </c>
      <c r="R392" t="s">
        <v>122</v>
      </c>
      <c r="S392" t="str">
        <f t="shared" si="44"/>
        <v>photography</v>
      </c>
      <c r="T392" t="str">
        <f t="shared" si="45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3"/>
        <v>7.2731788079470201</v>
      </c>
      <c r="G393" t="s">
        <v>14</v>
      </c>
      <c r="H393" s="4">
        <f t="shared" si="40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41"/>
        <v>41653.25</v>
      </c>
      <c r="O393" s="11">
        <f t="shared" si="42"/>
        <v>41655.25</v>
      </c>
      <c r="P393" t="b">
        <v>0</v>
      </c>
      <c r="Q393" t="b">
        <v>0</v>
      </c>
      <c r="R393" t="s">
        <v>68</v>
      </c>
      <c r="S393" t="str">
        <f t="shared" si="44"/>
        <v>publishing</v>
      </c>
      <c r="T393" t="str">
        <f t="shared" si="45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3"/>
        <v>65.642371234207957</v>
      </c>
      <c r="G394" t="s">
        <v>14</v>
      </c>
      <c r="H394" s="4">
        <f t="shared" si="40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41"/>
        <v>40549.25</v>
      </c>
      <c r="O394" s="11">
        <f t="shared" si="42"/>
        <v>40551.25</v>
      </c>
      <c r="P394" t="b">
        <v>0</v>
      </c>
      <c r="Q394" t="b">
        <v>0</v>
      </c>
      <c r="R394" t="s">
        <v>65</v>
      </c>
      <c r="S394" t="str">
        <f t="shared" si="44"/>
        <v>technology</v>
      </c>
      <c r="T394" t="str">
        <f t="shared" si="45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3"/>
        <v>228.96178343949046</v>
      </c>
      <c r="G395" t="s">
        <v>20</v>
      </c>
      <c r="H395" s="4">
        <f t="shared" si="40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41"/>
        <v>42933.208333333328</v>
      </c>
      <c r="O395" s="11">
        <f t="shared" si="42"/>
        <v>42934.208333333328</v>
      </c>
      <c r="P395" t="b">
        <v>0</v>
      </c>
      <c r="Q395" t="b">
        <v>0</v>
      </c>
      <c r="R395" t="s">
        <v>159</v>
      </c>
      <c r="S395" t="str">
        <f t="shared" si="44"/>
        <v>music</v>
      </c>
      <c r="T395" t="str">
        <f t="shared" si="45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3"/>
        <v>469.37499999999994</v>
      </c>
      <c r="G396" t="s">
        <v>20</v>
      </c>
      <c r="H396" s="4">
        <f t="shared" si="40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41"/>
        <v>41484.208333333336</v>
      </c>
      <c r="O396" s="11">
        <f t="shared" si="42"/>
        <v>41494.208333333336</v>
      </c>
      <c r="P396" t="b">
        <v>0</v>
      </c>
      <c r="Q396" t="b">
        <v>1</v>
      </c>
      <c r="R396" t="s">
        <v>42</v>
      </c>
      <c r="S396" t="str">
        <f t="shared" si="44"/>
        <v>film &amp; video</v>
      </c>
      <c r="T396" t="str">
        <f t="shared" si="45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3"/>
        <v>130.11267605633802</v>
      </c>
      <c r="G397" t="s">
        <v>20</v>
      </c>
      <c r="H397" s="4">
        <f t="shared" si="40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41"/>
        <v>40885.25</v>
      </c>
      <c r="O397" s="11">
        <f t="shared" si="42"/>
        <v>40886.25</v>
      </c>
      <c r="P397" t="b">
        <v>1</v>
      </c>
      <c r="Q397" t="b">
        <v>0</v>
      </c>
      <c r="R397" t="s">
        <v>33</v>
      </c>
      <c r="S397" t="str">
        <f t="shared" si="44"/>
        <v>theater</v>
      </c>
      <c r="T397" t="str">
        <f t="shared" si="45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3"/>
        <v>167.05422993492408</v>
      </c>
      <c r="G398" t="s">
        <v>20</v>
      </c>
      <c r="H398" s="4">
        <f t="shared" si="40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41"/>
        <v>43378.208333333328</v>
      </c>
      <c r="O398" s="11">
        <f t="shared" si="42"/>
        <v>43386.208333333328</v>
      </c>
      <c r="P398" t="b">
        <v>0</v>
      </c>
      <c r="Q398" t="b">
        <v>0</v>
      </c>
      <c r="R398" t="s">
        <v>53</v>
      </c>
      <c r="S398" t="str">
        <f t="shared" si="44"/>
        <v>film &amp; video</v>
      </c>
      <c r="T398" t="str">
        <f t="shared" si="45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3"/>
        <v>173.8641975308642</v>
      </c>
      <c r="G399" t="s">
        <v>20</v>
      </c>
      <c r="H399" s="4">
        <f t="shared" si="40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41"/>
        <v>41417.208333333336</v>
      </c>
      <c r="O399" s="11">
        <f t="shared" si="42"/>
        <v>41423.208333333336</v>
      </c>
      <c r="P399" t="b">
        <v>0</v>
      </c>
      <c r="Q399" t="b">
        <v>0</v>
      </c>
      <c r="R399" t="s">
        <v>23</v>
      </c>
      <c r="S399" t="str">
        <f t="shared" si="44"/>
        <v>music</v>
      </c>
      <c r="T399" t="str">
        <f t="shared" si="45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3"/>
        <v>717.76470588235293</v>
      </c>
      <c r="G400" t="s">
        <v>20</v>
      </c>
      <c r="H400" s="4">
        <f t="shared" si="40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41"/>
        <v>43228.208333333328</v>
      </c>
      <c r="O400" s="11">
        <f t="shared" si="42"/>
        <v>43230.208333333328</v>
      </c>
      <c r="P400" t="b">
        <v>0</v>
      </c>
      <c r="Q400" t="b">
        <v>1</v>
      </c>
      <c r="R400" t="s">
        <v>71</v>
      </c>
      <c r="S400" t="str">
        <f t="shared" si="44"/>
        <v>film &amp; video</v>
      </c>
      <c r="T400" t="str">
        <f t="shared" si="45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3"/>
        <v>63.850976361767728</v>
      </c>
      <c r="G401" t="s">
        <v>14</v>
      </c>
      <c r="H401" s="4">
        <f t="shared" si="40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41"/>
        <v>40576.25</v>
      </c>
      <c r="O401" s="11">
        <f t="shared" si="42"/>
        <v>40583.25</v>
      </c>
      <c r="P401" t="b">
        <v>0</v>
      </c>
      <c r="Q401" t="b">
        <v>0</v>
      </c>
      <c r="R401" t="s">
        <v>60</v>
      </c>
      <c r="S401" t="str">
        <f t="shared" si="44"/>
        <v>music</v>
      </c>
      <c r="T401" t="str">
        <f t="shared" si="45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3"/>
        <v>2</v>
      </c>
      <c r="G402" t="s">
        <v>14</v>
      </c>
      <c r="H402" s="4">
        <f t="shared" si="40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41"/>
        <v>41502.208333333336</v>
      </c>
      <c r="O402" s="11">
        <f t="shared" si="42"/>
        <v>41524.208333333336</v>
      </c>
      <c r="P402" t="b">
        <v>0</v>
      </c>
      <c r="Q402" t="b">
        <v>1</v>
      </c>
      <c r="R402" t="s">
        <v>122</v>
      </c>
      <c r="S402" t="str">
        <f t="shared" si="44"/>
        <v>photography</v>
      </c>
      <c r="T402" t="str">
        <f t="shared" si="45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3"/>
        <v>1530.2222222222222</v>
      </c>
      <c r="G403" t="s">
        <v>20</v>
      </c>
      <c r="H403" s="4">
        <f t="shared" si="40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41"/>
        <v>43765.208333333328</v>
      </c>
      <c r="O403" s="11">
        <f t="shared" si="42"/>
        <v>43765.208333333328</v>
      </c>
      <c r="P403" t="b">
        <v>0</v>
      </c>
      <c r="Q403" t="b">
        <v>0</v>
      </c>
      <c r="R403" t="s">
        <v>33</v>
      </c>
      <c r="S403" t="str">
        <f t="shared" si="44"/>
        <v>theater</v>
      </c>
      <c r="T403" t="str">
        <f t="shared" si="45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3"/>
        <v>40.356164383561641</v>
      </c>
      <c r="G404" t="s">
        <v>14</v>
      </c>
      <c r="H404" s="4">
        <f t="shared" si="40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41"/>
        <v>40914.25</v>
      </c>
      <c r="O404" s="11">
        <f t="shared" si="42"/>
        <v>40961.25</v>
      </c>
      <c r="P404" t="b">
        <v>0</v>
      </c>
      <c r="Q404" t="b">
        <v>1</v>
      </c>
      <c r="R404" t="s">
        <v>100</v>
      </c>
      <c r="S404" t="str">
        <f t="shared" si="44"/>
        <v>film &amp; video</v>
      </c>
      <c r="T404" t="str">
        <f t="shared" si="45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3"/>
        <v>86.220633299284984</v>
      </c>
      <c r="G405" t="s">
        <v>14</v>
      </c>
      <c r="H405" s="4">
        <f t="shared" si="40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41"/>
        <v>40310.208333333336</v>
      </c>
      <c r="O405" s="11">
        <f t="shared" si="42"/>
        <v>40346.208333333336</v>
      </c>
      <c r="P405" t="b">
        <v>0</v>
      </c>
      <c r="Q405" t="b">
        <v>1</v>
      </c>
      <c r="R405" t="s">
        <v>33</v>
      </c>
      <c r="S405" t="str">
        <f t="shared" si="44"/>
        <v>theater</v>
      </c>
      <c r="T405" t="str">
        <f t="shared" si="45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3"/>
        <v>315.58486707566465</v>
      </c>
      <c r="G406" t="s">
        <v>20</v>
      </c>
      <c r="H406" s="4">
        <f t="shared" si="40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41"/>
        <v>43053.25</v>
      </c>
      <c r="O406" s="11">
        <f t="shared" si="42"/>
        <v>43056.25</v>
      </c>
      <c r="P406" t="b">
        <v>0</v>
      </c>
      <c r="Q406" t="b">
        <v>0</v>
      </c>
      <c r="R406" t="s">
        <v>33</v>
      </c>
      <c r="S406" t="str">
        <f t="shared" si="44"/>
        <v>theater</v>
      </c>
      <c r="T406" t="str">
        <f t="shared" si="45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3"/>
        <v>89.618243243243242</v>
      </c>
      <c r="G407" t="s">
        <v>14</v>
      </c>
      <c r="H407" s="4">
        <f t="shared" si="40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41"/>
        <v>43255.208333333328</v>
      </c>
      <c r="O407" s="11">
        <f t="shared" si="42"/>
        <v>43305.208333333328</v>
      </c>
      <c r="P407" t="b">
        <v>0</v>
      </c>
      <c r="Q407" t="b">
        <v>0</v>
      </c>
      <c r="R407" t="s">
        <v>33</v>
      </c>
      <c r="S407" t="str">
        <f t="shared" si="44"/>
        <v>theater</v>
      </c>
      <c r="T407" t="str">
        <f t="shared" si="45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3"/>
        <v>182.14503816793894</v>
      </c>
      <c r="G408" t="s">
        <v>20</v>
      </c>
      <c r="H408" s="4">
        <f t="shared" si="40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41"/>
        <v>41304.25</v>
      </c>
      <c r="O408" s="11">
        <f t="shared" si="42"/>
        <v>41316.25</v>
      </c>
      <c r="P408" t="b">
        <v>1</v>
      </c>
      <c r="Q408" t="b">
        <v>0</v>
      </c>
      <c r="R408" t="s">
        <v>42</v>
      </c>
      <c r="S408" t="str">
        <f t="shared" si="44"/>
        <v>film &amp; video</v>
      </c>
      <c r="T408" t="str">
        <f t="shared" si="45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3"/>
        <v>355.88235294117646</v>
      </c>
      <c r="G409" t="s">
        <v>20</v>
      </c>
      <c r="H409" s="4">
        <f t="shared" si="40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41"/>
        <v>43751.208333333328</v>
      </c>
      <c r="O409" s="11">
        <f t="shared" si="42"/>
        <v>43758.208333333328</v>
      </c>
      <c r="P409" t="b">
        <v>0</v>
      </c>
      <c r="Q409" t="b">
        <v>0</v>
      </c>
      <c r="R409" t="s">
        <v>33</v>
      </c>
      <c r="S409" t="str">
        <f t="shared" si="44"/>
        <v>theater</v>
      </c>
      <c r="T409" t="str">
        <f t="shared" si="45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3"/>
        <v>131.83695652173913</v>
      </c>
      <c r="G410" t="s">
        <v>20</v>
      </c>
      <c r="H410" s="4">
        <f t="shared" si="40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41"/>
        <v>42541.208333333328</v>
      </c>
      <c r="O410" s="11">
        <f t="shared" si="42"/>
        <v>42561.208333333328</v>
      </c>
      <c r="P410" t="b">
        <v>0</v>
      </c>
      <c r="Q410" t="b">
        <v>0</v>
      </c>
      <c r="R410" t="s">
        <v>42</v>
      </c>
      <c r="S410" t="str">
        <f t="shared" si="44"/>
        <v>film &amp; video</v>
      </c>
      <c r="T410" t="str">
        <f t="shared" si="45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3"/>
        <v>46.315634218289084</v>
      </c>
      <c r="G411" t="s">
        <v>14</v>
      </c>
      <c r="H411" s="4">
        <f t="shared" si="40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41"/>
        <v>42843.208333333328</v>
      </c>
      <c r="O411" s="11">
        <f t="shared" si="42"/>
        <v>42847.208333333328</v>
      </c>
      <c r="P411" t="b">
        <v>0</v>
      </c>
      <c r="Q411" t="b">
        <v>0</v>
      </c>
      <c r="R411" t="s">
        <v>23</v>
      </c>
      <c r="S411" t="str">
        <f t="shared" si="44"/>
        <v>music</v>
      </c>
      <c r="T411" t="str">
        <f t="shared" si="45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3"/>
        <v>36.132726089785294</v>
      </c>
      <c r="G412" t="s">
        <v>47</v>
      </c>
      <c r="H412" s="4">
        <f t="shared" si="40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41"/>
        <v>42122.208333333328</v>
      </c>
      <c r="O412" s="11">
        <f t="shared" si="42"/>
        <v>42122.208333333328</v>
      </c>
      <c r="P412" t="b">
        <v>0</v>
      </c>
      <c r="Q412" t="b">
        <v>0</v>
      </c>
      <c r="R412" t="s">
        <v>292</v>
      </c>
      <c r="S412" t="str">
        <f t="shared" si="44"/>
        <v>games</v>
      </c>
      <c r="T412" t="str">
        <f t="shared" si="45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3"/>
        <v>104.62820512820512</v>
      </c>
      <c r="G413" t="s">
        <v>20</v>
      </c>
      <c r="H413" s="4">
        <f t="shared" si="40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41"/>
        <v>42884.208333333328</v>
      </c>
      <c r="O413" s="11">
        <f t="shared" si="42"/>
        <v>42886.208333333328</v>
      </c>
      <c r="P413" t="b">
        <v>0</v>
      </c>
      <c r="Q413" t="b">
        <v>0</v>
      </c>
      <c r="R413" t="s">
        <v>33</v>
      </c>
      <c r="S413" t="str">
        <f t="shared" si="44"/>
        <v>theater</v>
      </c>
      <c r="T413" t="str">
        <f t="shared" si="45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3"/>
        <v>668.85714285714289</v>
      </c>
      <c r="G414" t="s">
        <v>20</v>
      </c>
      <c r="H414" s="4">
        <f t="shared" si="40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41"/>
        <v>41642.25</v>
      </c>
      <c r="O414" s="11">
        <f t="shared" si="42"/>
        <v>41652.25</v>
      </c>
      <c r="P414" t="b">
        <v>0</v>
      </c>
      <c r="Q414" t="b">
        <v>0</v>
      </c>
      <c r="R414" t="s">
        <v>119</v>
      </c>
      <c r="S414" t="str">
        <f t="shared" si="44"/>
        <v>publishing</v>
      </c>
      <c r="T414" t="str">
        <f t="shared" si="45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3"/>
        <v>62.072823218997364</v>
      </c>
      <c r="G415" t="s">
        <v>47</v>
      </c>
      <c r="H415" s="4">
        <f t="shared" si="40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41"/>
        <v>43431.25</v>
      </c>
      <c r="O415" s="11">
        <f t="shared" si="42"/>
        <v>43458.25</v>
      </c>
      <c r="P415" t="b">
        <v>0</v>
      </c>
      <c r="Q415" t="b">
        <v>0</v>
      </c>
      <c r="R415" t="s">
        <v>71</v>
      </c>
      <c r="S415" t="str">
        <f t="shared" si="44"/>
        <v>film &amp; video</v>
      </c>
      <c r="T415" t="str">
        <f t="shared" si="45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3"/>
        <v>84.699787460148784</v>
      </c>
      <c r="G416" t="s">
        <v>14</v>
      </c>
      <c r="H416" s="4">
        <f t="shared" si="40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41"/>
        <v>40288.208333333336</v>
      </c>
      <c r="O416" s="11">
        <f t="shared" si="42"/>
        <v>40296.208333333336</v>
      </c>
      <c r="P416" t="b">
        <v>0</v>
      </c>
      <c r="Q416" t="b">
        <v>1</v>
      </c>
      <c r="R416" t="s">
        <v>17</v>
      </c>
      <c r="S416" t="str">
        <f t="shared" si="44"/>
        <v>food</v>
      </c>
      <c r="T416" t="str">
        <f t="shared" si="45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3"/>
        <v>11.059030837004405</v>
      </c>
      <c r="G417" t="s">
        <v>14</v>
      </c>
      <c r="H417" s="4">
        <f t="shared" si="40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41"/>
        <v>40921.25</v>
      </c>
      <c r="O417" s="11">
        <f t="shared" si="42"/>
        <v>40938.25</v>
      </c>
      <c r="P417" t="b">
        <v>0</v>
      </c>
      <c r="Q417" t="b">
        <v>0</v>
      </c>
      <c r="R417" t="s">
        <v>33</v>
      </c>
      <c r="S417" t="str">
        <f t="shared" si="44"/>
        <v>theater</v>
      </c>
      <c r="T417" t="str">
        <f t="shared" si="45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3"/>
        <v>43.838781575037146</v>
      </c>
      <c r="G418" t="s">
        <v>14</v>
      </c>
      <c r="H418" s="4">
        <f t="shared" si="40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41"/>
        <v>40560.25</v>
      </c>
      <c r="O418" s="11">
        <f t="shared" si="42"/>
        <v>40569.25</v>
      </c>
      <c r="P418" t="b">
        <v>0</v>
      </c>
      <c r="Q418" t="b">
        <v>1</v>
      </c>
      <c r="R418" t="s">
        <v>42</v>
      </c>
      <c r="S418" t="str">
        <f t="shared" si="44"/>
        <v>film &amp; video</v>
      </c>
      <c r="T418" t="str">
        <f t="shared" si="45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3"/>
        <v>55.470588235294116</v>
      </c>
      <c r="G419" t="s">
        <v>14</v>
      </c>
      <c r="H419" s="4">
        <f t="shared" si="40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41"/>
        <v>43407.208333333328</v>
      </c>
      <c r="O419" s="11">
        <f t="shared" si="42"/>
        <v>43431.25</v>
      </c>
      <c r="P419" t="b">
        <v>0</v>
      </c>
      <c r="Q419" t="b">
        <v>0</v>
      </c>
      <c r="R419" t="s">
        <v>33</v>
      </c>
      <c r="S419" t="str">
        <f t="shared" si="44"/>
        <v>theater</v>
      </c>
      <c r="T419" t="str">
        <f t="shared" si="45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3"/>
        <v>57.399511301160658</v>
      </c>
      <c r="G420" t="s">
        <v>14</v>
      </c>
      <c r="H420" s="4">
        <f t="shared" si="40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41"/>
        <v>41035.208333333336</v>
      </c>
      <c r="O420" s="11">
        <f t="shared" si="42"/>
        <v>41036.208333333336</v>
      </c>
      <c r="P420" t="b">
        <v>0</v>
      </c>
      <c r="Q420" t="b">
        <v>0</v>
      </c>
      <c r="R420" t="s">
        <v>42</v>
      </c>
      <c r="S420" t="str">
        <f t="shared" si="44"/>
        <v>film &amp; video</v>
      </c>
      <c r="T420" t="str">
        <f t="shared" si="45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3"/>
        <v>123.43497363796135</v>
      </c>
      <c r="G421" t="s">
        <v>20</v>
      </c>
      <c r="H421" s="4">
        <f t="shared" si="40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41"/>
        <v>40899.25</v>
      </c>
      <c r="O421" s="11">
        <f t="shared" si="42"/>
        <v>40905.25</v>
      </c>
      <c r="P421" t="b">
        <v>0</v>
      </c>
      <c r="Q421" t="b">
        <v>0</v>
      </c>
      <c r="R421" t="s">
        <v>28</v>
      </c>
      <c r="S421" t="str">
        <f t="shared" si="44"/>
        <v>technology</v>
      </c>
      <c r="T421" t="str">
        <f t="shared" si="45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3"/>
        <v>128.46</v>
      </c>
      <c r="G422" t="s">
        <v>20</v>
      </c>
      <c r="H422" s="4">
        <f t="shared" si="40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41"/>
        <v>42911.208333333328</v>
      </c>
      <c r="O422" s="11">
        <f t="shared" si="42"/>
        <v>42925.208333333328</v>
      </c>
      <c r="P422" t="b">
        <v>0</v>
      </c>
      <c r="Q422" t="b">
        <v>0</v>
      </c>
      <c r="R422" t="s">
        <v>33</v>
      </c>
      <c r="S422" t="str">
        <f t="shared" si="44"/>
        <v>theater</v>
      </c>
      <c r="T422" t="str">
        <f t="shared" si="45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3"/>
        <v>63.989361702127653</v>
      </c>
      <c r="G423" t="s">
        <v>14</v>
      </c>
      <c r="H423" s="4">
        <f t="shared" si="40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41"/>
        <v>42915.208333333328</v>
      </c>
      <c r="O423" s="11">
        <f t="shared" si="42"/>
        <v>42945.208333333328</v>
      </c>
      <c r="P423" t="b">
        <v>0</v>
      </c>
      <c r="Q423" t="b">
        <v>1</v>
      </c>
      <c r="R423" t="s">
        <v>65</v>
      </c>
      <c r="S423" t="str">
        <f t="shared" si="44"/>
        <v>technology</v>
      </c>
      <c r="T423" t="str">
        <f t="shared" si="45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3"/>
        <v>127.29885057471265</v>
      </c>
      <c r="G424" t="s">
        <v>20</v>
      </c>
      <c r="H424" s="4">
        <f t="shared" si="40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41"/>
        <v>40285.208333333336</v>
      </c>
      <c r="O424" s="11">
        <f t="shared" si="42"/>
        <v>40305.208333333336</v>
      </c>
      <c r="P424" t="b">
        <v>0</v>
      </c>
      <c r="Q424" t="b">
        <v>1</v>
      </c>
      <c r="R424" t="s">
        <v>33</v>
      </c>
      <c r="S424" t="str">
        <f t="shared" si="44"/>
        <v>theater</v>
      </c>
      <c r="T424" t="str">
        <f t="shared" si="45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3"/>
        <v>10.638024357239512</v>
      </c>
      <c r="G425" t="s">
        <v>14</v>
      </c>
      <c r="H425" s="4">
        <f t="shared" si="40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41"/>
        <v>40808.208333333336</v>
      </c>
      <c r="O425" s="11">
        <f t="shared" si="42"/>
        <v>40810.208333333336</v>
      </c>
      <c r="P425" t="b">
        <v>0</v>
      </c>
      <c r="Q425" t="b">
        <v>1</v>
      </c>
      <c r="R425" t="s">
        <v>17</v>
      </c>
      <c r="S425" t="str">
        <f t="shared" si="44"/>
        <v>food</v>
      </c>
      <c r="T425" t="str">
        <f t="shared" si="45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3"/>
        <v>40.470588235294116</v>
      </c>
      <c r="G426" t="s">
        <v>14</v>
      </c>
      <c r="H426" s="4">
        <f t="shared" si="40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41"/>
        <v>43208.208333333328</v>
      </c>
      <c r="O426" s="11">
        <f t="shared" si="42"/>
        <v>43214.208333333328</v>
      </c>
      <c r="P426" t="b">
        <v>0</v>
      </c>
      <c r="Q426" t="b">
        <v>0</v>
      </c>
      <c r="R426" t="s">
        <v>60</v>
      </c>
      <c r="S426" t="str">
        <f t="shared" si="44"/>
        <v>music</v>
      </c>
      <c r="T426" t="str">
        <f t="shared" si="45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3"/>
        <v>287.66666666666663</v>
      </c>
      <c r="G427" t="s">
        <v>20</v>
      </c>
      <c r="H427" s="4">
        <f t="shared" si="40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41"/>
        <v>42213.208333333328</v>
      </c>
      <c r="O427" s="11">
        <f t="shared" si="42"/>
        <v>42219.208333333328</v>
      </c>
      <c r="P427" t="b">
        <v>0</v>
      </c>
      <c r="Q427" t="b">
        <v>0</v>
      </c>
      <c r="R427" t="s">
        <v>122</v>
      </c>
      <c r="S427" t="str">
        <f t="shared" si="44"/>
        <v>photography</v>
      </c>
      <c r="T427" t="str">
        <f t="shared" si="45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3"/>
        <v>572.94444444444446</v>
      </c>
      <c r="G428" t="s">
        <v>20</v>
      </c>
      <c r="H428" s="4">
        <f t="shared" si="40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41"/>
        <v>41332.25</v>
      </c>
      <c r="O428" s="11">
        <f t="shared" si="42"/>
        <v>41339.25</v>
      </c>
      <c r="P428" t="b">
        <v>0</v>
      </c>
      <c r="Q428" t="b">
        <v>0</v>
      </c>
      <c r="R428" t="s">
        <v>33</v>
      </c>
      <c r="S428" t="str">
        <f t="shared" si="44"/>
        <v>theater</v>
      </c>
      <c r="T428" t="str">
        <f t="shared" si="45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3"/>
        <v>112.90429799426933</v>
      </c>
      <c r="G429" t="s">
        <v>20</v>
      </c>
      <c r="H429" s="4">
        <f t="shared" si="40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41"/>
        <v>41895.208333333336</v>
      </c>
      <c r="O429" s="11">
        <f t="shared" si="42"/>
        <v>41927.208333333336</v>
      </c>
      <c r="P429" t="b">
        <v>0</v>
      </c>
      <c r="Q429" t="b">
        <v>1</v>
      </c>
      <c r="R429" t="s">
        <v>33</v>
      </c>
      <c r="S429" t="str">
        <f t="shared" si="44"/>
        <v>theater</v>
      </c>
      <c r="T429" t="str">
        <f t="shared" si="45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3"/>
        <v>46.387573964497044</v>
      </c>
      <c r="G430" t="s">
        <v>14</v>
      </c>
      <c r="H430" s="4">
        <f t="shared" si="40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41"/>
        <v>40585.25</v>
      </c>
      <c r="O430" s="11">
        <f t="shared" si="42"/>
        <v>40592.25</v>
      </c>
      <c r="P430" t="b">
        <v>0</v>
      </c>
      <c r="Q430" t="b">
        <v>0</v>
      </c>
      <c r="R430" t="s">
        <v>71</v>
      </c>
      <c r="S430" t="str">
        <f t="shared" si="44"/>
        <v>film &amp; video</v>
      </c>
      <c r="T430" t="str">
        <f t="shared" si="45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3"/>
        <v>90.675916230366497</v>
      </c>
      <c r="G431" t="s">
        <v>74</v>
      </c>
      <c r="H431" s="4">
        <f t="shared" si="40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41"/>
        <v>41680.25</v>
      </c>
      <c r="O431" s="11">
        <f t="shared" si="42"/>
        <v>41708.208333333336</v>
      </c>
      <c r="P431" t="b">
        <v>0</v>
      </c>
      <c r="Q431" t="b">
        <v>1</v>
      </c>
      <c r="R431" t="s">
        <v>122</v>
      </c>
      <c r="S431" t="str">
        <f t="shared" si="44"/>
        <v>photography</v>
      </c>
      <c r="T431" t="str">
        <f t="shared" si="45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3"/>
        <v>67.740740740740748</v>
      </c>
      <c r="G432" t="s">
        <v>14</v>
      </c>
      <c r="H432" s="4">
        <f t="shared" si="40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41"/>
        <v>43737.208333333328</v>
      </c>
      <c r="O432" s="11">
        <f t="shared" si="42"/>
        <v>43771.208333333328</v>
      </c>
      <c r="P432" t="b">
        <v>0</v>
      </c>
      <c r="Q432" t="b">
        <v>0</v>
      </c>
      <c r="R432" t="s">
        <v>33</v>
      </c>
      <c r="S432" t="str">
        <f t="shared" si="44"/>
        <v>theater</v>
      </c>
      <c r="T432" t="str">
        <f t="shared" si="45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3"/>
        <v>192.49019607843135</v>
      </c>
      <c r="G433" t="s">
        <v>20</v>
      </c>
      <c r="H433" s="4">
        <f t="shared" si="40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41"/>
        <v>43273.208333333328</v>
      </c>
      <c r="O433" s="11">
        <f t="shared" si="42"/>
        <v>43290.208333333328</v>
      </c>
      <c r="P433" t="b">
        <v>1</v>
      </c>
      <c r="Q433" t="b">
        <v>0</v>
      </c>
      <c r="R433" t="s">
        <v>33</v>
      </c>
      <c r="S433" t="str">
        <f t="shared" si="44"/>
        <v>theater</v>
      </c>
      <c r="T433" t="str">
        <f t="shared" si="45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3"/>
        <v>82.714285714285722</v>
      </c>
      <c r="G434" t="s">
        <v>14</v>
      </c>
      <c r="H434" s="4">
        <f t="shared" si="40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41"/>
        <v>41761.208333333336</v>
      </c>
      <c r="O434" s="11">
        <f t="shared" si="42"/>
        <v>41781.208333333336</v>
      </c>
      <c r="P434" t="b">
        <v>0</v>
      </c>
      <c r="Q434" t="b">
        <v>0</v>
      </c>
      <c r="R434" t="s">
        <v>33</v>
      </c>
      <c r="S434" t="str">
        <f t="shared" si="44"/>
        <v>theater</v>
      </c>
      <c r="T434" t="str">
        <f t="shared" si="45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3"/>
        <v>54.163920922570021</v>
      </c>
      <c r="G435" t="s">
        <v>14</v>
      </c>
      <c r="H435" s="4">
        <f t="shared" si="40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41"/>
        <v>41603.25</v>
      </c>
      <c r="O435" s="11">
        <f t="shared" si="42"/>
        <v>41619.25</v>
      </c>
      <c r="P435" t="b">
        <v>0</v>
      </c>
      <c r="Q435" t="b">
        <v>1</v>
      </c>
      <c r="R435" t="s">
        <v>42</v>
      </c>
      <c r="S435" t="str">
        <f t="shared" si="44"/>
        <v>film &amp; video</v>
      </c>
      <c r="T435" t="str">
        <f t="shared" si="45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3"/>
        <v>16.722222222222221</v>
      </c>
      <c r="G436" t="s">
        <v>74</v>
      </c>
      <c r="H436" s="4">
        <f t="shared" si="40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41"/>
        <v>42705.25</v>
      </c>
      <c r="O436" s="11">
        <f t="shared" si="42"/>
        <v>42719.25</v>
      </c>
      <c r="P436" t="b">
        <v>1</v>
      </c>
      <c r="Q436" t="b">
        <v>0</v>
      </c>
      <c r="R436" t="s">
        <v>33</v>
      </c>
      <c r="S436" t="str">
        <f t="shared" si="44"/>
        <v>theater</v>
      </c>
      <c r="T436" t="str">
        <f t="shared" si="45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3"/>
        <v>116.87664041994749</v>
      </c>
      <c r="G437" t="s">
        <v>20</v>
      </c>
      <c r="H437" s="4">
        <f t="shared" si="40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41"/>
        <v>41988.25</v>
      </c>
      <c r="O437" s="11">
        <f t="shared" si="42"/>
        <v>42000.25</v>
      </c>
      <c r="P437" t="b">
        <v>0</v>
      </c>
      <c r="Q437" t="b">
        <v>1</v>
      </c>
      <c r="R437" t="s">
        <v>33</v>
      </c>
      <c r="S437" t="str">
        <f t="shared" si="44"/>
        <v>theater</v>
      </c>
      <c r="T437" t="str">
        <f t="shared" si="45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3"/>
        <v>1052.1538461538462</v>
      </c>
      <c r="G438" t="s">
        <v>20</v>
      </c>
      <c r="H438" s="4">
        <f t="shared" si="40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41"/>
        <v>43575.208333333328</v>
      </c>
      <c r="O438" s="11">
        <f t="shared" si="42"/>
        <v>43576.208333333328</v>
      </c>
      <c r="P438" t="b">
        <v>0</v>
      </c>
      <c r="Q438" t="b">
        <v>0</v>
      </c>
      <c r="R438" t="s">
        <v>159</v>
      </c>
      <c r="S438" t="str">
        <f t="shared" si="44"/>
        <v>music</v>
      </c>
      <c r="T438" t="str">
        <f t="shared" si="45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3"/>
        <v>123.07407407407408</v>
      </c>
      <c r="G439" t="s">
        <v>20</v>
      </c>
      <c r="H439" s="4">
        <f t="shared" si="40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41"/>
        <v>42260.208333333328</v>
      </c>
      <c r="O439" s="11">
        <f t="shared" si="42"/>
        <v>42263.208333333328</v>
      </c>
      <c r="P439" t="b">
        <v>0</v>
      </c>
      <c r="Q439" t="b">
        <v>1</v>
      </c>
      <c r="R439" t="s">
        <v>71</v>
      </c>
      <c r="S439" t="str">
        <f t="shared" si="44"/>
        <v>film &amp; video</v>
      </c>
      <c r="T439" t="str">
        <f t="shared" si="45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3"/>
        <v>178.63855421686748</v>
      </c>
      <c r="G440" t="s">
        <v>20</v>
      </c>
      <c r="H440" s="4">
        <f t="shared" si="40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41"/>
        <v>41337.25</v>
      </c>
      <c r="O440" s="11">
        <f t="shared" si="42"/>
        <v>41367.208333333336</v>
      </c>
      <c r="P440" t="b">
        <v>0</v>
      </c>
      <c r="Q440" t="b">
        <v>0</v>
      </c>
      <c r="R440" t="s">
        <v>33</v>
      </c>
      <c r="S440" t="str">
        <f t="shared" si="44"/>
        <v>theater</v>
      </c>
      <c r="T440" t="str">
        <f t="shared" si="45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3"/>
        <v>355.28169014084506</v>
      </c>
      <c r="G441" t="s">
        <v>20</v>
      </c>
      <c r="H441" s="4">
        <f t="shared" si="40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41"/>
        <v>42680.208333333328</v>
      </c>
      <c r="O441" s="11">
        <f t="shared" si="42"/>
        <v>42687.25</v>
      </c>
      <c r="P441" t="b">
        <v>0</v>
      </c>
      <c r="Q441" t="b">
        <v>0</v>
      </c>
      <c r="R441" t="s">
        <v>474</v>
      </c>
      <c r="S441" t="str">
        <f t="shared" si="44"/>
        <v>film &amp; video</v>
      </c>
      <c r="T441" t="str">
        <f t="shared" si="45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3"/>
        <v>161.90634146341463</v>
      </c>
      <c r="G442" t="s">
        <v>20</v>
      </c>
      <c r="H442" s="4">
        <f t="shared" si="40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41"/>
        <v>42916.208333333328</v>
      </c>
      <c r="O442" s="11">
        <f t="shared" si="42"/>
        <v>42926.208333333328</v>
      </c>
      <c r="P442" t="b">
        <v>0</v>
      </c>
      <c r="Q442" t="b">
        <v>0</v>
      </c>
      <c r="R442" t="s">
        <v>269</v>
      </c>
      <c r="S442" t="str">
        <f t="shared" si="44"/>
        <v>film &amp; video</v>
      </c>
      <c r="T442" t="str">
        <f t="shared" si="45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3"/>
        <v>24.914285714285715</v>
      </c>
      <c r="G443" t="s">
        <v>14</v>
      </c>
      <c r="H443" s="4">
        <f t="shared" si="40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41"/>
        <v>41025.208333333336</v>
      </c>
      <c r="O443" s="11">
        <f t="shared" si="42"/>
        <v>41053.208333333336</v>
      </c>
      <c r="P443" t="b">
        <v>0</v>
      </c>
      <c r="Q443" t="b">
        <v>0</v>
      </c>
      <c r="R443" t="s">
        <v>65</v>
      </c>
      <c r="S443" t="str">
        <f t="shared" si="44"/>
        <v>technology</v>
      </c>
      <c r="T443" t="str">
        <f t="shared" si="45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3"/>
        <v>198.72222222222223</v>
      </c>
      <c r="G444" t="s">
        <v>20</v>
      </c>
      <c r="H444" s="4">
        <f t="shared" si="40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41"/>
        <v>42980.208333333328</v>
      </c>
      <c r="O444" s="11">
        <f t="shared" si="42"/>
        <v>42996.208333333328</v>
      </c>
      <c r="P444" t="b">
        <v>0</v>
      </c>
      <c r="Q444" t="b">
        <v>0</v>
      </c>
      <c r="R444" t="s">
        <v>33</v>
      </c>
      <c r="S444" t="str">
        <f t="shared" si="44"/>
        <v>theater</v>
      </c>
      <c r="T444" t="str">
        <f t="shared" si="45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3"/>
        <v>34.752688172043008</v>
      </c>
      <c r="G445" t="s">
        <v>74</v>
      </c>
      <c r="H445" s="4">
        <f t="shared" si="40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41"/>
        <v>40451.208333333336</v>
      </c>
      <c r="O445" s="11">
        <f t="shared" si="42"/>
        <v>40470.208333333336</v>
      </c>
      <c r="P445" t="b">
        <v>0</v>
      </c>
      <c r="Q445" t="b">
        <v>0</v>
      </c>
      <c r="R445" t="s">
        <v>33</v>
      </c>
      <c r="S445" t="str">
        <f t="shared" si="44"/>
        <v>theater</v>
      </c>
      <c r="T445" t="str">
        <f t="shared" si="45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3"/>
        <v>176.41935483870967</v>
      </c>
      <c r="G446" t="s">
        <v>20</v>
      </c>
      <c r="H446" s="4">
        <f t="shared" si="40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41"/>
        <v>40748.208333333336</v>
      </c>
      <c r="O446" s="11">
        <f t="shared" si="42"/>
        <v>40750.208333333336</v>
      </c>
      <c r="P446" t="b">
        <v>0</v>
      </c>
      <c r="Q446" t="b">
        <v>1</v>
      </c>
      <c r="R446" t="s">
        <v>60</v>
      </c>
      <c r="S446" t="str">
        <f t="shared" si="44"/>
        <v>music</v>
      </c>
      <c r="T446" t="str">
        <f t="shared" si="45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3"/>
        <v>511.38095238095235</v>
      </c>
      <c r="G447" t="s">
        <v>20</v>
      </c>
      <c r="H447" s="4">
        <f t="shared" si="40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41"/>
        <v>40515.25</v>
      </c>
      <c r="O447" s="11">
        <f t="shared" si="42"/>
        <v>40536.25</v>
      </c>
      <c r="P447" t="b">
        <v>0</v>
      </c>
      <c r="Q447" t="b">
        <v>1</v>
      </c>
      <c r="R447" t="s">
        <v>33</v>
      </c>
      <c r="S447" t="str">
        <f t="shared" si="44"/>
        <v>theater</v>
      </c>
      <c r="T447" t="str">
        <f t="shared" si="45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3"/>
        <v>82.044117647058826</v>
      </c>
      <c r="G448" t="s">
        <v>14</v>
      </c>
      <c r="H448" s="4">
        <f t="shared" si="40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41"/>
        <v>41261.25</v>
      </c>
      <c r="O448" s="11">
        <f t="shared" si="42"/>
        <v>41263.25</v>
      </c>
      <c r="P448" t="b">
        <v>0</v>
      </c>
      <c r="Q448" t="b">
        <v>0</v>
      </c>
      <c r="R448" t="s">
        <v>65</v>
      </c>
      <c r="S448" t="str">
        <f t="shared" si="44"/>
        <v>technology</v>
      </c>
      <c r="T448" t="str">
        <f t="shared" si="45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3"/>
        <v>24.326030927835053</v>
      </c>
      <c r="G449" t="s">
        <v>74</v>
      </c>
      <c r="H449" s="4">
        <f t="shared" si="40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41"/>
        <v>43088.25</v>
      </c>
      <c r="O449" s="11">
        <f t="shared" si="42"/>
        <v>43104.25</v>
      </c>
      <c r="P449" t="b">
        <v>0</v>
      </c>
      <c r="Q449" t="b">
        <v>0</v>
      </c>
      <c r="R449" t="s">
        <v>269</v>
      </c>
      <c r="S449" t="str">
        <f t="shared" si="44"/>
        <v>film &amp; video</v>
      </c>
      <c r="T449" t="str">
        <f t="shared" si="45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3"/>
        <v>50.482758620689658</v>
      </c>
      <c r="G450" t="s">
        <v>14</v>
      </c>
      <c r="H450" s="4">
        <f t="shared" ref="H450:H513" si="46">IFERROR(E450/I450,"0")</f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7">(L450/86400)+25569</f>
        <v>41378.208333333336</v>
      </c>
      <c r="O450" s="11">
        <f t="shared" ref="O450:O513" si="48">(M450/86400)+25569</f>
        <v>41380.208333333336</v>
      </c>
      <c r="P450" t="b">
        <v>0</v>
      </c>
      <c r="Q450" t="b">
        <v>1</v>
      </c>
      <c r="R450" t="s">
        <v>89</v>
      </c>
      <c r="S450" t="str">
        <f t="shared" si="44"/>
        <v>games</v>
      </c>
      <c r="T450" t="str">
        <f t="shared" si="45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9">E451/D451*100</f>
        <v>967</v>
      </c>
      <c r="G451" t="s">
        <v>20</v>
      </c>
      <c r="H451" s="4">
        <f t="shared" si="46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7"/>
        <v>43530.25</v>
      </c>
      <c r="O451" s="11">
        <f t="shared" si="48"/>
        <v>43547.208333333328</v>
      </c>
      <c r="P451" t="b">
        <v>0</v>
      </c>
      <c r="Q451" t="b">
        <v>0</v>
      </c>
      <c r="R451" t="s">
        <v>89</v>
      </c>
      <c r="S451" t="str">
        <f t="shared" ref="S451:S514" si="50">IFERROR(LEFT(R451, SEARCH("/", R451) - 1), R451)</f>
        <v>games</v>
      </c>
      <c r="T451" t="str">
        <f t="shared" si="45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9"/>
        <v>4</v>
      </c>
      <c r="G452" t="s">
        <v>14</v>
      </c>
      <c r="H452" s="4">
        <f t="shared" si="46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7"/>
        <v>43394.208333333328</v>
      </c>
      <c r="O452" s="11">
        <f t="shared" si="48"/>
        <v>43417.25</v>
      </c>
      <c r="P452" t="b">
        <v>0</v>
      </c>
      <c r="Q452" t="b">
        <v>0</v>
      </c>
      <c r="R452" t="s">
        <v>71</v>
      </c>
      <c r="S452" t="str">
        <f t="shared" si="50"/>
        <v>film &amp; video</v>
      </c>
      <c r="T452" t="str">
        <f t="shared" si="45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9"/>
        <v>122.84501347708894</v>
      </c>
      <c r="G453" t="s">
        <v>20</v>
      </c>
      <c r="H453" s="4">
        <f t="shared" si="46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7"/>
        <v>42935.208333333328</v>
      </c>
      <c r="O453" s="11">
        <f t="shared" si="48"/>
        <v>42966.208333333328</v>
      </c>
      <c r="P453" t="b">
        <v>0</v>
      </c>
      <c r="Q453" t="b">
        <v>0</v>
      </c>
      <c r="R453" t="s">
        <v>23</v>
      </c>
      <c r="S453" t="str">
        <f t="shared" si="50"/>
        <v>music</v>
      </c>
      <c r="T453" t="str">
        <f t="shared" si="45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9"/>
        <v>63.4375</v>
      </c>
      <c r="G454" t="s">
        <v>14</v>
      </c>
      <c r="H454" s="4">
        <f t="shared" si="46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7"/>
        <v>40365.208333333336</v>
      </c>
      <c r="O454" s="11">
        <f t="shared" si="48"/>
        <v>40366.208333333336</v>
      </c>
      <c r="P454" t="b">
        <v>0</v>
      </c>
      <c r="Q454" t="b">
        <v>0</v>
      </c>
      <c r="R454" t="s">
        <v>53</v>
      </c>
      <c r="S454" t="str">
        <f t="shared" si="50"/>
        <v>film &amp; video</v>
      </c>
      <c r="T454" t="str">
        <f t="shared" si="45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9"/>
        <v>56.331688596491226</v>
      </c>
      <c r="G455" t="s">
        <v>14</v>
      </c>
      <c r="H455" s="4">
        <f t="shared" si="46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7"/>
        <v>42705.25</v>
      </c>
      <c r="O455" s="11">
        <f t="shared" si="48"/>
        <v>42746.25</v>
      </c>
      <c r="P455" t="b">
        <v>0</v>
      </c>
      <c r="Q455" t="b">
        <v>0</v>
      </c>
      <c r="R455" t="s">
        <v>474</v>
      </c>
      <c r="S455" t="str">
        <f t="shared" si="50"/>
        <v>film &amp; video</v>
      </c>
      <c r="T455" t="str">
        <f t="shared" ref="T455:T518" si="51">IFERROR(MID(R455, SEARCH("/", R455) + 1, LEN(R455) - SEARCH("/", R455)), "")</f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9"/>
        <v>44.074999999999996</v>
      </c>
      <c r="G456" t="s">
        <v>14</v>
      </c>
      <c r="H456" s="4">
        <f t="shared" si="46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7"/>
        <v>41568.208333333336</v>
      </c>
      <c r="O456" s="11">
        <f t="shared" si="48"/>
        <v>41604.25</v>
      </c>
      <c r="P456" t="b">
        <v>0</v>
      </c>
      <c r="Q456" t="b">
        <v>1</v>
      </c>
      <c r="R456" t="s">
        <v>53</v>
      </c>
      <c r="S456" t="str">
        <f t="shared" si="50"/>
        <v>film &amp; video</v>
      </c>
      <c r="T456" t="str">
        <f t="shared" si="51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9"/>
        <v>118.37253218884121</v>
      </c>
      <c r="G457" t="s">
        <v>20</v>
      </c>
      <c r="H457" s="4">
        <f t="shared" si="46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7"/>
        <v>40809.208333333336</v>
      </c>
      <c r="O457" s="11">
        <f t="shared" si="48"/>
        <v>40832.208333333336</v>
      </c>
      <c r="P457" t="b">
        <v>0</v>
      </c>
      <c r="Q457" t="b">
        <v>0</v>
      </c>
      <c r="R457" t="s">
        <v>33</v>
      </c>
      <c r="S457" t="str">
        <f t="shared" si="50"/>
        <v>theater</v>
      </c>
      <c r="T457" t="str">
        <f t="shared" si="51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9"/>
        <v>104.1243169398907</v>
      </c>
      <c r="G458" t="s">
        <v>20</v>
      </c>
      <c r="H458" s="4">
        <f t="shared" si="46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7"/>
        <v>43141.25</v>
      </c>
      <c r="O458" s="11">
        <f t="shared" si="48"/>
        <v>43141.25</v>
      </c>
      <c r="P458" t="b">
        <v>0</v>
      </c>
      <c r="Q458" t="b">
        <v>1</v>
      </c>
      <c r="R458" t="s">
        <v>60</v>
      </c>
      <c r="S458" t="str">
        <f t="shared" si="50"/>
        <v>music</v>
      </c>
      <c r="T458" t="str">
        <f t="shared" si="51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9"/>
        <v>26.640000000000004</v>
      </c>
      <c r="G459" t="s">
        <v>14</v>
      </c>
      <c r="H459" s="4">
        <f t="shared" si="46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7"/>
        <v>42657.208333333328</v>
      </c>
      <c r="O459" s="11">
        <f t="shared" si="48"/>
        <v>42659.208333333328</v>
      </c>
      <c r="P459" t="b">
        <v>0</v>
      </c>
      <c r="Q459" t="b">
        <v>0</v>
      </c>
      <c r="R459" t="s">
        <v>33</v>
      </c>
      <c r="S459" t="str">
        <f t="shared" si="50"/>
        <v>theater</v>
      </c>
      <c r="T459" t="str">
        <f t="shared" si="51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9"/>
        <v>351.20118343195264</v>
      </c>
      <c r="G460" t="s">
        <v>20</v>
      </c>
      <c r="H460" s="4">
        <f t="shared" si="46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7"/>
        <v>40265.208333333336</v>
      </c>
      <c r="O460" s="11">
        <f t="shared" si="48"/>
        <v>40309.208333333336</v>
      </c>
      <c r="P460" t="b">
        <v>0</v>
      </c>
      <c r="Q460" t="b">
        <v>0</v>
      </c>
      <c r="R460" t="s">
        <v>33</v>
      </c>
      <c r="S460" t="str">
        <f t="shared" si="50"/>
        <v>theater</v>
      </c>
      <c r="T460" t="str">
        <f t="shared" si="51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9"/>
        <v>90.063492063492063</v>
      </c>
      <c r="G461" t="s">
        <v>14</v>
      </c>
      <c r="H461" s="4">
        <f t="shared" si="46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7"/>
        <v>42001.25</v>
      </c>
      <c r="O461" s="11">
        <f t="shared" si="48"/>
        <v>42026.25</v>
      </c>
      <c r="P461" t="b">
        <v>0</v>
      </c>
      <c r="Q461" t="b">
        <v>0</v>
      </c>
      <c r="R461" t="s">
        <v>42</v>
      </c>
      <c r="S461" t="str">
        <f t="shared" si="50"/>
        <v>film &amp; video</v>
      </c>
      <c r="T461" t="str">
        <f t="shared" si="51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9"/>
        <v>171.625</v>
      </c>
      <c r="G462" t="s">
        <v>20</v>
      </c>
      <c r="H462" s="4">
        <f t="shared" si="46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7"/>
        <v>40399.208333333336</v>
      </c>
      <c r="O462" s="11">
        <f t="shared" si="48"/>
        <v>40402.208333333336</v>
      </c>
      <c r="P462" t="b">
        <v>0</v>
      </c>
      <c r="Q462" t="b">
        <v>0</v>
      </c>
      <c r="R462" t="s">
        <v>33</v>
      </c>
      <c r="S462" t="str">
        <f t="shared" si="50"/>
        <v>theater</v>
      </c>
      <c r="T462" t="str">
        <f t="shared" si="51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9"/>
        <v>141.04655870445345</v>
      </c>
      <c r="G463" t="s">
        <v>20</v>
      </c>
      <c r="H463" s="4">
        <f t="shared" si="46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7"/>
        <v>41757.208333333336</v>
      </c>
      <c r="O463" s="11">
        <f t="shared" si="48"/>
        <v>41777.208333333336</v>
      </c>
      <c r="P463" t="b">
        <v>0</v>
      </c>
      <c r="Q463" t="b">
        <v>0</v>
      </c>
      <c r="R463" t="s">
        <v>53</v>
      </c>
      <c r="S463" t="str">
        <f t="shared" si="50"/>
        <v>film &amp; video</v>
      </c>
      <c r="T463" t="str">
        <f t="shared" si="51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9"/>
        <v>30.57944915254237</v>
      </c>
      <c r="G464" t="s">
        <v>14</v>
      </c>
      <c r="H464" s="4">
        <f t="shared" si="46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7"/>
        <v>41304.25</v>
      </c>
      <c r="O464" s="11">
        <f t="shared" si="48"/>
        <v>41342.25</v>
      </c>
      <c r="P464" t="b">
        <v>0</v>
      </c>
      <c r="Q464" t="b">
        <v>0</v>
      </c>
      <c r="R464" t="s">
        <v>292</v>
      </c>
      <c r="S464" t="str">
        <f t="shared" si="50"/>
        <v>games</v>
      </c>
      <c r="T464" t="str">
        <f t="shared" si="51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9"/>
        <v>108.16455696202532</v>
      </c>
      <c r="G465" t="s">
        <v>20</v>
      </c>
      <c r="H465" s="4">
        <f t="shared" si="46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7"/>
        <v>41639.25</v>
      </c>
      <c r="O465" s="11">
        <f t="shared" si="48"/>
        <v>41643.25</v>
      </c>
      <c r="P465" t="b">
        <v>0</v>
      </c>
      <c r="Q465" t="b">
        <v>0</v>
      </c>
      <c r="R465" t="s">
        <v>71</v>
      </c>
      <c r="S465" t="str">
        <f t="shared" si="50"/>
        <v>film &amp; video</v>
      </c>
      <c r="T465" t="str">
        <f t="shared" si="51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9"/>
        <v>133.45505617977528</v>
      </c>
      <c r="G466" t="s">
        <v>20</v>
      </c>
      <c r="H466" s="4">
        <f t="shared" si="46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7"/>
        <v>43142.25</v>
      </c>
      <c r="O466" s="11">
        <f t="shared" si="48"/>
        <v>43156.25</v>
      </c>
      <c r="P466" t="b">
        <v>0</v>
      </c>
      <c r="Q466" t="b">
        <v>0</v>
      </c>
      <c r="R466" t="s">
        <v>33</v>
      </c>
      <c r="S466" t="str">
        <f t="shared" si="50"/>
        <v>theater</v>
      </c>
      <c r="T466" t="str">
        <f t="shared" si="51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9"/>
        <v>187.85106382978722</v>
      </c>
      <c r="G467" t="s">
        <v>20</v>
      </c>
      <c r="H467" s="4">
        <f t="shared" si="46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7"/>
        <v>43127.25</v>
      </c>
      <c r="O467" s="11">
        <f t="shared" si="48"/>
        <v>43136.25</v>
      </c>
      <c r="P467" t="b">
        <v>0</v>
      </c>
      <c r="Q467" t="b">
        <v>0</v>
      </c>
      <c r="R467" t="s">
        <v>206</v>
      </c>
      <c r="S467" t="str">
        <f t="shared" si="50"/>
        <v>publishing</v>
      </c>
      <c r="T467" t="str">
        <f t="shared" si="51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9"/>
        <v>332</v>
      </c>
      <c r="G468" t="s">
        <v>20</v>
      </c>
      <c r="H468" s="4">
        <f t="shared" si="46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7"/>
        <v>41409.208333333336</v>
      </c>
      <c r="O468" s="11">
        <f t="shared" si="48"/>
        <v>41432.208333333336</v>
      </c>
      <c r="P468" t="b">
        <v>0</v>
      </c>
      <c r="Q468" t="b">
        <v>1</v>
      </c>
      <c r="R468" t="s">
        <v>65</v>
      </c>
      <c r="S468" t="str">
        <f t="shared" si="50"/>
        <v>technology</v>
      </c>
      <c r="T468" t="str">
        <f t="shared" si="51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9"/>
        <v>575.21428571428578</v>
      </c>
      <c r="G469" t="s">
        <v>20</v>
      </c>
      <c r="H469" s="4">
        <f t="shared" si="46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7"/>
        <v>42331.25</v>
      </c>
      <c r="O469" s="11">
        <f t="shared" si="48"/>
        <v>42338.25</v>
      </c>
      <c r="P469" t="b">
        <v>0</v>
      </c>
      <c r="Q469" t="b">
        <v>1</v>
      </c>
      <c r="R469" t="s">
        <v>28</v>
      </c>
      <c r="S469" t="str">
        <f t="shared" si="50"/>
        <v>technology</v>
      </c>
      <c r="T469" t="str">
        <f t="shared" si="51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9"/>
        <v>40.5</v>
      </c>
      <c r="G470" t="s">
        <v>14</v>
      </c>
      <c r="H470" s="4">
        <f t="shared" si="46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7"/>
        <v>43569.208333333328</v>
      </c>
      <c r="O470" s="11">
        <f t="shared" si="48"/>
        <v>43585.208333333328</v>
      </c>
      <c r="P470" t="b">
        <v>0</v>
      </c>
      <c r="Q470" t="b">
        <v>0</v>
      </c>
      <c r="R470" t="s">
        <v>33</v>
      </c>
      <c r="S470" t="str">
        <f t="shared" si="50"/>
        <v>theater</v>
      </c>
      <c r="T470" t="str">
        <f t="shared" si="51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9"/>
        <v>184.42857142857144</v>
      </c>
      <c r="G471" t="s">
        <v>20</v>
      </c>
      <c r="H471" s="4">
        <f t="shared" si="46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7"/>
        <v>42142.208333333328</v>
      </c>
      <c r="O471" s="11">
        <f t="shared" si="48"/>
        <v>42144.208333333328</v>
      </c>
      <c r="P471" t="b">
        <v>0</v>
      </c>
      <c r="Q471" t="b">
        <v>0</v>
      </c>
      <c r="R471" t="s">
        <v>53</v>
      </c>
      <c r="S471" t="str">
        <f t="shared" si="50"/>
        <v>film &amp; video</v>
      </c>
      <c r="T471" t="str">
        <f t="shared" si="51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9"/>
        <v>285.80555555555554</v>
      </c>
      <c r="G472" t="s">
        <v>20</v>
      </c>
      <c r="H472" s="4">
        <f t="shared" si="46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7"/>
        <v>42716.25</v>
      </c>
      <c r="O472" s="11">
        <f t="shared" si="48"/>
        <v>42723.25</v>
      </c>
      <c r="P472" t="b">
        <v>0</v>
      </c>
      <c r="Q472" t="b">
        <v>0</v>
      </c>
      <c r="R472" t="s">
        <v>65</v>
      </c>
      <c r="S472" t="str">
        <f t="shared" si="50"/>
        <v>technology</v>
      </c>
      <c r="T472" t="str">
        <f t="shared" si="51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9"/>
        <v>319</v>
      </c>
      <c r="G473" t="s">
        <v>20</v>
      </c>
      <c r="H473" s="4">
        <f t="shared" si="46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7"/>
        <v>41031.208333333336</v>
      </c>
      <c r="O473" s="11">
        <f t="shared" si="48"/>
        <v>41031.208333333336</v>
      </c>
      <c r="P473" t="b">
        <v>0</v>
      </c>
      <c r="Q473" t="b">
        <v>1</v>
      </c>
      <c r="R473" t="s">
        <v>17</v>
      </c>
      <c r="S473" t="str">
        <f t="shared" si="50"/>
        <v>food</v>
      </c>
      <c r="T473" t="str">
        <f t="shared" si="51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9"/>
        <v>39.234070221066318</v>
      </c>
      <c r="G474" t="s">
        <v>14</v>
      </c>
      <c r="H474" s="4">
        <f t="shared" si="46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7"/>
        <v>43535.208333333328</v>
      </c>
      <c r="O474" s="11">
        <f t="shared" si="48"/>
        <v>43589.208333333328</v>
      </c>
      <c r="P474" t="b">
        <v>0</v>
      </c>
      <c r="Q474" t="b">
        <v>0</v>
      </c>
      <c r="R474" t="s">
        <v>23</v>
      </c>
      <c r="S474" t="str">
        <f t="shared" si="50"/>
        <v>music</v>
      </c>
      <c r="T474" t="str">
        <f t="shared" si="51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9"/>
        <v>178.14000000000001</v>
      </c>
      <c r="G475" t="s">
        <v>20</v>
      </c>
      <c r="H475" s="4">
        <f t="shared" si="46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7"/>
        <v>43277.208333333328</v>
      </c>
      <c r="O475" s="11">
        <f t="shared" si="48"/>
        <v>43278.208333333328</v>
      </c>
      <c r="P475" t="b">
        <v>0</v>
      </c>
      <c r="Q475" t="b">
        <v>0</v>
      </c>
      <c r="R475" t="s">
        <v>50</v>
      </c>
      <c r="S475" t="str">
        <f t="shared" si="50"/>
        <v>music</v>
      </c>
      <c r="T475" t="str">
        <f t="shared" si="51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9"/>
        <v>365.15</v>
      </c>
      <c r="G476" t="s">
        <v>20</v>
      </c>
      <c r="H476" s="4">
        <f t="shared" si="46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7"/>
        <v>41989.25</v>
      </c>
      <c r="O476" s="11">
        <f t="shared" si="48"/>
        <v>41990.25</v>
      </c>
      <c r="P476" t="b">
        <v>0</v>
      </c>
      <c r="Q476" t="b">
        <v>0</v>
      </c>
      <c r="R476" t="s">
        <v>269</v>
      </c>
      <c r="S476" t="str">
        <f t="shared" si="50"/>
        <v>film &amp; video</v>
      </c>
      <c r="T476" t="str">
        <f t="shared" si="51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9"/>
        <v>113.94594594594594</v>
      </c>
      <c r="G477" t="s">
        <v>20</v>
      </c>
      <c r="H477" s="4">
        <f t="shared" si="46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7"/>
        <v>41450.208333333336</v>
      </c>
      <c r="O477" s="11">
        <f t="shared" si="48"/>
        <v>41454.208333333336</v>
      </c>
      <c r="P477" t="b">
        <v>0</v>
      </c>
      <c r="Q477" t="b">
        <v>1</v>
      </c>
      <c r="R477" t="s">
        <v>206</v>
      </c>
      <c r="S477" t="str">
        <f t="shared" si="50"/>
        <v>publishing</v>
      </c>
      <c r="T477" t="str">
        <f t="shared" si="51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9"/>
        <v>29.828720626631856</v>
      </c>
      <c r="G478" t="s">
        <v>14</v>
      </c>
      <c r="H478" s="4">
        <f t="shared" si="46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7"/>
        <v>43322.208333333328</v>
      </c>
      <c r="O478" s="11">
        <f t="shared" si="48"/>
        <v>43328.208333333328</v>
      </c>
      <c r="P478" t="b">
        <v>0</v>
      </c>
      <c r="Q478" t="b">
        <v>0</v>
      </c>
      <c r="R478" t="s">
        <v>119</v>
      </c>
      <c r="S478" t="str">
        <f t="shared" si="50"/>
        <v>publishing</v>
      </c>
      <c r="T478" t="str">
        <f t="shared" si="51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9"/>
        <v>54.270588235294113</v>
      </c>
      <c r="G479" t="s">
        <v>14</v>
      </c>
      <c r="H479" s="4">
        <f t="shared" si="46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7"/>
        <v>40720.208333333336</v>
      </c>
      <c r="O479" s="11">
        <f t="shared" si="48"/>
        <v>40747.208333333336</v>
      </c>
      <c r="P479" t="b">
        <v>0</v>
      </c>
      <c r="Q479" t="b">
        <v>0</v>
      </c>
      <c r="R479" t="s">
        <v>474</v>
      </c>
      <c r="S479" t="str">
        <f t="shared" si="50"/>
        <v>film &amp; video</v>
      </c>
      <c r="T479" t="str">
        <f t="shared" si="51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9"/>
        <v>236.34156976744185</v>
      </c>
      <c r="G480" t="s">
        <v>20</v>
      </c>
      <c r="H480" s="4">
        <f t="shared" si="46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7"/>
        <v>42072.208333333328</v>
      </c>
      <c r="O480" s="11">
        <f t="shared" si="48"/>
        <v>42084.208333333328</v>
      </c>
      <c r="P480" t="b">
        <v>0</v>
      </c>
      <c r="Q480" t="b">
        <v>0</v>
      </c>
      <c r="R480" t="s">
        <v>65</v>
      </c>
      <c r="S480" t="str">
        <f t="shared" si="50"/>
        <v>technology</v>
      </c>
      <c r="T480" t="str">
        <f t="shared" si="51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9"/>
        <v>512.91666666666663</v>
      </c>
      <c r="G481" t="s">
        <v>20</v>
      </c>
      <c r="H481" s="4">
        <f t="shared" si="46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7"/>
        <v>42945.208333333328</v>
      </c>
      <c r="O481" s="11">
        <f t="shared" si="48"/>
        <v>42947.208333333328</v>
      </c>
      <c r="P481" t="b">
        <v>0</v>
      </c>
      <c r="Q481" t="b">
        <v>0</v>
      </c>
      <c r="R481" t="s">
        <v>17</v>
      </c>
      <c r="S481" t="str">
        <f t="shared" si="50"/>
        <v>food</v>
      </c>
      <c r="T481" t="str">
        <f t="shared" si="51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9"/>
        <v>100.65116279069768</v>
      </c>
      <c r="G482" t="s">
        <v>20</v>
      </c>
      <c r="H482" s="4">
        <f t="shared" si="46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7"/>
        <v>40248.25</v>
      </c>
      <c r="O482" s="11">
        <f t="shared" si="48"/>
        <v>40257.208333333336</v>
      </c>
      <c r="P482" t="b">
        <v>0</v>
      </c>
      <c r="Q482" t="b">
        <v>1</v>
      </c>
      <c r="R482" t="s">
        <v>122</v>
      </c>
      <c r="S482" t="str">
        <f t="shared" si="50"/>
        <v>photography</v>
      </c>
      <c r="T482" t="str">
        <f t="shared" si="51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9"/>
        <v>81.348423194303152</v>
      </c>
      <c r="G483" t="s">
        <v>14</v>
      </c>
      <c r="H483" s="4">
        <f t="shared" si="46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7"/>
        <v>41913.208333333336</v>
      </c>
      <c r="O483" s="11">
        <f t="shared" si="48"/>
        <v>41955.25</v>
      </c>
      <c r="P483" t="b">
        <v>0</v>
      </c>
      <c r="Q483" t="b">
        <v>1</v>
      </c>
      <c r="R483" t="s">
        <v>33</v>
      </c>
      <c r="S483" t="str">
        <f t="shared" si="50"/>
        <v>theater</v>
      </c>
      <c r="T483" t="str">
        <f t="shared" si="51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9"/>
        <v>16.404761904761905</v>
      </c>
      <c r="G484" t="s">
        <v>14</v>
      </c>
      <c r="H484" s="4">
        <f t="shared" si="46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7"/>
        <v>40963.25</v>
      </c>
      <c r="O484" s="11">
        <f t="shared" si="48"/>
        <v>40974.25</v>
      </c>
      <c r="P484" t="b">
        <v>0</v>
      </c>
      <c r="Q484" t="b">
        <v>1</v>
      </c>
      <c r="R484" t="s">
        <v>119</v>
      </c>
      <c r="S484" t="str">
        <f t="shared" si="50"/>
        <v>publishing</v>
      </c>
      <c r="T484" t="str">
        <f t="shared" si="51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9"/>
        <v>52.774617067833695</v>
      </c>
      <c r="G485" t="s">
        <v>14</v>
      </c>
      <c r="H485" s="4">
        <f t="shared" si="46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7"/>
        <v>43811.25</v>
      </c>
      <c r="O485" s="11">
        <f t="shared" si="48"/>
        <v>43818.25</v>
      </c>
      <c r="P485" t="b">
        <v>0</v>
      </c>
      <c r="Q485" t="b">
        <v>0</v>
      </c>
      <c r="R485" t="s">
        <v>33</v>
      </c>
      <c r="S485" t="str">
        <f t="shared" si="50"/>
        <v>theater</v>
      </c>
      <c r="T485" t="str">
        <f t="shared" si="51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9"/>
        <v>260.20608108108109</v>
      </c>
      <c r="G486" t="s">
        <v>20</v>
      </c>
      <c r="H486" s="4">
        <f t="shared" si="46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7"/>
        <v>41855.208333333336</v>
      </c>
      <c r="O486" s="11">
        <f t="shared" si="48"/>
        <v>41904.208333333336</v>
      </c>
      <c r="P486" t="b">
        <v>0</v>
      </c>
      <c r="Q486" t="b">
        <v>1</v>
      </c>
      <c r="R486" t="s">
        <v>17</v>
      </c>
      <c r="S486" t="str">
        <f t="shared" si="50"/>
        <v>food</v>
      </c>
      <c r="T486" t="str">
        <f t="shared" si="51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9"/>
        <v>30.73289183222958</v>
      </c>
      <c r="G487" t="s">
        <v>14</v>
      </c>
      <c r="H487" s="4">
        <f t="shared" si="46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7"/>
        <v>43626.208333333328</v>
      </c>
      <c r="O487" s="11">
        <f t="shared" si="48"/>
        <v>43667.208333333328</v>
      </c>
      <c r="P487" t="b">
        <v>0</v>
      </c>
      <c r="Q487" t="b">
        <v>0</v>
      </c>
      <c r="R487" t="s">
        <v>33</v>
      </c>
      <c r="S487" t="str">
        <f t="shared" si="50"/>
        <v>theater</v>
      </c>
      <c r="T487" t="str">
        <f t="shared" si="51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9"/>
        <v>13.5</v>
      </c>
      <c r="G488" t="s">
        <v>14</v>
      </c>
      <c r="H488" s="4">
        <f t="shared" si="46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7"/>
        <v>43168.25</v>
      </c>
      <c r="O488" s="11">
        <f t="shared" si="48"/>
        <v>43183.208333333328</v>
      </c>
      <c r="P488" t="b">
        <v>0</v>
      </c>
      <c r="Q488" t="b">
        <v>1</v>
      </c>
      <c r="R488" t="s">
        <v>206</v>
      </c>
      <c r="S488" t="str">
        <f t="shared" si="50"/>
        <v>publishing</v>
      </c>
      <c r="T488" t="str">
        <f t="shared" si="51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9"/>
        <v>178.62556663644605</v>
      </c>
      <c r="G489" t="s">
        <v>20</v>
      </c>
      <c r="H489" s="4">
        <f t="shared" si="46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7"/>
        <v>42845.208333333328</v>
      </c>
      <c r="O489" s="11">
        <f t="shared" si="48"/>
        <v>42878.208333333328</v>
      </c>
      <c r="P489" t="b">
        <v>0</v>
      </c>
      <c r="Q489" t="b">
        <v>0</v>
      </c>
      <c r="R489" t="s">
        <v>33</v>
      </c>
      <c r="S489" t="str">
        <f t="shared" si="50"/>
        <v>theater</v>
      </c>
      <c r="T489" t="str">
        <f t="shared" si="51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9"/>
        <v>220.0566037735849</v>
      </c>
      <c r="G490" t="s">
        <v>20</v>
      </c>
      <c r="H490" s="4">
        <f t="shared" si="46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7"/>
        <v>42403.25</v>
      </c>
      <c r="O490" s="11">
        <f t="shared" si="48"/>
        <v>42420.25</v>
      </c>
      <c r="P490" t="b">
        <v>0</v>
      </c>
      <c r="Q490" t="b">
        <v>0</v>
      </c>
      <c r="R490" t="s">
        <v>33</v>
      </c>
      <c r="S490" t="str">
        <f t="shared" si="50"/>
        <v>theater</v>
      </c>
      <c r="T490" t="str">
        <f t="shared" si="51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9"/>
        <v>101.5108695652174</v>
      </c>
      <c r="G491" t="s">
        <v>20</v>
      </c>
      <c r="H491" s="4">
        <f t="shared" si="46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7"/>
        <v>40406.208333333336</v>
      </c>
      <c r="O491" s="11">
        <f t="shared" si="48"/>
        <v>40411.208333333336</v>
      </c>
      <c r="P491" t="b">
        <v>0</v>
      </c>
      <c r="Q491" t="b">
        <v>0</v>
      </c>
      <c r="R491" t="s">
        <v>65</v>
      </c>
      <c r="S491" t="str">
        <f t="shared" si="50"/>
        <v>technology</v>
      </c>
      <c r="T491" t="str">
        <f t="shared" si="51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9"/>
        <v>191.5</v>
      </c>
      <c r="G492" t="s">
        <v>20</v>
      </c>
      <c r="H492" s="4">
        <f t="shared" si="46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7"/>
        <v>43786.25</v>
      </c>
      <c r="O492" s="11">
        <f t="shared" si="48"/>
        <v>43793.25</v>
      </c>
      <c r="P492" t="b">
        <v>0</v>
      </c>
      <c r="Q492" t="b">
        <v>0</v>
      </c>
      <c r="R492" t="s">
        <v>1029</v>
      </c>
      <c r="S492" t="str">
        <f t="shared" si="50"/>
        <v>journalism</v>
      </c>
      <c r="T492" t="str">
        <f t="shared" si="51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9"/>
        <v>305.34683098591546</v>
      </c>
      <c r="G493" t="s">
        <v>20</v>
      </c>
      <c r="H493" s="4">
        <f t="shared" si="46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7"/>
        <v>41456.208333333336</v>
      </c>
      <c r="O493" s="11">
        <f t="shared" si="48"/>
        <v>41482.208333333336</v>
      </c>
      <c r="P493" t="b">
        <v>0</v>
      </c>
      <c r="Q493" t="b">
        <v>1</v>
      </c>
      <c r="R493" t="s">
        <v>17</v>
      </c>
      <c r="S493" t="str">
        <f t="shared" si="50"/>
        <v>food</v>
      </c>
      <c r="T493" t="str">
        <f t="shared" si="51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9"/>
        <v>23.995287958115181</v>
      </c>
      <c r="G494" t="s">
        <v>74</v>
      </c>
      <c r="H494" s="4">
        <f t="shared" si="46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7"/>
        <v>40336.208333333336</v>
      </c>
      <c r="O494" s="11">
        <f t="shared" si="48"/>
        <v>40371.208333333336</v>
      </c>
      <c r="P494" t="b">
        <v>1</v>
      </c>
      <c r="Q494" t="b">
        <v>1</v>
      </c>
      <c r="R494" t="s">
        <v>100</v>
      </c>
      <c r="S494" t="str">
        <f t="shared" si="50"/>
        <v>film &amp; video</v>
      </c>
      <c r="T494" t="str">
        <f t="shared" si="51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9"/>
        <v>723.77777777777771</v>
      </c>
      <c r="G495" t="s">
        <v>20</v>
      </c>
      <c r="H495" s="4">
        <f t="shared" si="46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7"/>
        <v>43645.208333333328</v>
      </c>
      <c r="O495" s="11">
        <f t="shared" si="48"/>
        <v>43658.208333333328</v>
      </c>
      <c r="P495" t="b">
        <v>0</v>
      </c>
      <c r="Q495" t="b">
        <v>0</v>
      </c>
      <c r="R495" t="s">
        <v>122</v>
      </c>
      <c r="S495" t="str">
        <f t="shared" si="50"/>
        <v>photography</v>
      </c>
      <c r="T495" t="str">
        <f t="shared" si="51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9"/>
        <v>547.36</v>
      </c>
      <c r="G496" t="s">
        <v>20</v>
      </c>
      <c r="H496" s="4">
        <f t="shared" si="46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7"/>
        <v>40990.208333333336</v>
      </c>
      <c r="O496" s="11">
        <f t="shared" si="48"/>
        <v>40991.208333333336</v>
      </c>
      <c r="P496" t="b">
        <v>0</v>
      </c>
      <c r="Q496" t="b">
        <v>0</v>
      </c>
      <c r="R496" t="s">
        <v>65</v>
      </c>
      <c r="S496" t="str">
        <f t="shared" si="50"/>
        <v>technology</v>
      </c>
      <c r="T496" t="str">
        <f t="shared" si="51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9"/>
        <v>414.49999999999994</v>
      </c>
      <c r="G497" t="s">
        <v>20</v>
      </c>
      <c r="H497" s="4">
        <f t="shared" si="46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7"/>
        <v>41800.208333333336</v>
      </c>
      <c r="O497" s="11">
        <f t="shared" si="48"/>
        <v>41804.208333333336</v>
      </c>
      <c r="P497" t="b">
        <v>0</v>
      </c>
      <c r="Q497" t="b">
        <v>0</v>
      </c>
      <c r="R497" t="s">
        <v>33</v>
      </c>
      <c r="S497" t="str">
        <f t="shared" si="50"/>
        <v>theater</v>
      </c>
      <c r="T497" t="str">
        <f t="shared" si="51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9"/>
        <v>0.90696409140369971</v>
      </c>
      <c r="G498" t="s">
        <v>14</v>
      </c>
      <c r="H498" s="4">
        <f t="shared" si="46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7"/>
        <v>42876.208333333328</v>
      </c>
      <c r="O498" s="11">
        <f t="shared" si="48"/>
        <v>42893.208333333328</v>
      </c>
      <c r="P498" t="b">
        <v>0</v>
      </c>
      <c r="Q498" t="b">
        <v>0</v>
      </c>
      <c r="R498" t="s">
        <v>71</v>
      </c>
      <c r="S498" t="str">
        <f t="shared" si="50"/>
        <v>film &amp; video</v>
      </c>
      <c r="T498" t="str">
        <f t="shared" si="51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9"/>
        <v>34.173469387755098</v>
      </c>
      <c r="G499" t="s">
        <v>14</v>
      </c>
      <c r="H499" s="4">
        <f t="shared" si="46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7"/>
        <v>42724.25</v>
      </c>
      <c r="O499" s="11">
        <f t="shared" si="48"/>
        <v>42724.25</v>
      </c>
      <c r="P499" t="b">
        <v>0</v>
      </c>
      <c r="Q499" t="b">
        <v>1</v>
      </c>
      <c r="R499" t="s">
        <v>65</v>
      </c>
      <c r="S499" t="str">
        <f t="shared" si="50"/>
        <v>technology</v>
      </c>
      <c r="T499" t="str">
        <f t="shared" si="51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9"/>
        <v>23.948810754912099</v>
      </c>
      <c r="G500" t="s">
        <v>14</v>
      </c>
      <c r="H500" s="4">
        <f t="shared" si="46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7"/>
        <v>42005.25</v>
      </c>
      <c r="O500" s="11">
        <f t="shared" si="48"/>
        <v>42007.25</v>
      </c>
      <c r="P500" t="b">
        <v>0</v>
      </c>
      <c r="Q500" t="b">
        <v>0</v>
      </c>
      <c r="R500" t="s">
        <v>28</v>
      </c>
      <c r="S500" t="str">
        <f t="shared" si="50"/>
        <v>technology</v>
      </c>
      <c r="T500" t="str">
        <f t="shared" si="51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9"/>
        <v>48.072649572649574</v>
      </c>
      <c r="G501" t="s">
        <v>14</v>
      </c>
      <c r="H501" s="4">
        <f t="shared" si="46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7"/>
        <v>42444.208333333328</v>
      </c>
      <c r="O501" s="11">
        <f t="shared" si="48"/>
        <v>42449.208333333328</v>
      </c>
      <c r="P501" t="b">
        <v>0</v>
      </c>
      <c r="Q501" t="b">
        <v>1</v>
      </c>
      <c r="R501" t="s">
        <v>42</v>
      </c>
      <c r="S501" t="str">
        <f t="shared" si="50"/>
        <v>film &amp; video</v>
      </c>
      <c r="T501" t="str">
        <f t="shared" si="51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 s="4" t="str">
        <f t="shared" si="46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7"/>
        <v>41395.208333333336</v>
      </c>
      <c r="O502" s="11">
        <f t="shared" si="48"/>
        <v>41423.208333333336</v>
      </c>
      <c r="P502" t="b">
        <v>0</v>
      </c>
      <c r="Q502" t="b">
        <v>1</v>
      </c>
      <c r="R502" t="s">
        <v>33</v>
      </c>
      <c r="S502" t="str">
        <f t="shared" si="50"/>
        <v>theater</v>
      </c>
      <c r="T502" t="str">
        <f t="shared" si="51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9"/>
        <v>70.145182291666657</v>
      </c>
      <c r="G503" t="s">
        <v>14</v>
      </c>
      <c r="H503" s="4">
        <f t="shared" si="46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7"/>
        <v>41345.208333333336</v>
      </c>
      <c r="O503" s="11">
        <f t="shared" si="48"/>
        <v>41347.208333333336</v>
      </c>
      <c r="P503" t="b">
        <v>0</v>
      </c>
      <c r="Q503" t="b">
        <v>0</v>
      </c>
      <c r="R503" t="s">
        <v>42</v>
      </c>
      <c r="S503" t="str">
        <f t="shared" si="50"/>
        <v>film &amp; video</v>
      </c>
      <c r="T503" t="str">
        <f t="shared" si="51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9"/>
        <v>529.92307692307691</v>
      </c>
      <c r="G504" t="s">
        <v>20</v>
      </c>
      <c r="H504" s="4">
        <f t="shared" si="46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7"/>
        <v>41117.208333333336</v>
      </c>
      <c r="O504" s="11">
        <f t="shared" si="48"/>
        <v>41146.208333333336</v>
      </c>
      <c r="P504" t="b">
        <v>0</v>
      </c>
      <c r="Q504" t="b">
        <v>1</v>
      </c>
      <c r="R504" t="s">
        <v>89</v>
      </c>
      <c r="S504" t="str">
        <f t="shared" si="50"/>
        <v>games</v>
      </c>
      <c r="T504" t="str">
        <f t="shared" si="51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9"/>
        <v>180.32549019607845</v>
      </c>
      <c r="G505" t="s">
        <v>20</v>
      </c>
      <c r="H505" s="4">
        <f t="shared" si="46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7"/>
        <v>42186.208333333328</v>
      </c>
      <c r="O505" s="11">
        <f t="shared" si="48"/>
        <v>42206.208333333328</v>
      </c>
      <c r="P505" t="b">
        <v>0</v>
      </c>
      <c r="Q505" t="b">
        <v>0</v>
      </c>
      <c r="R505" t="s">
        <v>53</v>
      </c>
      <c r="S505" t="str">
        <f t="shared" si="50"/>
        <v>film &amp; video</v>
      </c>
      <c r="T505" t="str">
        <f t="shared" si="51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9"/>
        <v>92.320000000000007</v>
      </c>
      <c r="G506" t="s">
        <v>14</v>
      </c>
      <c r="H506" s="4">
        <f t="shared" si="46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7"/>
        <v>42142.208333333328</v>
      </c>
      <c r="O506" s="11">
        <f t="shared" si="48"/>
        <v>42143.208333333328</v>
      </c>
      <c r="P506" t="b">
        <v>0</v>
      </c>
      <c r="Q506" t="b">
        <v>0</v>
      </c>
      <c r="R506" t="s">
        <v>23</v>
      </c>
      <c r="S506" t="str">
        <f t="shared" si="50"/>
        <v>music</v>
      </c>
      <c r="T506" t="str">
        <f t="shared" si="51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9"/>
        <v>13.901001112347053</v>
      </c>
      <c r="G507" t="s">
        <v>14</v>
      </c>
      <c r="H507" s="4">
        <f t="shared" si="46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7"/>
        <v>41341.25</v>
      </c>
      <c r="O507" s="11">
        <f t="shared" si="48"/>
        <v>41383.208333333336</v>
      </c>
      <c r="P507" t="b">
        <v>0</v>
      </c>
      <c r="Q507" t="b">
        <v>1</v>
      </c>
      <c r="R507" t="s">
        <v>133</v>
      </c>
      <c r="S507" t="str">
        <f t="shared" si="50"/>
        <v>publishing</v>
      </c>
      <c r="T507" t="str">
        <f t="shared" si="51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9"/>
        <v>927.07777777777767</v>
      </c>
      <c r="G508" t="s">
        <v>20</v>
      </c>
      <c r="H508" s="4">
        <f t="shared" si="46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7"/>
        <v>43062.25</v>
      </c>
      <c r="O508" s="11">
        <f t="shared" si="48"/>
        <v>43079.25</v>
      </c>
      <c r="P508" t="b">
        <v>0</v>
      </c>
      <c r="Q508" t="b">
        <v>1</v>
      </c>
      <c r="R508" t="s">
        <v>33</v>
      </c>
      <c r="S508" t="str">
        <f t="shared" si="50"/>
        <v>theater</v>
      </c>
      <c r="T508" t="str">
        <f t="shared" si="51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9"/>
        <v>39.857142857142861</v>
      </c>
      <c r="G509" t="s">
        <v>14</v>
      </c>
      <c r="H509" s="4">
        <f t="shared" si="46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7"/>
        <v>41373.208333333336</v>
      </c>
      <c r="O509" s="11">
        <f t="shared" si="48"/>
        <v>41422.208333333336</v>
      </c>
      <c r="P509" t="b">
        <v>0</v>
      </c>
      <c r="Q509" t="b">
        <v>1</v>
      </c>
      <c r="R509" t="s">
        <v>28</v>
      </c>
      <c r="S509" t="str">
        <f t="shared" si="50"/>
        <v>technology</v>
      </c>
      <c r="T509" t="str">
        <f t="shared" si="51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9"/>
        <v>112.22929936305732</v>
      </c>
      <c r="G510" t="s">
        <v>20</v>
      </c>
      <c r="H510" s="4">
        <f t="shared" si="46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7"/>
        <v>43310.208333333328</v>
      </c>
      <c r="O510" s="11">
        <f t="shared" si="48"/>
        <v>43331.208333333328</v>
      </c>
      <c r="P510" t="b">
        <v>0</v>
      </c>
      <c r="Q510" t="b">
        <v>0</v>
      </c>
      <c r="R510" t="s">
        <v>33</v>
      </c>
      <c r="S510" t="str">
        <f t="shared" si="50"/>
        <v>theater</v>
      </c>
      <c r="T510" t="str">
        <f t="shared" si="51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9"/>
        <v>70.925816023738875</v>
      </c>
      <c r="G511" t="s">
        <v>14</v>
      </c>
      <c r="H511" s="4">
        <f t="shared" si="46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7"/>
        <v>41034.208333333336</v>
      </c>
      <c r="O511" s="11">
        <f t="shared" si="48"/>
        <v>41044.208333333336</v>
      </c>
      <c r="P511" t="b">
        <v>0</v>
      </c>
      <c r="Q511" t="b">
        <v>0</v>
      </c>
      <c r="R511" t="s">
        <v>33</v>
      </c>
      <c r="S511" t="str">
        <f t="shared" si="50"/>
        <v>theater</v>
      </c>
      <c r="T511" t="str">
        <f t="shared" si="51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9"/>
        <v>119.08974358974358</v>
      </c>
      <c r="G512" t="s">
        <v>20</v>
      </c>
      <c r="H512" s="4">
        <f t="shared" si="46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7"/>
        <v>43251.208333333328</v>
      </c>
      <c r="O512" s="11">
        <f t="shared" si="48"/>
        <v>43275.208333333328</v>
      </c>
      <c r="P512" t="b">
        <v>0</v>
      </c>
      <c r="Q512" t="b">
        <v>0</v>
      </c>
      <c r="R512" t="s">
        <v>53</v>
      </c>
      <c r="S512" t="str">
        <f t="shared" si="50"/>
        <v>film &amp; video</v>
      </c>
      <c r="T512" t="str">
        <f t="shared" si="51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9"/>
        <v>24.017591339648174</v>
      </c>
      <c r="G513" t="s">
        <v>14</v>
      </c>
      <c r="H513" s="4">
        <f t="shared" si="46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7"/>
        <v>43671.208333333328</v>
      </c>
      <c r="O513" s="11">
        <f t="shared" si="48"/>
        <v>43681.208333333328</v>
      </c>
      <c r="P513" t="b">
        <v>0</v>
      </c>
      <c r="Q513" t="b">
        <v>0</v>
      </c>
      <c r="R513" t="s">
        <v>33</v>
      </c>
      <c r="S513" t="str">
        <f t="shared" si="50"/>
        <v>theater</v>
      </c>
      <c r="T513" t="str">
        <f t="shared" si="51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9"/>
        <v>139.31868131868131</v>
      </c>
      <c r="G514" t="s">
        <v>20</v>
      </c>
      <c r="H514" s="4">
        <f t="shared" ref="H514:H577" si="52">IFERROR(E514/I514,"0")</f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53">(L514/86400)+25569</f>
        <v>41825.208333333336</v>
      </c>
      <c r="O514" s="11">
        <f t="shared" ref="O514:O577" si="54">(M514/86400)+25569</f>
        <v>41826.208333333336</v>
      </c>
      <c r="P514" t="b">
        <v>0</v>
      </c>
      <c r="Q514" t="b">
        <v>1</v>
      </c>
      <c r="R514" t="s">
        <v>89</v>
      </c>
      <c r="S514" t="str">
        <f t="shared" si="50"/>
        <v>games</v>
      </c>
      <c r="T514" t="str">
        <f t="shared" si="51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55">E515/D515*100</f>
        <v>39.277108433734945</v>
      </c>
      <c r="G515" t="s">
        <v>74</v>
      </c>
      <c r="H515" s="4">
        <f t="shared" si="52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53"/>
        <v>40430.208333333336</v>
      </c>
      <c r="O515" s="11">
        <f t="shared" si="54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6">IFERROR(LEFT(R515, SEARCH("/", R515) - 1), R515)</f>
        <v>film &amp; video</v>
      </c>
      <c r="T515" t="str">
        <f t="shared" si="51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55"/>
        <v>22.439077144917089</v>
      </c>
      <c r="G516" t="s">
        <v>74</v>
      </c>
      <c r="H516" s="4">
        <f t="shared" si="52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3"/>
        <v>41614.25</v>
      </c>
      <c r="O516" s="11">
        <f t="shared" si="54"/>
        <v>41619.25</v>
      </c>
      <c r="P516" t="b">
        <v>0</v>
      </c>
      <c r="Q516" t="b">
        <v>1</v>
      </c>
      <c r="R516" t="s">
        <v>23</v>
      </c>
      <c r="S516" t="str">
        <f t="shared" si="56"/>
        <v>music</v>
      </c>
      <c r="T516" t="str">
        <f t="shared" si="51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5"/>
        <v>55.779069767441861</v>
      </c>
      <c r="G517" t="s">
        <v>14</v>
      </c>
      <c r="H517" s="4">
        <f t="shared" si="52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3"/>
        <v>40900.25</v>
      </c>
      <c r="O517" s="11">
        <f t="shared" si="54"/>
        <v>40902.25</v>
      </c>
      <c r="P517" t="b">
        <v>0</v>
      </c>
      <c r="Q517" t="b">
        <v>1</v>
      </c>
      <c r="R517" t="s">
        <v>33</v>
      </c>
      <c r="S517" t="str">
        <f t="shared" si="56"/>
        <v>theater</v>
      </c>
      <c r="T517" t="str">
        <f t="shared" si="51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5"/>
        <v>42.523125996810208</v>
      </c>
      <c r="G518" t="s">
        <v>14</v>
      </c>
      <c r="H518" s="4">
        <f t="shared" si="52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3"/>
        <v>40396.208333333336</v>
      </c>
      <c r="O518" s="11">
        <f t="shared" si="54"/>
        <v>40434.208333333336</v>
      </c>
      <c r="P518" t="b">
        <v>0</v>
      </c>
      <c r="Q518" t="b">
        <v>0</v>
      </c>
      <c r="R518" t="s">
        <v>68</v>
      </c>
      <c r="S518" t="str">
        <f t="shared" si="56"/>
        <v>publishing</v>
      </c>
      <c r="T518" t="str">
        <f t="shared" si="51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5"/>
        <v>112.00000000000001</v>
      </c>
      <c r="G519" t="s">
        <v>20</v>
      </c>
      <c r="H519" s="4">
        <f t="shared" si="52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3"/>
        <v>42860.208333333328</v>
      </c>
      <c r="O519" s="11">
        <f t="shared" si="54"/>
        <v>42865.208333333328</v>
      </c>
      <c r="P519" t="b">
        <v>0</v>
      </c>
      <c r="Q519" t="b">
        <v>0</v>
      </c>
      <c r="R519" t="s">
        <v>17</v>
      </c>
      <c r="S519" t="str">
        <f t="shared" si="56"/>
        <v>food</v>
      </c>
      <c r="T519" t="str">
        <f t="shared" ref="T519:T582" si="57">IFERROR(MID(R519, SEARCH("/", R519) + 1, LEN(R519) - SEARCH("/", R519)), "")</f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5"/>
        <v>7.0681818181818183</v>
      </c>
      <c r="G520" t="s">
        <v>14</v>
      </c>
      <c r="H520" s="4">
        <f t="shared" si="52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3"/>
        <v>43154.25</v>
      </c>
      <c r="O520" s="11">
        <f t="shared" si="54"/>
        <v>43156.25</v>
      </c>
      <c r="P520" t="b">
        <v>0</v>
      </c>
      <c r="Q520" t="b">
        <v>1</v>
      </c>
      <c r="R520" t="s">
        <v>71</v>
      </c>
      <c r="S520" t="str">
        <f t="shared" si="56"/>
        <v>film &amp; video</v>
      </c>
      <c r="T520" t="str">
        <f t="shared" si="57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5"/>
        <v>101.74563871693867</v>
      </c>
      <c r="G521" t="s">
        <v>20</v>
      </c>
      <c r="H521" s="4">
        <f t="shared" si="52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3"/>
        <v>42012.25</v>
      </c>
      <c r="O521" s="11">
        <f t="shared" si="54"/>
        <v>42026.25</v>
      </c>
      <c r="P521" t="b">
        <v>0</v>
      </c>
      <c r="Q521" t="b">
        <v>1</v>
      </c>
      <c r="R521" t="s">
        <v>23</v>
      </c>
      <c r="S521" t="str">
        <f t="shared" si="56"/>
        <v>music</v>
      </c>
      <c r="T521" t="str">
        <f t="shared" si="57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5"/>
        <v>425.75</v>
      </c>
      <c r="G522" t="s">
        <v>20</v>
      </c>
      <c r="H522" s="4">
        <f t="shared" si="52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3"/>
        <v>43574.208333333328</v>
      </c>
      <c r="O522" s="11">
        <f t="shared" si="54"/>
        <v>43577.208333333328</v>
      </c>
      <c r="P522" t="b">
        <v>0</v>
      </c>
      <c r="Q522" t="b">
        <v>0</v>
      </c>
      <c r="R522" t="s">
        <v>33</v>
      </c>
      <c r="S522" t="str">
        <f t="shared" si="56"/>
        <v>theater</v>
      </c>
      <c r="T522" t="str">
        <f t="shared" si="57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5"/>
        <v>145.53947368421052</v>
      </c>
      <c r="G523" t="s">
        <v>20</v>
      </c>
      <c r="H523" s="4">
        <f t="shared" si="52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3"/>
        <v>42605.208333333328</v>
      </c>
      <c r="O523" s="11">
        <f t="shared" si="54"/>
        <v>42611.208333333328</v>
      </c>
      <c r="P523" t="b">
        <v>0</v>
      </c>
      <c r="Q523" t="b">
        <v>1</v>
      </c>
      <c r="R523" t="s">
        <v>53</v>
      </c>
      <c r="S523" t="str">
        <f t="shared" si="56"/>
        <v>film &amp; video</v>
      </c>
      <c r="T523" t="str">
        <f t="shared" si="57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5"/>
        <v>32.453465346534657</v>
      </c>
      <c r="G524" t="s">
        <v>14</v>
      </c>
      <c r="H524" s="4">
        <f t="shared" si="52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3"/>
        <v>41093.208333333336</v>
      </c>
      <c r="O524" s="11">
        <f t="shared" si="54"/>
        <v>41105.208333333336</v>
      </c>
      <c r="P524" t="b">
        <v>0</v>
      </c>
      <c r="Q524" t="b">
        <v>0</v>
      </c>
      <c r="R524" t="s">
        <v>100</v>
      </c>
      <c r="S524" t="str">
        <f t="shared" si="56"/>
        <v>film &amp; video</v>
      </c>
      <c r="T524" t="str">
        <f t="shared" si="57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5"/>
        <v>700.33333333333326</v>
      </c>
      <c r="G525" t="s">
        <v>20</v>
      </c>
      <c r="H525" s="4">
        <f t="shared" si="52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3"/>
        <v>40241.25</v>
      </c>
      <c r="O525" s="11">
        <f t="shared" si="54"/>
        <v>40246.25</v>
      </c>
      <c r="P525" t="b">
        <v>0</v>
      </c>
      <c r="Q525" t="b">
        <v>0</v>
      </c>
      <c r="R525" t="s">
        <v>100</v>
      </c>
      <c r="S525" t="str">
        <f t="shared" si="56"/>
        <v>film &amp; video</v>
      </c>
      <c r="T525" t="str">
        <f t="shared" si="57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5"/>
        <v>83.904860392967933</v>
      </c>
      <c r="G526" t="s">
        <v>14</v>
      </c>
      <c r="H526" s="4">
        <f t="shared" si="52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3"/>
        <v>40294.208333333336</v>
      </c>
      <c r="O526" s="11">
        <f t="shared" si="54"/>
        <v>40307.208333333336</v>
      </c>
      <c r="P526" t="b">
        <v>0</v>
      </c>
      <c r="Q526" t="b">
        <v>0</v>
      </c>
      <c r="R526" t="s">
        <v>33</v>
      </c>
      <c r="S526" t="str">
        <f t="shared" si="56"/>
        <v>theater</v>
      </c>
      <c r="T526" t="str">
        <f t="shared" si="57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5"/>
        <v>84.19047619047619</v>
      </c>
      <c r="G527" t="s">
        <v>14</v>
      </c>
      <c r="H527" s="4">
        <f t="shared" si="52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3"/>
        <v>40505.25</v>
      </c>
      <c r="O527" s="11">
        <f t="shared" si="54"/>
        <v>40509.25</v>
      </c>
      <c r="P527" t="b">
        <v>0</v>
      </c>
      <c r="Q527" t="b">
        <v>0</v>
      </c>
      <c r="R527" t="s">
        <v>65</v>
      </c>
      <c r="S527" t="str">
        <f t="shared" si="56"/>
        <v>technology</v>
      </c>
      <c r="T527" t="str">
        <f t="shared" si="57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5"/>
        <v>155.95180722891567</v>
      </c>
      <c r="G528" t="s">
        <v>20</v>
      </c>
      <c r="H528" s="4">
        <f t="shared" si="52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3"/>
        <v>42364.25</v>
      </c>
      <c r="O528" s="11">
        <f t="shared" si="54"/>
        <v>42401.25</v>
      </c>
      <c r="P528" t="b">
        <v>0</v>
      </c>
      <c r="Q528" t="b">
        <v>1</v>
      </c>
      <c r="R528" t="s">
        <v>33</v>
      </c>
      <c r="S528" t="str">
        <f t="shared" si="56"/>
        <v>theater</v>
      </c>
      <c r="T528" t="str">
        <f t="shared" si="57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5"/>
        <v>99.619450317124731</v>
      </c>
      <c r="G529" t="s">
        <v>14</v>
      </c>
      <c r="H529" s="4">
        <f t="shared" si="52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3"/>
        <v>42405.25</v>
      </c>
      <c r="O529" s="11">
        <f t="shared" si="54"/>
        <v>42441.25</v>
      </c>
      <c r="P529" t="b">
        <v>0</v>
      </c>
      <c r="Q529" t="b">
        <v>0</v>
      </c>
      <c r="R529" t="s">
        <v>71</v>
      </c>
      <c r="S529" t="str">
        <f t="shared" si="56"/>
        <v>film &amp; video</v>
      </c>
      <c r="T529" t="str">
        <f t="shared" si="57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5"/>
        <v>80.300000000000011</v>
      </c>
      <c r="G530" t="s">
        <v>14</v>
      </c>
      <c r="H530" s="4">
        <f t="shared" si="52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3"/>
        <v>41601.25</v>
      </c>
      <c r="O530" s="11">
        <f t="shared" si="54"/>
        <v>41646.25</v>
      </c>
      <c r="P530" t="b">
        <v>0</v>
      </c>
      <c r="Q530" t="b">
        <v>0</v>
      </c>
      <c r="R530" t="s">
        <v>60</v>
      </c>
      <c r="S530" t="str">
        <f t="shared" si="56"/>
        <v>music</v>
      </c>
      <c r="T530" t="str">
        <f t="shared" si="57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5"/>
        <v>11.254901960784313</v>
      </c>
      <c r="G531" t="s">
        <v>14</v>
      </c>
      <c r="H531" s="4">
        <f t="shared" si="52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3"/>
        <v>41769.208333333336</v>
      </c>
      <c r="O531" s="11">
        <f t="shared" si="54"/>
        <v>41797.208333333336</v>
      </c>
      <c r="P531" t="b">
        <v>0</v>
      </c>
      <c r="Q531" t="b">
        <v>0</v>
      </c>
      <c r="R531" t="s">
        <v>89</v>
      </c>
      <c r="S531" t="str">
        <f t="shared" si="56"/>
        <v>games</v>
      </c>
      <c r="T531" t="str">
        <f t="shared" si="57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5"/>
        <v>91.740952380952379</v>
      </c>
      <c r="G532" t="s">
        <v>14</v>
      </c>
      <c r="H532" s="4">
        <f t="shared" si="52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3"/>
        <v>40421.208333333336</v>
      </c>
      <c r="O532" s="11">
        <f t="shared" si="54"/>
        <v>40435.208333333336</v>
      </c>
      <c r="P532" t="b">
        <v>0</v>
      </c>
      <c r="Q532" t="b">
        <v>1</v>
      </c>
      <c r="R532" t="s">
        <v>119</v>
      </c>
      <c r="S532" t="str">
        <f t="shared" si="56"/>
        <v>publishing</v>
      </c>
      <c r="T532" t="str">
        <f t="shared" si="57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5"/>
        <v>95.521156936261391</v>
      </c>
      <c r="G533" t="s">
        <v>47</v>
      </c>
      <c r="H533" s="4">
        <f t="shared" si="52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3"/>
        <v>41589.25</v>
      </c>
      <c r="O533" s="11">
        <f t="shared" si="54"/>
        <v>41645.25</v>
      </c>
      <c r="P533" t="b">
        <v>0</v>
      </c>
      <c r="Q533" t="b">
        <v>0</v>
      </c>
      <c r="R533" t="s">
        <v>89</v>
      </c>
      <c r="S533" t="str">
        <f t="shared" si="56"/>
        <v>games</v>
      </c>
      <c r="T533" t="str">
        <f t="shared" si="57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5"/>
        <v>502.87499999999994</v>
      </c>
      <c r="G534" t="s">
        <v>20</v>
      </c>
      <c r="H534" s="4">
        <f t="shared" si="52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3"/>
        <v>43125.25</v>
      </c>
      <c r="O534" s="11">
        <f t="shared" si="54"/>
        <v>43126.25</v>
      </c>
      <c r="P534" t="b">
        <v>0</v>
      </c>
      <c r="Q534" t="b">
        <v>0</v>
      </c>
      <c r="R534" t="s">
        <v>33</v>
      </c>
      <c r="S534" t="str">
        <f t="shared" si="56"/>
        <v>theater</v>
      </c>
      <c r="T534" t="str">
        <f t="shared" si="57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5"/>
        <v>159.24394463667818</v>
      </c>
      <c r="G535" t="s">
        <v>20</v>
      </c>
      <c r="H535" s="4">
        <f t="shared" si="52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3"/>
        <v>41479.208333333336</v>
      </c>
      <c r="O535" s="11">
        <f t="shared" si="54"/>
        <v>41515.208333333336</v>
      </c>
      <c r="P535" t="b">
        <v>0</v>
      </c>
      <c r="Q535" t="b">
        <v>0</v>
      </c>
      <c r="R535" t="s">
        <v>60</v>
      </c>
      <c r="S535" t="str">
        <f t="shared" si="56"/>
        <v>music</v>
      </c>
      <c r="T535" t="str">
        <f t="shared" si="57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5"/>
        <v>15.022446689113355</v>
      </c>
      <c r="G536" t="s">
        <v>14</v>
      </c>
      <c r="H536" s="4">
        <f t="shared" si="52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3"/>
        <v>43329.208333333328</v>
      </c>
      <c r="O536" s="11">
        <f t="shared" si="54"/>
        <v>43330.208333333328</v>
      </c>
      <c r="P536" t="b">
        <v>0</v>
      </c>
      <c r="Q536" t="b">
        <v>1</v>
      </c>
      <c r="R536" t="s">
        <v>53</v>
      </c>
      <c r="S536" t="str">
        <f t="shared" si="56"/>
        <v>film &amp; video</v>
      </c>
      <c r="T536" t="str">
        <f t="shared" si="57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5"/>
        <v>482.03846153846149</v>
      </c>
      <c r="G537" t="s">
        <v>20</v>
      </c>
      <c r="H537" s="4">
        <f t="shared" si="52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3"/>
        <v>43259.208333333328</v>
      </c>
      <c r="O537" s="11">
        <f t="shared" si="54"/>
        <v>43261.208333333328</v>
      </c>
      <c r="P537" t="b">
        <v>0</v>
      </c>
      <c r="Q537" t="b">
        <v>1</v>
      </c>
      <c r="R537" t="s">
        <v>33</v>
      </c>
      <c r="S537" t="str">
        <f t="shared" si="56"/>
        <v>theater</v>
      </c>
      <c r="T537" t="str">
        <f t="shared" si="57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5"/>
        <v>149.96938775510205</v>
      </c>
      <c r="G538" t="s">
        <v>20</v>
      </c>
      <c r="H538" s="4">
        <f t="shared" si="52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3"/>
        <v>40414.208333333336</v>
      </c>
      <c r="O538" s="11">
        <f t="shared" si="54"/>
        <v>40440.208333333336</v>
      </c>
      <c r="P538" t="b">
        <v>0</v>
      </c>
      <c r="Q538" t="b">
        <v>0</v>
      </c>
      <c r="R538" t="s">
        <v>119</v>
      </c>
      <c r="S538" t="str">
        <f t="shared" si="56"/>
        <v>publishing</v>
      </c>
      <c r="T538" t="str">
        <f t="shared" si="57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5"/>
        <v>117.22156398104266</v>
      </c>
      <c r="G539" t="s">
        <v>20</v>
      </c>
      <c r="H539" s="4">
        <f t="shared" si="52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3"/>
        <v>43342.208333333328</v>
      </c>
      <c r="O539" s="11">
        <f t="shared" si="54"/>
        <v>43365.208333333328</v>
      </c>
      <c r="P539" t="b">
        <v>1</v>
      </c>
      <c r="Q539" t="b">
        <v>1</v>
      </c>
      <c r="R539" t="s">
        <v>42</v>
      </c>
      <c r="S539" t="str">
        <f t="shared" si="56"/>
        <v>film &amp; video</v>
      </c>
      <c r="T539" t="str">
        <f t="shared" si="57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5"/>
        <v>37.695968274950431</v>
      </c>
      <c r="G540" t="s">
        <v>14</v>
      </c>
      <c r="H540" s="4">
        <f t="shared" si="52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3"/>
        <v>41539.208333333336</v>
      </c>
      <c r="O540" s="11">
        <f t="shared" si="54"/>
        <v>41555.208333333336</v>
      </c>
      <c r="P540" t="b">
        <v>0</v>
      </c>
      <c r="Q540" t="b">
        <v>0</v>
      </c>
      <c r="R540" t="s">
        <v>292</v>
      </c>
      <c r="S540" t="str">
        <f t="shared" si="56"/>
        <v>games</v>
      </c>
      <c r="T540" t="str">
        <f t="shared" si="57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5"/>
        <v>72.653061224489804</v>
      </c>
      <c r="G541" t="s">
        <v>14</v>
      </c>
      <c r="H541" s="4">
        <f t="shared" si="52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3"/>
        <v>43647.208333333328</v>
      </c>
      <c r="O541" s="11">
        <f t="shared" si="54"/>
        <v>43653.208333333328</v>
      </c>
      <c r="P541" t="b">
        <v>0</v>
      </c>
      <c r="Q541" t="b">
        <v>1</v>
      </c>
      <c r="R541" t="s">
        <v>17</v>
      </c>
      <c r="S541" t="str">
        <f t="shared" si="56"/>
        <v>food</v>
      </c>
      <c r="T541" t="str">
        <f t="shared" si="57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5"/>
        <v>265.98113207547169</v>
      </c>
      <c r="G542" t="s">
        <v>20</v>
      </c>
      <c r="H542" s="4">
        <f t="shared" si="52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3"/>
        <v>43225.208333333328</v>
      </c>
      <c r="O542" s="11">
        <f t="shared" si="54"/>
        <v>43247.208333333328</v>
      </c>
      <c r="P542" t="b">
        <v>0</v>
      </c>
      <c r="Q542" t="b">
        <v>0</v>
      </c>
      <c r="R542" t="s">
        <v>122</v>
      </c>
      <c r="S542" t="str">
        <f t="shared" si="56"/>
        <v>photography</v>
      </c>
      <c r="T542" t="str">
        <f t="shared" si="57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5"/>
        <v>24.205617977528089</v>
      </c>
      <c r="G543" t="s">
        <v>14</v>
      </c>
      <c r="H543" s="4">
        <f t="shared" si="52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3"/>
        <v>42165.208333333328</v>
      </c>
      <c r="O543" s="11">
        <f t="shared" si="54"/>
        <v>42191.208333333328</v>
      </c>
      <c r="P543" t="b">
        <v>0</v>
      </c>
      <c r="Q543" t="b">
        <v>0</v>
      </c>
      <c r="R543" t="s">
        <v>292</v>
      </c>
      <c r="S543" t="str">
        <f t="shared" si="56"/>
        <v>games</v>
      </c>
      <c r="T543" t="str">
        <f t="shared" si="57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5"/>
        <v>2.5064935064935066</v>
      </c>
      <c r="G544" t="s">
        <v>14</v>
      </c>
      <c r="H544" s="4">
        <f t="shared" si="52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3"/>
        <v>42391.25</v>
      </c>
      <c r="O544" s="11">
        <f t="shared" si="54"/>
        <v>42421.25</v>
      </c>
      <c r="P544" t="b">
        <v>0</v>
      </c>
      <c r="Q544" t="b">
        <v>0</v>
      </c>
      <c r="R544" t="s">
        <v>60</v>
      </c>
      <c r="S544" t="str">
        <f t="shared" si="56"/>
        <v>music</v>
      </c>
      <c r="T544" t="str">
        <f t="shared" si="57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5"/>
        <v>16.329799764428738</v>
      </c>
      <c r="G545" t="s">
        <v>14</v>
      </c>
      <c r="H545" s="4">
        <f t="shared" si="52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3"/>
        <v>41528.208333333336</v>
      </c>
      <c r="O545" s="11">
        <f t="shared" si="54"/>
        <v>41543.208333333336</v>
      </c>
      <c r="P545" t="b">
        <v>0</v>
      </c>
      <c r="Q545" t="b">
        <v>0</v>
      </c>
      <c r="R545" t="s">
        <v>89</v>
      </c>
      <c r="S545" t="str">
        <f t="shared" si="56"/>
        <v>games</v>
      </c>
      <c r="T545" t="str">
        <f t="shared" si="57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5"/>
        <v>276.5</v>
      </c>
      <c r="G546" t="s">
        <v>20</v>
      </c>
      <c r="H546" s="4">
        <f t="shared" si="52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3"/>
        <v>42377.25</v>
      </c>
      <c r="O546" s="11">
        <f t="shared" si="54"/>
        <v>42390.25</v>
      </c>
      <c r="P546" t="b">
        <v>0</v>
      </c>
      <c r="Q546" t="b">
        <v>0</v>
      </c>
      <c r="R546" t="s">
        <v>23</v>
      </c>
      <c r="S546" t="str">
        <f t="shared" si="56"/>
        <v>music</v>
      </c>
      <c r="T546" t="str">
        <f t="shared" si="57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5"/>
        <v>88.803571428571431</v>
      </c>
      <c r="G547" t="s">
        <v>14</v>
      </c>
      <c r="H547" s="4">
        <f t="shared" si="52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3"/>
        <v>43824.25</v>
      </c>
      <c r="O547" s="11">
        <f t="shared" si="54"/>
        <v>43844.25</v>
      </c>
      <c r="P547" t="b">
        <v>0</v>
      </c>
      <c r="Q547" t="b">
        <v>0</v>
      </c>
      <c r="R547" t="s">
        <v>33</v>
      </c>
      <c r="S547" t="str">
        <f t="shared" si="56"/>
        <v>theater</v>
      </c>
      <c r="T547" t="str">
        <f t="shared" si="57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5"/>
        <v>163.57142857142856</v>
      </c>
      <c r="G548" t="s">
        <v>20</v>
      </c>
      <c r="H548" s="4">
        <f t="shared" si="52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3"/>
        <v>43360.208333333328</v>
      </c>
      <c r="O548" s="11">
        <f t="shared" si="54"/>
        <v>43363.208333333328</v>
      </c>
      <c r="P548" t="b">
        <v>0</v>
      </c>
      <c r="Q548" t="b">
        <v>1</v>
      </c>
      <c r="R548" t="s">
        <v>33</v>
      </c>
      <c r="S548" t="str">
        <f t="shared" si="56"/>
        <v>theater</v>
      </c>
      <c r="T548" t="str">
        <f t="shared" si="57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5"/>
        <v>969</v>
      </c>
      <c r="G549" t="s">
        <v>20</v>
      </c>
      <c r="H549" s="4">
        <f t="shared" si="52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3"/>
        <v>42029.25</v>
      </c>
      <c r="O549" s="11">
        <f t="shared" si="54"/>
        <v>42041.25</v>
      </c>
      <c r="P549" t="b">
        <v>0</v>
      </c>
      <c r="Q549" t="b">
        <v>0</v>
      </c>
      <c r="R549" t="s">
        <v>53</v>
      </c>
      <c r="S549" t="str">
        <f t="shared" si="56"/>
        <v>film &amp; video</v>
      </c>
      <c r="T549" t="str">
        <f t="shared" si="57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5"/>
        <v>270.91376701966715</v>
      </c>
      <c r="G550" t="s">
        <v>20</v>
      </c>
      <c r="H550" s="4">
        <f t="shared" si="52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3"/>
        <v>42461.208333333328</v>
      </c>
      <c r="O550" s="11">
        <f t="shared" si="54"/>
        <v>42474.208333333328</v>
      </c>
      <c r="P550" t="b">
        <v>0</v>
      </c>
      <c r="Q550" t="b">
        <v>0</v>
      </c>
      <c r="R550" t="s">
        <v>33</v>
      </c>
      <c r="S550" t="str">
        <f t="shared" si="56"/>
        <v>theater</v>
      </c>
      <c r="T550" t="str">
        <f t="shared" si="57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5"/>
        <v>284.21355932203392</v>
      </c>
      <c r="G551" t="s">
        <v>20</v>
      </c>
      <c r="H551" s="4">
        <f t="shared" si="52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3"/>
        <v>41422.208333333336</v>
      </c>
      <c r="O551" s="11">
        <f t="shared" si="54"/>
        <v>41431.208333333336</v>
      </c>
      <c r="P551" t="b">
        <v>0</v>
      </c>
      <c r="Q551" t="b">
        <v>0</v>
      </c>
      <c r="R551" t="s">
        <v>65</v>
      </c>
      <c r="S551" t="str">
        <f t="shared" si="56"/>
        <v>technology</v>
      </c>
      <c r="T551" t="str">
        <f t="shared" si="57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5"/>
        <v>4</v>
      </c>
      <c r="G552" t="s">
        <v>74</v>
      </c>
      <c r="H552" s="4">
        <f t="shared" si="52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3"/>
        <v>40968.25</v>
      </c>
      <c r="O552" s="11">
        <f t="shared" si="54"/>
        <v>40989.208333333336</v>
      </c>
      <c r="P552" t="b">
        <v>0</v>
      </c>
      <c r="Q552" t="b">
        <v>0</v>
      </c>
      <c r="R552" t="s">
        <v>60</v>
      </c>
      <c r="S552" t="str">
        <f t="shared" si="56"/>
        <v>music</v>
      </c>
      <c r="T552" t="str">
        <f t="shared" si="57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5"/>
        <v>58.6329816768462</v>
      </c>
      <c r="G553" t="s">
        <v>14</v>
      </c>
      <c r="H553" s="4">
        <f t="shared" si="52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3"/>
        <v>41993.25</v>
      </c>
      <c r="O553" s="11">
        <f t="shared" si="54"/>
        <v>42033.25</v>
      </c>
      <c r="P553" t="b">
        <v>0</v>
      </c>
      <c r="Q553" t="b">
        <v>1</v>
      </c>
      <c r="R553" t="s">
        <v>28</v>
      </c>
      <c r="S553" t="str">
        <f t="shared" si="56"/>
        <v>technology</v>
      </c>
      <c r="T553" t="str">
        <f t="shared" si="57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5"/>
        <v>98.51111111111112</v>
      </c>
      <c r="G554" t="s">
        <v>14</v>
      </c>
      <c r="H554" s="4">
        <f t="shared" si="52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3"/>
        <v>42700.25</v>
      </c>
      <c r="O554" s="11">
        <f t="shared" si="54"/>
        <v>42702.25</v>
      </c>
      <c r="P554" t="b">
        <v>0</v>
      </c>
      <c r="Q554" t="b">
        <v>0</v>
      </c>
      <c r="R554" t="s">
        <v>33</v>
      </c>
      <c r="S554" t="str">
        <f t="shared" si="56"/>
        <v>theater</v>
      </c>
      <c r="T554" t="str">
        <f t="shared" si="57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5"/>
        <v>43.975381008206334</v>
      </c>
      <c r="G555" t="s">
        <v>14</v>
      </c>
      <c r="H555" s="4">
        <f t="shared" si="52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3"/>
        <v>40545.25</v>
      </c>
      <c r="O555" s="11">
        <f t="shared" si="54"/>
        <v>40546.25</v>
      </c>
      <c r="P555" t="b">
        <v>0</v>
      </c>
      <c r="Q555" t="b">
        <v>0</v>
      </c>
      <c r="R555" t="s">
        <v>23</v>
      </c>
      <c r="S555" t="str">
        <f t="shared" si="56"/>
        <v>music</v>
      </c>
      <c r="T555" t="str">
        <f t="shared" si="57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5"/>
        <v>151.66315789473683</v>
      </c>
      <c r="G556" t="s">
        <v>20</v>
      </c>
      <c r="H556" s="4">
        <f t="shared" si="52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3"/>
        <v>42723.25</v>
      </c>
      <c r="O556" s="11">
        <f t="shared" si="54"/>
        <v>42729.25</v>
      </c>
      <c r="P556" t="b">
        <v>0</v>
      </c>
      <c r="Q556" t="b">
        <v>0</v>
      </c>
      <c r="R556" t="s">
        <v>60</v>
      </c>
      <c r="S556" t="str">
        <f t="shared" si="56"/>
        <v>music</v>
      </c>
      <c r="T556" t="str">
        <f t="shared" si="57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5"/>
        <v>223.63492063492063</v>
      </c>
      <c r="G557" t="s">
        <v>20</v>
      </c>
      <c r="H557" s="4">
        <f t="shared" si="52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3"/>
        <v>41731.208333333336</v>
      </c>
      <c r="O557" s="11">
        <f t="shared" si="54"/>
        <v>41762.208333333336</v>
      </c>
      <c r="P557" t="b">
        <v>0</v>
      </c>
      <c r="Q557" t="b">
        <v>0</v>
      </c>
      <c r="R557" t="s">
        <v>23</v>
      </c>
      <c r="S557" t="str">
        <f t="shared" si="56"/>
        <v>music</v>
      </c>
      <c r="T557" t="str">
        <f t="shared" si="57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5"/>
        <v>239.75</v>
      </c>
      <c r="G558" t="s">
        <v>20</v>
      </c>
      <c r="H558" s="4">
        <f t="shared" si="52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3"/>
        <v>40792.208333333336</v>
      </c>
      <c r="O558" s="11">
        <f t="shared" si="54"/>
        <v>40799.208333333336</v>
      </c>
      <c r="P558" t="b">
        <v>0</v>
      </c>
      <c r="Q558" t="b">
        <v>1</v>
      </c>
      <c r="R558" t="s">
        <v>206</v>
      </c>
      <c r="S558" t="str">
        <f t="shared" si="56"/>
        <v>publishing</v>
      </c>
      <c r="T558" t="str">
        <f t="shared" si="57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5"/>
        <v>199.33333333333334</v>
      </c>
      <c r="G559" t="s">
        <v>20</v>
      </c>
      <c r="H559" s="4">
        <f t="shared" si="52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3"/>
        <v>42279.208333333328</v>
      </c>
      <c r="O559" s="11">
        <f t="shared" si="54"/>
        <v>42282.208333333328</v>
      </c>
      <c r="P559" t="b">
        <v>0</v>
      </c>
      <c r="Q559" t="b">
        <v>1</v>
      </c>
      <c r="R559" t="s">
        <v>474</v>
      </c>
      <c r="S559" t="str">
        <f t="shared" si="56"/>
        <v>film &amp; video</v>
      </c>
      <c r="T559" t="str">
        <f t="shared" si="57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5"/>
        <v>137.34482758620689</v>
      </c>
      <c r="G560" t="s">
        <v>20</v>
      </c>
      <c r="H560" s="4">
        <f t="shared" si="52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3"/>
        <v>42424.25</v>
      </c>
      <c r="O560" s="11">
        <f t="shared" si="54"/>
        <v>42467.208333333328</v>
      </c>
      <c r="P560" t="b">
        <v>0</v>
      </c>
      <c r="Q560" t="b">
        <v>0</v>
      </c>
      <c r="R560" t="s">
        <v>33</v>
      </c>
      <c r="S560" t="str">
        <f t="shared" si="56"/>
        <v>theater</v>
      </c>
      <c r="T560" t="str">
        <f t="shared" si="57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5"/>
        <v>100.9696106362773</v>
      </c>
      <c r="G561" t="s">
        <v>20</v>
      </c>
      <c r="H561" s="4">
        <f t="shared" si="52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3"/>
        <v>42584.208333333328</v>
      </c>
      <c r="O561" s="11">
        <f t="shared" si="54"/>
        <v>42591.208333333328</v>
      </c>
      <c r="P561" t="b">
        <v>0</v>
      </c>
      <c r="Q561" t="b">
        <v>0</v>
      </c>
      <c r="R561" t="s">
        <v>33</v>
      </c>
      <c r="S561" t="str">
        <f t="shared" si="56"/>
        <v>theater</v>
      </c>
      <c r="T561" t="str">
        <f t="shared" si="57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5"/>
        <v>794.16</v>
      </c>
      <c r="G562" t="s">
        <v>20</v>
      </c>
      <c r="H562" s="4">
        <f t="shared" si="52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3"/>
        <v>40865.25</v>
      </c>
      <c r="O562" s="11">
        <f t="shared" si="54"/>
        <v>40905.25</v>
      </c>
      <c r="P562" t="b">
        <v>0</v>
      </c>
      <c r="Q562" t="b">
        <v>0</v>
      </c>
      <c r="R562" t="s">
        <v>71</v>
      </c>
      <c r="S562" t="str">
        <f t="shared" si="56"/>
        <v>film &amp; video</v>
      </c>
      <c r="T562" t="str">
        <f t="shared" si="57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5"/>
        <v>369.7</v>
      </c>
      <c r="G563" t="s">
        <v>20</v>
      </c>
      <c r="H563" s="4">
        <f t="shared" si="52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3"/>
        <v>40833.208333333336</v>
      </c>
      <c r="O563" s="11">
        <f t="shared" si="54"/>
        <v>40835.208333333336</v>
      </c>
      <c r="P563" t="b">
        <v>0</v>
      </c>
      <c r="Q563" t="b">
        <v>0</v>
      </c>
      <c r="R563" t="s">
        <v>33</v>
      </c>
      <c r="S563" t="str">
        <f t="shared" si="56"/>
        <v>theater</v>
      </c>
      <c r="T563" t="str">
        <f t="shared" si="57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5"/>
        <v>12.818181818181817</v>
      </c>
      <c r="G564" t="s">
        <v>14</v>
      </c>
      <c r="H564" s="4">
        <f t="shared" si="52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3"/>
        <v>43536.208333333328</v>
      </c>
      <c r="O564" s="11">
        <f t="shared" si="54"/>
        <v>43538.208333333328</v>
      </c>
      <c r="P564" t="b">
        <v>0</v>
      </c>
      <c r="Q564" t="b">
        <v>0</v>
      </c>
      <c r="R564" t="s">
        <v>23</v>
      </c>
      <c r="S564" t="str">
        <f t="shared" si="56"/>
        <v>music</v>
      </c>
      <c r="T564" t="str">
        <f t="shared" si="57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5"/>
        <v>138.02702702702703</v>
      </c>
      <c r="G565" t="s">
        <v>20</v>
      </c>
      <c r="H565" s="4">
        <f t="shared" si="52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3"/>
        <v>43417.25</v>
      </c>
      <c r="O565" s="11">
        <f t="shared" si="54"/>
        <v>43437.25</v>
      </c>
      <c r="P565" t="b">
        <v>0</v>
      </c>
      <c r="Q565" t="b">
        <v>0</v>
      </c>
      <c r="R565" t="s">
        <v>42</v>
      </c>
      <c r="S565" t="str">
        <f t="shared" si="56"/>
        <v>film &amp; video</v>
      </c>
      <c r="T565" t="str">
        <f t="shared" si="57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5"/>
        <v>83.813278008298752</v>
      </c>
      <c r="G566" t="s">
        <v>14</v>
      </c>
      <c r="H566" s="4">
        <f t="shared" si="52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3"/>
        <v>42078.208333333328</v>
      </c>
      <c r="O566" s="11">
        <f t="shared" si="54"/>
        <v>42086.208333333328</v>
      </c>
      <c r="P566" t="b">
        <v>0</v>
      </c>
      <c r="Q566" t="b">
        <v>0</v>
      </c>
      <c r="R566" t="s">
        <v>33</v>
      </c>
      <c r="S566" t="str">
        <f t="shared" si="56"/>
        <v>theater</v>
      </c>
      <c r="T566" t="str">
        <f t="shared" si="57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5"/>
        <v>204.60063224446787</v>
      </c>
      <c r="G567" t="s">
        <v>20</v>
      </c>
      <c r="H567" s="4">
        <f t="shared" si="52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3"/>
        <v>40862.25</v>
      </c>
      <c r="O567" s="11">
        <f t="shared" si="54"/>
        <v>40882.25</v>
      </c>
      <c r="P567" t="b">
        <v>0</v>
      </c>
      <c r="Q567" t="b">
        <v>0</v>
      </c>
      <c r="R567" t="s">
        <v>33</v>
      </c>
      <c r="S567" t="str">
        <f t="shared" si="56"/>
        <v>theater</v>
      </c>
      <c r="T567" t="str">
        <f t="shared" si="57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5"/>
        <v>44.344086021505376</v>
      </c>
      <c r="G568" t="s">
        <v>14</v>
      </c>
      <c r="H568" s="4">
        <f t="shared" si="52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3"/>
        <v>42424.25</v>
      </c>
      <c r="O568" s="11">
        <f t="shared" si="54"/>
        <v>42447.208333333328</v>
      </c>
      <c r="P568" t="b">
        <v>0</v>
      </c>
      <c r="Q568" t="b">
        <v>1</v>
      </c>
      <c r="R568" t="s">
        <v>50</v>
      </c>
      <c r="S568" t="str">
        <f t="shared" si="56"/>
        <v>music</v>
      </c>
      <c r="T568" t="str">
        <f t="shared" si="57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5"/>
        <v>218.60294117647058</v>
      </c>
      <c r="G569" t="s">
        <v>20</v>
      </c>
      <c r="H569" s="4">
        <f t="shared" si="52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3"/>
        <v>41830.208333333336</v>
      </c>
      <c r="O569" s="11">
        <f t="shared" si="54"/>
        <v>41832.208333333336</v>
      </c>
      <c r="P569" t="b">
        <v>0</v>
      </c>
      <c r="Q569" t="b">
        <v>0</v>
      </c>
      <c r="R569" t="s">
        <v>23</v>
      </c>
      <c r="S569" t="str">
        <f t="shared" si="56"/>
        <v>music</v>
      </c>
      <c r="T569" t="str">
        <f t="shared" si="57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5"/>
        <v>186.03314917127071</v>
      </c>
      <c r="G570" t="s">
        <v>20</v>
      </c>
      <c r="H570" s="4">
        <f t="shared" si="52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3"/>
        <v>40374.208333333336</v>
      </c>
      <c r="O570" s="11">
        <f t="shared" si="54"/>
        <v>40419.208333333336</v>
      </c>
      <c r="P570" t="b">
        <v>0</v>
      </c>
      <c r="Q570" t="b">
        <v>0</v>
      </c>
      <c r="R570" t="s">
        <v>33</v>
      </c>
      <c r="S570" t="str">
        <f t="shared" si="56"/>
        <v>theater</v>
      </c>
      <c r="T570" t="str">
        <f t="shared" si="57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5"/>
        <v>237.33830845771143</v>
      </c>
      <c r="G571" t="s">
        <v>20</v>
      </c>
      <c r="H571" s="4">
        <f t="shared" si="52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3"/>
        <v>40554.25</v>
      </c>
      <c r="O571" s="11">
        <f t="shared" si="54"/>
        <v>40566.25</v>
      </c>
      <c r="P571" t="b">
        <v>0</v>
      </c>
      <c r="Q571" t="b">
        <v>0</v>
      </c>
      <c r="R571" t="s">
        <v>71</v>
      </c>
      <c r="S571" t="str">
        <f t="shared" si="56"/>
        <v>film &amp; video</v>
      </c>
      <c r="T571" t="str">
        <f t="shared" si="57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5"/>
        <v>305.65384615384613</v>
      </c>
      <c r="G572" t="s">
        <v>20</v>
      </c>
      <c r="H572" s="4">
        <f t="shared" si="52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3"/>
        <v>41993.25</v>
      </c>
      <c r="O572" s="11">
        <f t="shared" si="54"/>
        <v>41999.25</v>
      </c>
      <c r="P572" t="b">
        <v>0</v>
      </c>
      <c r="Q572" t="b">
        <v>1</v>
      </c>
      <c r="R572" t="s">
        <v>23</v>
      </c>
      <c r="S572" t="str">
        <f t="shared" si="56"/>
        <v>music</v>
      </c>
      <c r="T572" t="str">
        <f t="shared" si="57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5"/>
        <v>94.142857142857139</v>
      </c>
      <c r="G573" t="s">
        <v>14</v>
      </c>
      <c r="H573" s="4">
        <f t="shared" si="52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3"/>
        <v>42174.208333333328</v>
      </c>
      <c r="O573" s="11">
        <f t="shared" si="54"/>
        <v>42221.208333333328</v>
      </c>
      <c r="P573" t="b">
        <v>0</v>
      </c>
      <c r="Q573" t="b">
        <v>0</v>
      </c>
      <c r="R573" t="s">
        <v>100</v>
      </c>
      <c r="S573" t="str">
        <f t="shared" si="56"/>
        <v>film &amp; video</v>
      </c>
      <c r="T573" t="str">
        <f t="shared" si="57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5"/>
        <v>54.400000000000006</v>
      </c>
      <c r="G574" t="s">
        <v>74</v>
      </c>
      <c r="H574" s="4">
        <f t="shared" si="52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3"/>
        <v>42275.208333333328</v>
      </c>
      <c r="O574" s="11">
        <f t="shared" si="54"/>
        <v>42291.208333333328</v>
      </c>
      <c r="P574" t="b">
        <v>0</v>
      </c>
      <c r="Q574" t="b">
        <v>1</v>
      </c>
      <c r="R574" t="s">
        <v>23</v>
      </c>
      <c r="S574" t="str">
        <f t="shared" si="56"/>
        <v>music</v>
      </c>
      <c r="T574" t="str">
        <f t="shared" si="57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5"/>
        <v>111.88059701492537</v>
      </c>
      <c r="G575" t="s">
        <v>20</v>
      </c>
      <c r="H575" s="4">
        <f t="shared" si="52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3"/>
        <v>41761.208333333336</v>
      </c>
      <c r="O575" s="11">
        <f t="shared" si="54"/>
        <v>41763.208333333336</v>
      </c>
      <c r="P575" t="b">
        <v>0</v>
      </c>
      <c r="Q575" t="b">
        <v>0</v>
      </c>
      <c r="R575" t="s">
        <v>1029</v>
      </c>
      <c r="S575" t="str">
        <f t="shared" si="56"/>
        <v>journalism</v>
      </c>
      <c r="T575" t="str">
        <f t="shared" si="57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5"/>
        <v>369.14814814814815</v>
      </c>
      <c r="G576" t="s">
        <v>20</v>
      </c>
      <c r="H576" s="4">
        <f t="shared" si="52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3"/>
        <v>43806.25</v>
      </c>
      <c r="O576" s="11">
        <f t="shared" si="54"/>
        <v>43816.25</v>
      </c>
      <c r="P576" t="b">
        <v>0</v>
      </c>
      <c r="Q576" t="b">
        <v>1</v>
      </c>
      <c r="R576" t="s">
        <v>17</v>
      </c>
      <c r="S576" t="str">
        <f t="shared" si="56"/>
        <v>food</v>
      </c>
      <c r="T576" t="str">
        <f t="shared" si="57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5"/>
        <v>62.930372148859547</v>
      </c>
      <c r="G577" t="s">
        <v>14</v>
      </c>
      <c r="H577" s="4">
        <f t="shared" si="52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3"/>
        <v>41779.208333333336</v>
      </c>
      <c r="O577" s="11">
        <f t="shared" si="54"/>
        <v>41782.208333333336</v>
      </c>
      <c r="P577" t="b">
        <v>0</v>
      </c>
      <c r="Q577" t="b">
        <v>1</v>
      </c>
      <c r="R577" t="s">
        <v>33</v>
      </c>
      <c r="S577" t="str">
        <f t="shared" si="56"/>
        <v>theater</v>
      </c>
      <c r="T577" t="str">
        <f t="shared" si="57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5"/>
        <v>64.927835051546396</v>
      </c>
      <c r="G578" t="s">
        <v>14</v>
      </c>
      <c r="H578" s="4">
        <f t="shared" ref="H578:H641" si="58">IFERROR(E578/I578,"0")</f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9">(L578/86400)+25569</f>
        <v>43040.208333333328</v>
      </c>
      <c r="O578" s="11">
        <f t="shared" ref="O578:O641" si="60">(M578/86400)+25569</f>
        <v>43057.25</v>
      </c>
      <c r="P578" t="b">
        <v>0</v>
      </c>
      <c r="Q578" t="b">
        <v>0</v>
      </c>
      <c r="R578" t="s">
        <v>33</v>
      </c>
      <c r="S578" t="str">
        <f t="shared" si="56"/>
        <v>theater</v>
      </c>
      <c r="T578" t="str">
        <f t="shared" si="57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61">E579/D579*100</f>
        <v>18.853658536585368</v>
      </c>
      <c r="G579" t="s">
        <v>74</v>
      </c>
      <c r="H579" s="4">
        <f t="shared" si="58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9"/>
        <v>40613.25</v>
      </c>
      <c r="O579" s="11">
        <f t="shared" si="60"/>
        <v>40639.208333333336</v>
      </c>
      <c r="P579" t="b">
        <v>0</v>
      </c>
      <c r="Q579" t="b">
        <v>0</v>
      </c>
      <c r="R579" t="s">
        <v>159</v>
      </c>
      <c r="S579" t="str">
        <f t="shared" ref="S579:S642" si="62">IFERROR(LEFT(R579, SEARCH("/", R579) - 1), R579)</f>
        <v>music</v>
      </c>
      <c r="T579" t="str">
        <f t="shared" si="57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61"/>
        <v>16.754404145077721</v>
      </c>
      <c r="G580" t="s">
        <v>14</v>
      </c>
      <c r="H580" s="4">
        <f t="shared" si="58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9"/>
        <v>40878.25</v>
      </c>
      <c r="O580" s="11">
        <f t="shared" si="60"/>
        <v>40881.25</v>
      </c>
      <c r="P580" t="b">
        <v>0</v>
      </c>
      <c r="Q580" t="b">
        <v>0</v>
      </c>
      <c r="R580" t="s">
        <v>474</v>
      </c>
      <c r="S580" t="str">
        <f t="shared" si="62"/>
        <v>film &amp; video</v>
      </c>
      <c r="T580" t="str">
        <f t="shared" si="57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61"/>
        <v>101.11290322580646</v>
      </c>
      <c r="G581" t="s">
        <v>20</v>
      </c>
      <c r="H581" s="4">
        <f t="shared" si="58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9"/>
        <v>40762.208333333336</v>
      </c>
      <c r="O581" s="11">
        <f t="shared" si="60"/>
        <v>40774.208333333336</v>
      </c>
      <c r="P581" t="b">
        <v>0</v>
      </c>
      <c r="Q581" t="b">
        <v>0</v>
      </c>
      <c r="R581" t="s">
        <v>159</v>
      </c>
      <c r="S581" t="str">
        <f t="shared" si="62"/>
        <v>music</v>
      </c>
      <c r="T581" t="str">
        <f t="shared" si="57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61"/>
        <v>341.5022831050228</v>
      </c>
      <c r="G582" t="s">
        <v>20</v>
      </c>
      <c r="H582" s="4">
        <f t="shared" si="58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9"/>
        <v>41696.25</v>
      </c>
      <c r="O582" s="11">
        <f t="shared" si="60"/>
        <v>41704.25</v>
      </c>
      <c r="P582" t="b">
        <v>0</v>
      </c>
      <c r="Q582" t="b">
        <v>0</v>
      </c>
      <c r="R582" t="s">
        <v>33</v>
      </c>
      <c r="S582" t="str">
        <f t="shared" si="62"/>
        <v>theater</v>
      </c>
      <c r="T582" t="str">
        <f t="shared" si="57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61"/>
        <v>64.016666666666666</v>
      </c>
      <c r="G583" t="s">
        <v>14</v>
      </c>
      <c r="H583" s="4">
        <f t="shared" si="58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9"/>
        <v>40662.208333333336</v>
      </c>
      <c r="O583" s="11">
        <f t="shared" si="60"/>
        <v>40677.208333333336</v>
      </c>
      <c r="P583" t="b">
        <v>0</v>
      </c>
      <c r="Q583" t="b">
        <v>0</v>
      </c>
      <c r="R583" t="s">
        <v>28</v>
      </c>
      <c r="S583" t="str">
        <f t="shared" si="62"/>
        <v>technology</v>
      </c>
      <c r="T583" t="str">
        <f t="shared" ref="T583:T646" si="63">IFERROR(MID(R583, SEARCH("/", R583) + 1, LEN(R583) - SEARCH("/", R583)), "")</f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61"/>
        <v>52.080459770114942</v>
      </c>
      <c r="G584" t="s">
        <v>14</v>
      </c>
      <c r="H584" s="4">
        <f t="shared" si="58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9"/>
        <v>42165.208333333328</v>
      </c>
      <c r="O584" s="11">
        <f t="shared" si="60"/>
        <v>42170.208333333328</v>
      </c>
      <c r="P584" t="b">
        <v>0</v>
      </c>
      <c r="Q584" t="b">
        <v>1</v>
      </c>
      <c r="R584" t="s">
        <v>89</v>
      </c>
      <c r="S584" t="str">
        <f t="shared" si="62"/>
        <v>games</v>
      </c>
      <c r="T584" t="str">
        <f t="shared" si="63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61"/>
        <v>322.40211640211641</v>
      </c>
      <c r="G585" t="s">
        <v>20</v>
      </c>
      <c r="H585" s="4">
        <f t="shared" si="58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9"/>
        <v>40959.25</v>
      </c>
      <c r="O585" s="11">
        <f t="shared" si="60"/>
        <v>40976.25</v>
      </c>
      <c r="P585" t="b">
        <v>0</v>
      </c>
      <c r="Q585" t="b">
        <v>0</v>
      </c>
      <c r="R585" t="s">
        <v>42</v>
      </c>
      <c r="S585" t="str">
        <f t="shared" si="62"/>
        <v>film &amp; video</v>
      </c>
      <c r="T585" t="str">
        <f t="shared" si="63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1"/>
        <v>119.50810185185186</v>
      </c>
      <c r="G586" t="s">
        <v>20</v>
      </c>
      <c r="H586" s="4">
        <f t="shared" si="58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9"/>
        <v>41024.208333333336</v>
      </c>
      <c r="O586" s="11">
        <f t="shared" si="60"/>
        <v>41038.208333333336</v>
      </c>
      <c r="P586" t="b">
        <v>0</v>
      </c>
      <c r="Q586" t="b">
        <v>0</v>
      </c>
      <c r="R586" t="s">
        <v>28</v>
      </c>
      <c r="S586" t="str">
        <f t="shared" si="62"/>
        <v>technology</v>
      </c>
      <c r="T586" t="str">
        <f t="shared" si="63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1"/>
        <v>146.79775280898878</v>
      </c>
      <c r="G587" t="s">
        <v>20</v>
      </c>
      <c r="H587" s="4">
        <f t="shared" si="58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9"/>
        <v>40255.208333333336</v>
      </c>
      <c r="O587" s="11">
        <f t="shared" si="60"/>
        <v>40265.208333333336</v>
      </c>
      <c r="P587" t="b">
        <v>0</v>
      </c>
      <c r="Q587" t="b">
        <v>0</v>
      </c>
      <c r="R587" t="s">
        <v>206</v>
      </c>
      <c r="S587" t="str">
        <f t="shared" si="62"/>
        <v>publishing</v>
      </c>
      <c r="T587" t="str">
        <f t="shared" si="63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1"/>
        <v>950.57142857142856</v>
      </c>
      <c r="G588" t="s">
        <v>20</v>
      </c>
      <c r="H588" s="4">
        <f t="shared" si="58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9"/>
        <v>40499.25</v>
      </c>
      <c r="O588" s="11">
        <f t="shared" si="60"/>
        <v>40518.25</v>
      </c>
      <c r="P588" t="b">
        <v>0</v>
      </c>
      <c r="Q588" t="b">
        <v>0</v>
      </c>
      <c r="R588" t="s">
        <v>23</v>
      </c>
      <c r="S588" t="str">
        <f t="shared" si="62"/>
        <v>music</v>
      </c>
      <c r="T588" t="str">
        <f t="shared" si="63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1"/>
        <v>72.893617021276597</v>
      </c>
      <c r="G589" t="s">
        <v>14</v>
      </c>
      <c r="H589" s="4">
        <f t="shared" si="58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9"/>
        <v>43484.25</v>
      </c>
      <c r="O589" s="11">
        <f t="shared" si="60"/>
        <v>43536.208333333328</v>
      </c>
      <c r="P589" t="b">
        <v>0</v>
      </c>
      <c r="Q589" t="b">
        <v>1</v>
      </c>
      <c r="R589" t="s">
        <v>17</v>
      </c>
      <c r="S589" t="str">
        <f t="shared" si="62"/>
        <v>food</v>
      </c>
      <c r="T589" t="str">
        <f t="shared" si="63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1"/>
        <v>79.008248730964468</v>
      </c>
      <c r="G590" t="s">
        <v>14</v>
      </c>
      <c r="H590" s="4">
        <f t="shared" si="58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9"/>
        <v>40262.208333333336</v>
      </c>
      <c r="O590" s="11">
        <f t="shared" si="60"/>
        <v>40293.208333333336</v>
      </c>
      <c r="P590" t="b">
        <v>0</v>
      </c>
      <c r="Q590" t="b">
        <v>0</v>
      </c>
      <c r="R590" t="s">
        <v>33</v>
      </c>
      <c r="S590" t="str">
        <f t="shared" si="62"/>
        <v>theater</v>
      </c>
      <c r="T590" t="str">
        <f t="shared" si="63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1"/>
        <v>64.721518987341781</v>
      </c>
      <c r="G591" t="s">
        <v>14</v>
      </c>
      <c r="H591" s="4">
        <f t="shared" si="58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9"/>
        <v>42190.208333333328</v>
      </c>
      <c r="O591" s="11">
        <f t="shared" si="60"/>
        <v>42197.208333333328</v>
      </c>
      <c r="P591" t="b">
        <v>0</v>
      </c>
      <c r="Q591" t="b">
        <v>0</v>
      </c>
      <c r="R591" t="s">
        <v>42</v>
      </c>
      <c r="S591" t="str">
        <f t="shared" si="62"/>
        <v>film &amp; video</v>
      </c>
      <c r="T591" t="str">
        <f t="shared" si="63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1"/>
        <v>82.028169014084511</v>
      </c>
      <c r="G592" t="s">
        <v>14</v>
      </c>
      <c r="H592" s="4">
        <f t="shared" si="58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9"/>
        <v>41994.25</v>
      </c>
      <c r="O592" s="11">
        <f t="shared" si="60"/>
        <v>42005.25</v>
      </c>
      <c r="P592" t="b">
        <v>0</v>
      </c>
      <c r="Q592" t="b">
        <v>0</v>
      </c>
      <c r="R592" t="s">
        <v>133</v>
      </c>
      <c r="S592" t="str">
        <f t="shared" si="62"/>
        <v>publishing</v>
      </c>
      <c r="T592" t="str">
        <f t="shared" si="63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1"/>
        <v>1037.6666666666667</v>
      </c>
      <c r="G593" t="s">
        <v>20</v>
      </c>
      <c r="H593" s="4">
        <f t="shared" si="58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9"/>
        <v>40373.208333333336</v>
      </c>
      <c r="O593" s="11">
        <f t="shared" si="60"/>
        <v>40383.208333333336</v>
      </c>
      <c r="P593" t="b">
        <v>0</v>
      </c>
      <c r="Q593" t="b">
        <v>0</v>
      </c>
      <c r="R593" t="s">
        <v>89</v>
      </c>
      <c r="S593" t="str">
        <f t="shared" si="62"/>
        <v>games</v>
      </c>
      <c r="T593" t="str">
        <f t="shared" si="63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1"/>
        <v>12.910076530612244</v>
      </c>
      <c r="G594" t="s">
        <v>14</v>
      </c>
      <c r="H594" s="4">
        <f t="shared" si="58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9"/>
        <v>41789.208333333336</v>
      </c>
      <c r="O594" s="11">
        <f t="shared" si="60"/>
        <v>41798.208333333336</v>
      </c>
      <c r="P594" t="b">
        <v>0</v>
      </c>
      <c r="Q594" t="b">
        <v>0</v>
      </c>
      <c r="R594" t="s">
        <v>33</v>
      </c>
      <c r="S594" t="str">
        <f t="shared" si="62"/>
        <v>theater</v>
      </c>
      <c r="T594" t="str">
        <f t="shared" si="63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1"/>
        <v>154.84210526315789</v>
      </c>
      <c r="G595" t="s">
        <v>20</v>
      </c>
      <c r="H595" s="4">
        <f t="shared" si="58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9"/>
        <v>41724.208333333336</v>
      </c>
      <c r="O595" s="11">
        <f t="shared" si="60"/>
        <v>41737.208333333336</v>
      </c>
      <c r="P595" t="b">
        <v>0</v>
      </c>
      <c r="Q595" t="b">
        <v>0</v>
      </c>
      <c r="R595" t="s">
        <v>71</v>
      </c>
      <c r="S595" t="str">
        <f t="shared" si="62"/>
        <v>film &amp; video</v>
      </c>
      <c r="T595" t="str">
        <f t="shared" si="63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1"/>
        <v>7.0991735537190088</v>
      </c>
      <c r="G596" t="s">
        <v>14</v>
      </c>
      <c r="H596" s="4">
        <f t="shared" si="58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9"/>
        <v>42548.208333333328</v>
      </c>
      <c r="O596" s="11">
        <f t="shared" si="60"/>
        <v>42551.208333333328</v>
      </c>
      <c r="P596" t="b">
        <v>0</v>
      </c>
      <c r="Q596" t="b">
        <v>1</v>
      </c>
      <c r="R596" t="s">
        <v>33</v>
      </c>
      <c r="S596" t="str">
        <f t="shared" si="62"/>
        <v>theater</v>
      </c>
      <c r="T596" t="str">
        <f t="shared" si="63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1"/>
        <v>208.52773826458036</v>
      </c>
      <c r="G597" t="s">
        <v>20</v>
      </c>
      <c r="H597" s="4">
        <f t="shared" si="58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9"/>
        <v>40253.208333333336</v>
      </c>
      <c r="O597" s="11">
        <f t="shared" si="60"/>
        <v>40274.208333333336</v>
      </c>
      <c r="P597" t="b">
        <v>0</v>
      </c>
      <c r="Q597" t="b">
        <v>1</v>
      </c>
      <c r="R597" t="s">
        <v>33</v>
      </c>
      <c r="S597" t="str">
        <f t="shared" si="62"/>
        <v>theater</v>
      </c>
      <c r="T597" t="str">
        <f t="shared" si="63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1"/>
        <v>99.683544303797461</v>
      </c>
      <c r="G598" t="s">
        <v>14</v>
      </c>
      <c r="H598" s="4">
        <f t="shared" si="58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9"/>
        <v>42434.25</v>
      </c>
      <c r="O598" s="11">
        <f t="shared" si="60"/>
        <v>42441.25</v>
      </c>
      <c r="P598" t="b">
        <v>0</v>
      </c>
      <c r="Q598" t="b">
        <v>1</v>
      </c>
      <c r="R598" t="s">
        <v>53</v>
      </c>
      <c r="S598" t="str">
        <f t="shared" si="62"/>
        <v>film &amp; video</v>
      </c>
      <c r="T598" t="str">
        <f t="shared" si="63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1"/>
        <v>201.59756097560978</v>
      </c>
      <c r="G599" t="s">
        <v>20</v>
      </c>
      <c r="H599" s="4">
        <f t="shared" si="58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9"/>
        <v>43786.25</v>
      </c>
      <c r="O599" s="11">
        <f t="shared" si="60"/>
        <v>43804.25</v>
      </c>
      <c r="P599" t="b">
        <v>0</v>
      </c>
      <c r="Q599" t="b">
        <v>0</v>
      </c>
      <c r="R599" t="s">
        <v>33</v>
      </c>
      <c r="S599" t="str">
        <f t="shared" si="62"/>
        <v>theater</v>
      </c>
      <c r="T599" t="str">
        <f t="shared" si="63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1"/>
        <v>162.09032258064516</v>
      </c>
      <c r="G600" t="s">
        <v>20</v>
      </c>
      <c r="H600" s="4">
        <f t="shared" si="58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9"/>
        <v>40344.208333333336</v>
      </c>
      <c r="O600" s="11">
        <f t="shared" si="60"/>
        <v>40373.208333333336</v>
      </c>
      <c r="P600" t="b">
        <v>0</v>
      </c>
      <c r="Q600" t="b">
        <v>0</v>
      </c>
      <c r="R600" t="s">
        <v>23</v>
      </c>
      <c r="S600" t="str">
        <f t="shared" si="62"/>
        <v>music</v>
      </c>
      <c r="T600" t="str">
        <f t="shared" si="63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1"/>
        <v>3.6436208125445471</v>
      </c>
      <c r="G601" t="s">
        <v>14</v>
      </c>
      <c r="H601" s="4">
        <f t="shared" si="58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9"/>
        <v>42047.25</v>
      </c>
      <c r="O601" s="11">
        <f t="shared" si="60"/>
        <v>42055.25</v>
      </c>
      <c r="P601" t="b">
        <v>0</v>
      </c>
      <c r="Q601" t="b">
        <v>0</v>
      </c>
      <c r="R601" t="s">
        <v>42</v>
      </c>
      <c r="S601" t="str">
        <f t="shared" si="62"/>
        <v>film &amp; video</v>
      </c>
      <c r="T601" t="str">
        <f t="shared" si="63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1"/>
        <v>5</v>
      </c>
      <c r="G602" t="s">
        <v>14</v>
      </c>
      <c r="H602" s="4">
        <f t="shared" si="58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9"/>
        <v>41485.208333333336</v>
      </c>
      <c r="O602" s="11">
        <f t="shared" si="60"/>
        <v>41497.208333333336</v>
      </c>
      <c r="P602" t="b">
        <v>0</v>
      </c>
      <c r="Q602" t="b">
        <v>0</v>
      </c>
      <c r="R602" t="s">
        <v>17</v>
      </c>
      <c r="S602" t="str">
        <f t="shared" si="62"/>
        <v>food</v>
      </c>
      <c r="T602" t="str">
        <f t="shared" si="63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1"/>
        <v>206.63492063492063</v>
      </c>
      <c r="G603" t="s">
        <v>20</v>
      </c>
      <c r="H603" s="4">
        <f t="shared" si="58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9"/>
        <v>41789.208333333336</v>
      </c>
      <c r="O603" s="11">
        <f t="shared" si="60"/>
        <v>41806.208333333336</v>
      </c>
      <c r="P603" t="b">
        <v>1</v>
      </c>
      <c r="Q603" t="b">
        <v>0</v>
      </c>
      <c r="R603" t="s">
        <v>65</v>
      </c>
      <c r="S603" t="str">
        <f t="shared" si="62"/>
        <v>technology</v>
      </c>
      <c r="T603" t="str">
        <f t="shared" si="63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1"/>
        <v>128.23628691983123</v>
      </c>
      <c r="G604" t="s">
        <v>20</v>
      </c>
      <c r="H604" s="4">
        <f t="shared" si="58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9"/>
        <v>42160.208333333328</v>
      </c>
      <c r="O604" s="11">
        <f t="shared" si="60"/>
        <v>42171.208333333328</v>
      </c>
      <c r="P604" t="b">
        <v>0</v>
      </c>
      <c r="Q604" t="b">
        <v>0</v>
      </c>
      <c r="R604" t="s">
        <v>33</v>
      </c>
      <c r="S604" t="str">
        <f t="shared" si="62"/>
        <v>theater</v>
      </c>
      <c r="T604" t="str">
        <f t="shared" si="63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1"/>
        <v>119.66037735849055</v>
      </c>
      <c r="G605" t="s">
        <v>20</v>
      </c>
      <c r="H605" s="4">
        <f t="shared" si="58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9"/>
        <v>43573.208333333328</v>
      </c>
      <c r="O605" s="11">
        <f t="shared" si="60"/>
        <v>43600.208333333328</v>
      </c>
      <c r="P605" t="b">
        <v>0</v>
      </c>
      <c r="Q605" t="b">
        <v>0</v>
      </c>
      <c r="R605" t="s">
        <v>33</v>
      </c>
      <c r="S605" t="str">
        <f t="shared" si="62"/>
        <v>theater</v>
      </c>
      <c r="T605" t="str">
        <f t="shared" si="63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1"/>
        <v>170.73055242390078</v>
      </c>
      <c r="G606" t="s">
        <v>20</v>
      </c>
      <c r="H606" s="4">
        <f t="shared" si="58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9"/>
        <v>40565.25</v>
      </c>
      <c r="O606" s="11">
        <f t="shared" si="60"/>
        <v>40586.25</v>
      </c>
      <c r="P606" t="b">
        <v>0</v>
      </c>
      <c r="Q606" t="b">
        <v>0</v>
      </c>
      <c r="R606" t="s">
        <v>33</v>
      </c>
      <c r="S606" t="str">
        <f t="shared" si="62"/>
        <v>theater</v>
      </c>
      <c r="T606" t="str">
        <f t="shared" si="63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1"/>
        <v>187.21212121212122</v>
      </c>
      <c r="G607" t="s">
        <v>20</v>
      </c>
      <c r="H607" s="4">
        <f t="shared" si="58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9"/>
        <v>42280.208333333328</v>
      </c>
      <c r="O607" s="11">
        <f t="shared" si="60"/>
        <v>42321.25</v>
      </c>
      <c r="P607" t="b">
        <v>0</v>
      </c>
      <c r="Q607" t="b">
        <v>0</v>
      </c>
      <c r="R607" t="s">
        <v>68</v>
      </c>
      <c r="S607" t="str">
        <f t="shared" si="62"/>
        <v>publishing</v>
      </c>
      <c r="T607" t="str">
        <f t="shared" si="63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1"/>
        <v>188.38235294117646</v>
      </c>
      <c r="G608" t="s">
        <v>20</v>
      </c>
      <c r="H608" s="4">
        <f t="shared" si="58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9"/>
        <v>42436.25</v>
      </c>
      <c r="O608" s="11">
        <f t="shared" si="60"/>
        <v>42447.208333333328</v>
      </c>
      <c r="P608" t="b">
        <v>0</v>
      </c>
      <c r="Q608" t="b">
        <v>0</v>
      </c>
      <c r="R608" t="s">
        <v>23</v>
      </c>
      <c r="S608" t="str">
        <f t="shared" si="62"/>
        <v>music</v>
      </c>
      <c r="T608" t="str">
        <f t="shared" si="63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1"/>
        <v>131.29869186046511</v>
      </c>
      <c r="G609" t="s">
        <v>20</v>
      </c>
      <c r="H609" s="4">
        <f t="shared" si="58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9"/>
        <v>41721.208333333336</v>
      </c>
      <c r="O609" s="11">
        <f t="shared" si="60"/>
        <v>41723.208333333336</v>
      </c>
      <c r="P609" t="b">
        <v>0</v>
      </c>
      <c r="Q609" t="b">
        <v>0</v>
      </c>
      <c r="R609" t="s">
        <v>17</v>
      </c>
      <c r="S609" t="str">
        <f t="shared" si="62"/>
        <v>food</v>
      </c>
      <c r="T609" t="str">
        <f t="shared" si="63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1"/>
        <v>283.97435897435901</v>
      </c>
      <c r="G610" t="s">
        <v>20</v>
      </c>
      <c r="H610" s="4">
        <f t="shared" si="58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9"/>
        <v>43530.25</v>
      </c>
      <c r="O610" s="11">
        <f t="shared" si="60"/>
        <v>43534.25</v>
      </c>
      <c r="P610" t="b">
        <v>0</v>
      </c>
      <c r="Q610" t="b">
        <v>1</v>
      </c>
      <c r="R610" t="s">
        <v>159</v>
      </c>
      <c r="S610" t="str">
        <f t="shared" si="62"/>
        <v>music</v>
      </c>
      <c r="T610" t="str">
        <f t="shared" si="63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1"/>
        <v>120.41999999999999</v>
      </c>
      <c r="G611" t="s">
        <v>20</v>
      </c>
      <c r="H611" s="4">
        <f t="shared" si="58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9"/>
        <v>43481.25</v>
      </c>
      <c r="O611" s="11">
        <f t="shared" si="60"/>
        <v>43498.25</v>
      </c>
      <c r="P611" t="b">
        <v>0</v>
      </c>
      <c r="Q611" t="b">
        <v>0</v>
      </c>
      <c r="R611" t="s">
        <v>474</v>
      </c>
      <c r="S611" t="str">
        <f t="shared" si="62"/>
        <v>film &amp; video</v>
      </c>
      <c r="T611" t="str">
        <f t="shared" si="63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1"/>
        <v>419.0560747663551</v>
      </c>
      <c r="G612" t="s">
        <v>20</v>
      </c>
      <c r="H612" s="4">
        <f t="shared" si="58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9"/>
        <v>41259.25</v>
      </c>
      <c r="O612" s="11">
        <f t="shared" si="60"/>
        <v>41273.25</v>
      </c>
      <c r="P612" t="b">
        <v>0</v>
      </c>
      <c r="Q612" t="b">
        <v>0</v>
      </c>
      <c r="R612" t="s">
        <v>33</v>
      </c>
      <c r="S612" t="str">
        <f t="shared" si="62"/>
        <v>theater</v>
      </c>
      <c r="T612" t="str">
        <f t="shared" si="63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1"/>
        <v>13.853658536585368</v>
      </c>
      <c r="G613" t="s">
        <v>74</v>
      </c>
      <c r="H613" s="4">
        <f t="shared" si="58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9"/>
        <v>41480.208333333336</v>
      </c>
      <c r="O613" s="11">
        <f t="shared" si="60"/>
        <v>41492.208333333336</v>
      </c>
      <c r="P613" t="b">
        <v>0</v>
      </c>
      <c r="Q613" t="b">
        <v>0</v>
      </c>
      <c r="R613" t="s">
        <v>33</v>
      </c>
      <c r="S613" t="str">
        <f t="shared" si="62"/>
        <v>theater</v>
      </c>
      <c r="T613" t="str">
        <f t="shared" si="63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1"/>
        <v>139.43548387096774</v>
      </c>
      <c r="G614" t="s">
        <v>20</v>
      </c>
      <c r="H614" s="4">
        <f t="shared" si="58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9"/>
        <v>40474.208333333336</v>
      </c>
      <c r="O614" s="11">
        <f t="shared" si="60"/>
        <v>40497.25</v>
      </c>
      <c r="P614" t="b">
        <v>0</v>
      </c>
      <c r="Q614" t="b">
        <v>0</v>
      </c>
      <c r="R614" t="s">
        <v>50</v>
      </c>
      <c r="S614" t="str">
        <f t="shared" si="62"/>
        <v>music</v>
      </c>
      <c r="T614" t="str">
        <f t="shared" si="63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1"/>
        <v>174</v>
      </c>
      <c r="G615" t="s">
        <v>20</v>
      </c>
      <c r="H615" s="4">
        <f t="shared" si="58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9"/>
        <v>42973.208333333328</v>
      </c>
      <c r="O615" s="11">
        <f t="shared" si="60"/>
        <v>42982.208333333328</v>
      </c>
      <c r="P615" t="b">
        <v>0</v>
      </c>
      <c r="Q615" t="b">
        <v>0</v>
      </c>
      <c r="R615" t="s">
        <v>33</v>
      </c>
      <c r="S615" t="str">
        <f t="shared" si="62"/>
        <v>theater</v>
      </c>
      <c r="T615" t="str">
        <f t="shared" si="63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1"/>
        <v>155.49056603773585</v>
      </c>
      <c r="G616" t="s">
        <v>20</v>
      </c>
      <c r="H616" s="4">
        <f t="shared" si="58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9"/>
        <v>42746.25</v>
      </c>
      <c r="O616" s="11">
        <f t="shared" si="60"/>
        <v>42764.25</v>
      </c>
      <c r="P616" t="b">
        <v>0</v>
      </c>
      <c r="Q616" t="b">
        <v>0</v>
      </c>
      <c r="R616" t="s">
        <v>33</v>
      </c>
      <c r="S616" t="str">
        <f t="shared" si="62"/>
        <v>theater</v>
      </c>
      <c r="T616" t="str">
        <f t="shared" si="63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1"/>
        <v>170.44705882352943</v>
      </c>
      <c r="G617" t="s">
        <v>20</v>
      </c>
      <c r="H617" s="4">
        <f t="shared" si="58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9"/>
        <v>42489.208333333328</v>
      </c>
      <c r="O617" s="11">
        <f t="shared" si="60"/>
        <v>42499.208333333328</v>
      </c>
      <c r="P617" t="b">
        <v>0</v>
      </c>
      <c r="Q617" t="b">
        <v>0</v>
      </c>
      <c r="R617" t="s">
        <v>33</v>
      </c>
      <c r="S617" t="str">
        <f t="shared" si="62"/>
        <v>theater</v>
      </c>
      <c r="T617" t="str">
        <f t="shared" si="63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1"/>
        <v>189.515625</v>
      </c>
      <c r="G618" t="s">
        <v>20</v>
      </c>
      <c r="H618" s="4">
        <f t="shared" si="58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9"/>
        <v>41537.208333333336</v>
      </c>
      <c r="O618" s="11">
        <f t="shared" si="60"/>
        <v>41538.208333333336</v>
      </c>
      <c r="P618" t="b">
        <v>0</v>
      </c>
      <c r="Q618" t="b">
        <v>1</v>
      </c>
      <c r="R618" t="s">
        <v>60</v>
      </c>
      <c r="S618" t="str">
        <f t="shared" si="62"/>
        <v>music</v>
      </c>
      <c r="T618" t="str">
        <f t="shared" si="63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1"/>
        <v>249.71428571428572</v>
      </c>
      <c r="G619" t="s">
        <v>20</v>
      </c>
      <c r="H619" s="4">
        <f t="shared" si="58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9"/>
        <v>41794.208333333336</v>
      </c>
      <c r="O619" s="11">
        <f t="shared" si="60"/>
        <v>41804.208333333336</v>
      </c>
      <c r="P619" t="b">
        <v>0</v>
      </c>
      <c r="Q619" t="b">
        <v>0</v>
      </c>
      <c r="R619" t="s">
        <v>33</v>
      </c>
      <c r="S619" t="str">
        <f t="shared" si="62"/>
        <v>theater</v>
      </c>
      <c r="T619" t="str">
        <f t="shared" si="63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1"/>
        <v>48.860523665659613</v>
      </c>
      <c r="G620" t="s">
        <v>14</v>
      </c>
      <c r="H620" s="4">
        <f t="shared" si="58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9"/>
        <v>41396.208333333336</v>
      </c>
      <c r="O620" s="11">
        <f t="shared" si="60"/>
        <v>41417.208333333336</v>
      </c>
      <c r="P620" t="b">
        <v>0</v>
      </c>
      <c r="Q620" t="b">
        <v>0</v>
      </c>
      <c r="R620" t="s">
        <v>68</v>
      </c>
      <c r="S620" t="str">
        <f t="shared" si="62"/>
        <v>publishing</v>
      </c>
      <c r="T620" t="str">
        <f t="shared" si="63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1"/>
        <v>28.461970393057683</v>
      </c>
      <c r="G621" t="s">
        <v>14</v>
      </c>
      <c r="H621" s="4">
        <f t="shared" si="58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9"/>
        <v>40669.208333333336</v>
      </c>
      <c r="O621" s="11">
        <f t="shared" si="60"/>
        <v>40670.208333333336</v>
      </c>
      <c r="P621" t="b">
        <v>1</v>
      </c>
      <c r="Q621" t="b">
        <v>1</v>
      </c>
      <c r="R621" t="s">
        <v>33</v>
      </c>
      <c r="S621" t="str">
        <f t="shared" si="62"/>
        <v>theater</v>
      </c>
      <c r="T621" t="str">
        <f t="shared" si="63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1"/>
        <v>268.02325581395348</v>
      </c>
      <c r="G622" t="s">
        <v>20</v>
      </c>
      <c r="H622" s="4">
        <f t="shared" si="58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9"/>
        <v>42559.208333333328</v>
      </c>
      <c r="O622" s="11">
        <f t="shared" si="60"/>
        <v>42563.208333333328</v>
      </c>
      <c r="P622" t="b">
        <v>0</v>
      </c>
      <c r="Q622" t="b">
        <v>0</v>
      </c>
      <c r="R622" t="s">
        <v>122</v>
      </c>
      <c r="S622" t="str">
        <f t="shared" si="62"/>
        <v>photography</v>
      </c>
      <c r="T622" t="str">
        <f t="shared" si="63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1"/>
        <v>619.80078125</v>
      </c>
      <c r="G623" t="s">
        <v>20</v>
      </c>
      <c r="H623" s="4">
        <f t="shared" si="58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9"/>
        <v>42626.208333333328</v>
      </c>
      <c r="O623" s="11">
        <f t="shared" si="60"/>
        <v>42631.208333333328</v>
      </c>
      <c r="P623" t="b">
        <v>0</v>
      </c>
      <c r="Q623" t="b">
        <v>0</v>
      </c>
      <c r="R623" t="s">
        <v>33</v>
      </c>
      <c r="S623" t="str">
        <f t="shared" si="62"/>
        <v>theater</v>
      </c>
      <c r="T623" t="str">
        <f t="shared" si="63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1"/>
        <v>3.1301587301587301</v>
      </c>
      <c r="G624" t="s">
        <v>14</v>
      </c>
      <c r="H624" s="4">
        <f t="shared" si="58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9"/>
        <v>43205.208333333328</v>
      </c>
      <c r="O624" s="11">
        <f t="shared" si="60"/>
        <v>43231.208333333328</v>
      </c>
      <c r="P624" t="b">
        <v>0</v>
      </c>
      <c r="Q624" t="b">
        <v>0</v>
      </c>
      <c r="R624" t="s">
        <v>60</v>
      </c>
      <c r="S624" t="str">
        <f t="shared" si="62"/>
        <v>music</v>
      </c>
      <c r="T624" t="str">
        <f t="shared" si="63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1"/>
        <v>159.92152704135739</v>
      </c>
      <c r="G625" t="s">
        <v>20</v>
      </c>
      <c r="H625" s="4">
        <f t="shared" si="58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9"/>
        <v>42201.208333333328</v>
      </c>
      <c r="O625" s="11">
        <f t="shared" si="60"/>
        <v>42206.208333333328</v>
      </c>
      <c r="P625" t="b">
        <v>0</v>
      </c>
      <c r="Q625" t="b">
        <v>0</v>
      </c>
      <c r="R625" t="s">
        <v>33</v>
      </c>
      <c r="S625" t="str">
        <f t="shared" si="62"/>
        <v>theater</v>
      </c>
      <c r="T625" t="str">
        <f t="shared" si="63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1"/>
        <v>279.39215686274508</v>
      </c>
      <c r="G626" t="s">
        <v>20</v>
      </c>
      <c r="H626" s="4">
        <f t="shared" si="58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9"/>
        <v>42029.25</v>
      </c>
      <c r="O626" s="11">
        <f t="shared" si="60"/>
        <v>42035.25</v>
      </c>
      <c r="P626" t="b">
        <v>0</v>
      </c>
      <c r="Q626" t="b">
        <v>0</v>
      </c>
      <c r="R626" t="s">
        <v>122</v>
      </c>
      <c r="S626" t="str">
        <f t="shared" si="62"/>
        <v>photography</v>
      </c>
      <c r="T626" t="str">
        <f t="shared" si="63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1"/>
        <v>77.373333333333335</v>
      </c>
      <c r="G627" t="s">
        <v>14</v>
      </c>
      <c r="H627" s="4">
        <f t="shared" si="58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9"/>
        <v>43857.25</v>
      </c>
      <c r="O627" s="11">
        <f t="shared" si="60"/>
        <v>43871.25</v>
      </c>
      <c r="P627" t="b">
        <v>0</v>
      </c>
      <c r="Q627" t="b">
        <v>0</v>
      </c>
      <c r="R627" t="s">
        <v>33</v>
      </c>
      <c r="S627" t="str">
        <f t="shared" si="62"/>
        <v>theater</v>
      </c>
      <c r="T627" t="str">
        <f t="shared" si="63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1"/>
        <v>206.32812500000003</v>
      </c>
      <c r="G628" t="s">
        <v>20</v>
      </c>
      <c r="H628" s="4">
        <f t="shared" si="58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9"/>
        <v>40449.208333333336</v>
      </c>
      <c r="O628" s="11">
        <f t="shared" si="60"/>
        <v>40458.208333333336</v>
      </c>
      <c r="P628" t="b">
        <v>0</v>
      </c>
      <c r="Q628" t="b">
        <v>1</v>
      </c>
      <c r="R628" t="s">
        <v>33</v>
      </c>
      <c r="S628" t="str">
        <f t="shared" si="62"/>
        <v>theater</v>
      </c>
      <c r="T628" t="str">
        <f t="shared" si="63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1"/>
        <v>694.25</v>
      </c>
      <c r="G629" t="s">
        <v>20</v>
      </c>
      <c r="H629" s="4">
        <f t="shared" si="58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9"/>
        <v>40345.208333333336</v>
      </c>
      <c r="O629" s="11">
        <f t="shared" si="60"/>
        <v>40369.208333333336</v>
      </c>
      <c r="P629" t="b">
        <v>1</v>
      </c>
      <c r="Q629" t="b">
        <v>0</v>
      </c>
      <c r="R629" t="s">
        <v>17</v>
      </c>
      <c r="S629" t="str">
        <f t="shared" si="62"/>
        <v>food</v>
      </c>
      <c r="T629" t="str">
        <f t="shared" si="63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1"/>
        <v>151.78947368421052</v>
      </c>
      <c r="G630" t="s">
        <v>20</v>
      </c>
      <c r="H630" s="4">
        <f t="shared" si="58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9"/>
        <v>40455.208333333336</v>
      </c>
      <c r="O630" s="11">
        <f t="shared" si="60"/>
        <v>40458.208333333336</v>
      </c>
      <c r="P630" t="b">
        <v>0</v>
      </c>
      <c r="Q630" t="b">
        <v>0</v>
      </c>
      <c r="R630" t="s">
        <v>60</v>
      </c>
      <c r="S630" t="str">
        <f t="shared" si="62"/>
        <v>music</v>
      </c>
      <c r="T630" t="str">
        <f t="shared" si="63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1"/>
        <v>64.58207217694995</v>
      </c>
      <c r="G631" t="s">
        <v>14</v>
      </c>
      <c r="H631" s="4">
        <f t="shared" si="58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9"/>
        <v>42557.208333333328</v>
      </c>
      <c r="O631" s="11">
        <f t="shared" si="60"/>
        <v>42559.208333333328</v>
      </c>
      <c r="P631" t="b">
        <v>0</v>
      </c>
      <c r="Q631" t="b">
        <v>1</v>
      </c>
      <c r="R631" t="s">
        <v>33</v>
      </c>
      <c r="S631" t="str">
        <f t="shared" si="62"/>
        <v>theater</v>
      </c>
      <c r="T631" t="str">
        <f t="shared" si="63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1"/>
        <v>62.873684210526314</v>
      </c>
      <c r="G632" t="s">
        <v>74</v>
      </c>
      <c r="H632" s="4">
        <f t="shared" si="58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9"/>
        <v>43586.208333333328</v>
      </c>
      <c r="O632" s="11">
        <f t="shared" si="60"/>
        <v>43597.208333333328</v>
      </c>
      <c r="P632" t="b">
        <v>0</v>
      </c>
      <c r="Q632" t="b">
        <v>1</v>
      </c>
      <c r="R632" t="s">
        <v>33</v>
      </c>
      <c r="S632" t="str">
        <f t="shared" si="62"/>
        <v>theater</v>
      </c>
      <c r="T632" t="str">
        <f t="shared" si="63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1"/>
        <v>310.39864864864865</v>
      </c>
      <c r="G633" t="s">
        <v>20</v>
      </c>
      <c r="H633" s="4">
        <f t="shared" si="58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9"/>
        <v>43550.208333333328</v>
      </c>
      <c r="O633" s="11">
        <f t="shared" si="60"/>
        <v>43554.208333333328</v>
      </c>
      <c r="P633" t="b">
        <v>0</v>
      </c>
      <c r="Q633" t="b">
        <v>0</v>
      </c>
      <c r="R633" t="s">
        <v>33</v>
      </c>
      <c r="S633" t="str">
        <f t="shared" si="62"/>
        <v>theater</v>
      </c>
      <c r="T633" t="str">
        <f t="shared" si="63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1"/>
        <v>42.859916782246884</v>
      </c>
      <c r="G634" t="s">
        <v>47</v>
      </c>
      <c r="H634" s="4">
        <f t="shared" si="58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9"/>
        <v>41945.208333333336</v>
      </c>
      <c r="O634" s="11">
        <f t="shared" si="60"/>
        <v>41963.25</v>
      </c>
      <c r="P634" t="b">
        <v>0</v>
      </c>
      <c r="Q634" t="b">
        <v>0</v>
      </c>
      <c r="R634" t="s">
        <v>33</v>
      </c>
      <c r="S634" t="str">
        <f t="shared" si="62"/>
        <v>theater</v>
      </c>
      <c r="T634" t="str">
        <f t="shared" si="63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1"/>
        <v>83.119402985074629</v>
      </c>
      <c r="G635" t="s">
        <v>14</v>
      </c>
      <c r="H635" s="4">
        <f t="shared" si="58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9"/>
        <v>42315.25</v>
      </c>
      <c r="O635" s="11">
        <f t="shared" si="60"/>
        <v>42319.25</v>
      </c>
      <c r="P635" t="b">
        <v>0</v>
      </c>
      <c r="Q635" t="b">
        <v>0</v>
      </c>
      <c r="R635" t="s">
        <v>71</v>
      </c>
      <c r="S635" t="str">
        <f t="shared" si="62"/>
        <v>film &amp; video</v>
      </c>
      <c r="T635" t="str">
        <f t="shared" si="63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1"/>
        <v>78.531302876480552</v>
      </c>
      <c r="G636" t="s">
        <v>74</v>
      </c>
      <c r="H636" s="4">
        <f t="shared" si="58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9"/>
        <v>42819.208333333328</v>
      </c>
      <c r="O636" s="11">
        <f t="shared" si="60"/>
        <v>42833.208333333328</v>
      </c>
      <c r="P636" t="b">
        <v>0</v>
      </c>
      <c r="Q636" t="b">
        <v>0</v>
      </c>
      <c r="R636" t="s">
        <v>269</v>
      </c>
      <c r="S636" t="str">
        <f t="shared" si="62"/>
        <v>film &amp; video</v>
      </c>
      <c r="T636" t="str">
        <f t="shared" si="63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1"/>
        <v>114.09352517985612</v>
      </c>
      <c r="G637" t="s">
        <v>20</v>
      </c>
      <c r="H637" s="4">
        <f t="shared" si="58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9"/>
        <v>41314.25</v>
      </c>
      <c r="O637" s="11">
        <f t="shared" si="60"/>
        <v>41346.208333333336</v>
      </c>
      <c r="P637" t="b">
        <v>0</v>
      </c>
      <c r="Q637" t="b">
        <v>0</v>
      </c>
      <c r="R637" t="s">
        <v>269</v>
      </c>
      <c r="S637" t="str">
        <f t="shared" si="62"/>
        <v>film &amp; video</v>
      </c>
      <c r="T637" t="str">
        <f t="shared" si="63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1"/>
        <v>64.537683358624179</v>
      </c>
      <c r="G638" t="s">
        <v>14</v>
      </c>
      <c r="H638" s="4">
        <f t="shared" si="58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9"/>
        <v>40926.25</v>
      </c>
      <c r="O638" s="11">
        <f t="shared" si="60"/>
        <v>40971.25</v>
      </c>
      <c r="P638" t="b">
        <v>0</v>
      </c>
      <c r="Q638" t="b">
        <v>1</v>
      </c>
      <c r="R638" t="s">
        <v>71</v>
      </c>
      <c r="S638" t="str">
        <f t="shared" si="62"/>
        <v>film &amp; video</v>
      </c>
      <c r="T638" t="str">
        <f t="shared" si="63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1"/>
        <v>79.411764705882348</v>
      </c>
      <c r="G639" t="s">
        <v>14</v>
      </c>
      <c r="H639" s="4">
        <f t="shared" si="58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9"/>
        <v>42688.25</v>
      </c>
      <c r="O639" s="11">
        <f t="shared" si="60"/>
        <v>42696.25</v>
      </c>
      <c r="P639" t="b">
        <v>0</v>
      </c>
      <c r="Q639" t="b">
        <v>0</v>
      </c>
      <c r="R639" t="s">
        <v>33</v>
      </c>
      <c r="S639" t="str">
        <f t="shared" si="62"/>
        <v>theater</v>
      </c>
      <c r="T639" t="str">
        <f t="shared" si="63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1"/>
        <v>11.419117647058824</v>
      </c>
      <c r="G640" t="s">
        <v>14</v>
      </c>
      <c r="H640" s="4">
        <f t="shared" si="58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9"/>
        <v>40386.208333333336</v>
      </c>
      <c r="O640" s="11">
        <f t="shared" si="60"/>
        <v>40398.208333333336</v>
      </c>
      <c r="P640" t="b">
        <v>0</v>
      </c>
      <c r="Q640" t="b">
        <v>1</v>
      </c>
      <c r="R640" t="s">
        <v>33</v>
      </c>
      <c r="S640" t="str">
        <f t="shared" si="62"/>
        <v>theater</v>
      </c>
      <c r="T640" t="str">
        <f t="shared" si="63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1"/>
        <v>56.186046511627907</v>
      </c>
      <c r="G641" t="s">
        <v>47</v>
      </c>
      <c r="H641" s="4">
        <f t="shared" si="58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9"/>
        <v>43309.208333333328</v>
      </c>
      <c r="O641" s="11">
        <f t="shared" si="60"/>
        <v>43309.208333333328</v>
      </c>
      <c r="P641" t="b">
        <v>0</v>
      </c>
      <c r="Q641" t="b">
        <v>1</v>
      </c>
      <c r="R641" t="s">
        <v>53</v>
      </c>
      <c r="S641" t="str">
        <f t="shared" si="62"/>
        <v>film &amp; video</v>
      </c>
      <c r="T641" t="str">
        <f t="shared" si="63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61"/>
        <v>16.501669449081803</v>
      </c>
      <c r="G642" t="s">
        <v>14</v>
      </c>
      <c r="H642" s="4">
        <f t="shared" ref="H642:H705" si="64">IFERROR(E642/I642,"0")</f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5">(L642/86400)+25569</f>
        <v>42387.25</v>
      </c>
      <c r="O642" s="11">
        <f t="shared" ref="O642:O705" si="66">(M642/86400)+25569</f>
        <v>42390.25</v>
      </c>
      <c r="P642" t="b">
        <v>0</v>
      </c>
      <c r="Q642" t="b">
        <v>0</v>
      </c>
      <c r="R642" t="s">
        <v>33</v>
      </c>
      <c r="S642" t="str">
        <f t="shared" si="62"/>
        <v>theater</v>
      </c>
      <c r="T642" t="str">
        <f t="shared" si="63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7">E643/D643*100</f>
        <v>119.96808510638297</v>
      </c>
      <c r="G643" t="s">
        <v>20</v>
      </c>
      <c r="H643" s="4">
        <f t="shared" si="64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5"/>
        <v>42786.25</v>
      </c>
      <c r="O643" s="11">
        <f t="shared" si="66"/>
        <v>42814.208333333328</v>
      </c>
      <c r="P643" t="b">
        <v>0</v>
      </c>
      <c r="Q643" t="b">
        <v>0</v>
      </c>
      <c r="R643" t="s">
        <v>33</v>
      </c>
      <c r="S643" t="str">
        <f t="shared" ref="S643:S706" si="68">IFERROR(LEFT(R643, SEARCH("/", R643) - 1), R643)</f>
        <v>theater</v>
      </c>
      <c r="T643" t="str">
        <f t="shared" si="63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7"/>
        <v>145.45652173913044</v>
      </c>
      <c r="G644" t="s">
        <v>20</v>
      </c>
      <c r="H644" s="4">
        <f t="shared" si="64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5"/>
        <v>43451.25</v>
      </c>
      <c r="O644" s="11">
        <f t="shared" si="66"/>
        <v>43460.25</v>
      </c>
      <c r="P644" t="b">
        <v>0</v>
      </c>
      <c r="Q644" t="b">
        <v>0</v>
      </c>
      <c r="R644" t="s">
        <v>65</v>
      </c>
      <c r="S644" t="str">
        <f t="shared" si="68"/>
        <v>technology</v>
      </c>
      <c r="T644" t="str">
        <f t="shared" si="6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7"/>
        <v>221.38255033557047</v>
      </c>
      <c r="G645" t="s">
        <v>20</v>
      </c>
      <c r="H645" s="4">
        <f t="shared" si="64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5"/>
        <v>42795.25</v>
      </c>
      <c r="O645" s="11">
        <f t="shared" si="66"/>
        <v>42813.208333333328</v>
      </c>
      <c r="P645" t="b">
        <v>0</v>
      </c>
      <c r="Q645" t="b">
        <v>0</v>
      </c>
      <c r="R645" t="s">
        <v>33</v>
      </c>
      <c r="S645" t="str">
        <f t="shared" si="68"/>
        <v>theater</v>
      </c>
      <c r="T645" t="str">
        <f t="shared" si="6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7"/>
        <v>48.396694214876035</v>
      </c>
      <c r="G646" t="s">
        <v>14</v>
      </c>
      <c r="H646" s="4">
        <f t="shared" si="64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5"/>
        <v>43452.25</v>
      </c>
      <c r="O646" s="11">
        <f t="shared" si="66"/>
        <v>43468.25</v>
      </c>
      <c r="P646" t="b">
        <v>0</v>
      </c>
      <c r="Q646" t="b">
        <v>0</v>
      </c>
      <c r="R646" t="s">
        <v>33</v>
      </c>
      <c r="S646" t="str">
        <f t="shared" si="68"/>
        <v>theater</v>
      </c>
      <c r="T646" t="str">
        <f t="shared" si="6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7"/>
        <v>92.911504424778755</v>
      </c>
      <c r="G647" t="s">
        <v>14</v>
      </c>
      <c r="H647" s="4">
        <f t="shared" si="64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5"/>
        <v>43369.208333333328</v>
      </c>
      <c r="O647" s="11">
        <f t="shared" si="66"/>
        <v>43390.208333333328</v>
      </c>
      <c r="P647" t="b">
        <v>0</v>
      </c>
      <c r="Q647" t="b">
        <v>1</v>
      </c>
      <c r="R647" t="s">
        <v>23</v>
      </c>
      <c r="S647" t="str">
        <f t="shared" si="68"/>
        <v>music</v>
      </c>
      <c r="T647" t="str">
        <f t="shared" ref="T647:T710" si="69">IFERROR(MID(R647, SEARCH("/", R647) + 1, LEN(R647) - SEARCH("/", R647)), "")</f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7"/>
        <v>88.599797365754824</v>
      </c>
      <c r="G648" t="s">
        <v>14</v>
      </c>
      <c r="H648" s="4">
        <f t="shared" si="64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5"/>
        <v>41346.208333333336</v>
      </c>
      <c r="O648" s="11">
        <f t="shared" si="66"/>
        <v>41357.208333333336</v>
      </c>
      <c r="P648" t="b">
        <v>0</v>
      </c>
      <c r="Q648" t="b">
        <v>0</v>
      </c>
      <c r="R648" t="s">
        <v>89</v>
      </c>
      <c r="S648" t="str">
        <f t="shared" si="68"/>
        <v>games</v>
      </c>
      <c r="T648" t="str">
        <f t="shared" si="69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7"/>
        <v>41.4</v>
      </c>
      <c r="G649" t="s">
        <v>14</v>
      </c>
      <c r="H649" s="4">
        <f t="shared" si="64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5"/>
        <v>43199.208333333328</v>
      </c>
      <c r="O649" s="11">
        <f t="shared" si="66"/>
        <v>43223.208333333328</v>
      </c>
      <c r="P649" t="b">
        <v>0</v>
      </c>
      <c r="Q649" t="b">
        <v>0</v>
      </c>
      <c r="R649" t="s">
        <v>206</v>
      </c>
      <c r="S649" t="str">
        <f t="shared" si="68"/>
        <v>publishing</v>
      </c>
      <c r="T649" t="str">
        <f t="shared" si="69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7"/>
        <v>63.056795131845846</v>
      </c>
      <c r="G650" t="s">
        <v>74</v>
      </c>
      <c r="H650" s="4">
        <f t="shared" si="64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5"/>
        <v>42922.208333333328</v>
      </c>
      <c r="O650" s="11">
        <f t="shared" si="66"/>
        <v>42940.208333333328</v>
      </c>
      <c r="P650" t="b">
        <v>1</v>
      </c>
      <c r="Q650" t="b">
        <v>0</v>
      </c>
      <c r="R650" t="s">
        <v>17</v>
      </c>
      <c r="S650" t="str">
        <f t="shared" si="68"/>
        <v>food</v>
      </c>
      <c r="T650" t="str">
        <f t="shared" si="69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7"/>
        <v>48.482333607230892</v>
      </c>
      <c r="G651" t="s">
        <v>14</v>
      </c>
      <c r="H651" s="4">
        <f t="shared" si="64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5"/>
        <v>40471.208333333336</v>
      </c>
      <c r="O651" s="11">
        <f t="shared" si="66"/>
        <v>40482.208333333336</v>
      </c>
      <c r="P651" t="b">
        <v>1</v>
      </c>
      <c r="Q651" t="b">
        <v>1</v>
      </c>
      <c r="R651" t="s">
        <v>33</v>
      </c>
      <c r="S651" t="str">
        <f t="shared" si="68"/>
        <v>theater</v>
      </c>
      <c r="T651" t="str">
        <f t="shared" si="69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7"/>
        <v>2</v>
      </c>
      <c r="G652" t="s">
        <v>14</v>
      </c>
      <c r="H652" s="4">
        <f t="shared" si="64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5"/>
        <v>41828.208333333336</v>
      </c>
      <c r="O652" s="11">
        <f t="shared" si="66"/>
        <v>41855.208333333336</v>
      </c>
      <c r="P652" t="b">
        <v>0</v>
      </c>
      <c r="Q652" t="b">
        <v>0</v>
      </c>
      <c r="R652" t="s">
        <v>159</v>
      </c>
      <c r="S652" t="str">
        <f t="shared" si="68"/>
        <v>music</v>
      </c>
      <c r="T652" t="str">
        <f t="shared" si="69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7"/>
        <v>88.47941026944585</v>
      </c>
      <c r="G653" t="s">
        <v>14</v>
      </c>
      <c r="H653" s="4">
        <f t="shared" si="64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5"/>
        <v>41692.25</v>
      </c>
      <c r="O653" s="11">
        <f t="shared" si="66"/>
        <v>41707.25</v>
      </c>
      <c r="P653" t="b">
        <v>0</v>
      </c>
      <c r="Q653" t="b">
        <v>0</v>
      </c>
      <c r="R653" t="s">
        <v>100</v>
      </c>
      <c r="S653" t="str">
        <f t="shared" si="68"/>
        <v>film &amp; video</v>
      </c>
      <c r="T653" t="str">
        <f t="shared" si="69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7"/>
        <v>126.84</v>
      </c>
      <c r="G654" t="s">
        <v>20</v>
      </c>
      <c r="H654" s="4">
        <f t="shared" si="64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5"/>
        <v>42587.208333333328</v>
      </c>
      <c r="O654" s="11">
        <f t="shared" si="66"/>
        <v>42630.208333333328</v>
      </c>
      <c r="P654" t="b">
        <v>0</v>
      </c>
      <c r="Q654" t="b">
        <v>0</v>
      </c>
      <c r="R654" t="s">
        <v>28</v>
      </c>
      <c r="S654" t="str">
        <f t="shared" si="68"/>
        <v>technology</v>
      </c>
      <c r="T654" t="str">
        <f t="shared" si="69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7"/>
        <v>2338.833333333333</v>
      </c>
      <c r="G655" t="s">
        <v>20</v>
      </c>
      <c r="H655" s="4">
        <f t="shared" si="64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5"/>
        <v>42468.208333333328</v>
      </c>
      <c r="O655" s="11">
        <f t="shared" si="66"/>
        <v>42470.208333333328</v>
      </c>
      <c r="P655" t="b">
        <v>0</v>
      </c>
      <c r="Q655" t="b">
        <v>0</v>
      </c>
      <c r="R655" t="s">
        <v>28</v>
      </c>
      <c r="S655" t="str">
        <f t="shared" si="68"/>
        <v>technology</v>
      </c>
      <c r="T655" t="str">
        <f t="shared" si="69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7"/>
        <v>508.38857142857148</v>
      </c>
      <c r="G656" t="s">
        <v>20</v>
      </c>
      <c r="H656" s="4">
        <f t="shared" si="64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5"/>
        <v>42240.208333333328</v>
      </c>
      <c r="O656" s="11">
        <f t="shared" si="66"/>
        <v>42245.208333333328</v>
      </c>
      <c r="P656" t="b">
        <v>0</v>
      </c>
      <c r="Q656" t="b">
        <v>0</v>
      </c>
      <c r="R656" t="s">
        <v>148</v>
      </c>
      <c r="S656" t="str">
        <f t="shared" si="68"/>
        <v>music</v>
      </c>
      <c r="T656" t="str">
        <f t="shared" si="69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7"/>
        <v>191.47826086956522</v>
      </c>
      <c r="G657" t="s">
        <v>20</v>
      </c>
      <c r="H657" s="4">
        <f t="shared" si="64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5"/>
        <v>42796.25</v>
      </c>
      <c r="O657" s="11">
        <f t="shared" si="66"/>
        <v>42809.208333333328</v>
      </c>
      <c r="P657" t="b">
        <v>1</v>
      </c>
      <c r="Q657" t="b">
        <v>0</v>
      </c>
      <c r="R657" t="s">
        <v>122</v>
      </c>
      <c r="S657" t="str">
        <f t="shared" si="68"/>
        <v>photography</v>
      </c>
      <c r="T657" t="str">
        <f t="shared" si="69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7"/>
        <v>42.127533783783782</v>
      </c>
      <c r="G658" t="s">
        <v>14</v>
      </c>
      <c r="H658" s="4">
        <f t="shared" si="64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5"/>
        <v>43097.25</v>
      </c>
      <c r="O658" s="11">
        <f t="shared" si="66"/>
        <v>43102.25</v>
      </c>
      <c r="P658" t="b">
        <v>0</v>
      </c>
      <c r="Q658" t="b">
        <v>0</v>
      </c>
      <c r="R658" t="s">
        <v>17</v>
      </c>
      <c r="S658" t="str">
        <f t="shared" si="68"/>
        <v>food</v>
      </c>
      <c r="T658" t="str">
        <f t="shared" si="69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7"/>
        <v>8.24</v>
      </c>
      <c r="G659" t="s">
        <v>14</v>
      </c>
      <c r="H659" s="4">
        <f t="shared" si="64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5"/>
        <v>43096.25</v>
      </c>
      <c r="O659" s="11">
        <f t="shared" si="66"/>
        <v>43112.25</v>
      </c>
      <c r="P659" t="b">
        <v>0</v>
      </c>
      <c r="Q659" t="b">
        <v>0</v>
      </c>
      <c r="R659" t="s">
        <v>474</v>
      </c>
      <c r="S659" t="str">
        <f t="shared" si="68"/>
        <v>film &amp; video</v>
      </c>
      <c r="T659" t="str">
        <f t="shared" si="69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7"/>
        <v>60.064638783269963</v>
      </c>
      <c r="G660" t="s">
        <v>74</v>
      </c>
      <c r="H660" s="4">
        <f t="shared" si="64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5"/>
        <v>42246.208333333328</v>
      </c>
      <c r="O660" s="11">
        <f t="shared" si="66"/>
        <v>42269.208333333328</v>
      </c>
      <c r="P660" t="b">
        <v>0</v>
      </c>
      <c r="Q660" t="b">
        <v>0</v>
      </c>
      <c r="R660" t="s">
        <v>23</v>
      </c>
      <c r="S660" t="str">
        <f t="shared" si="68"/>
        <v>music</v>
      </c>
      <c r="T660" t="str">
        <f t="shared" si="69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7"/>
        <v>47.232808616404313</v>
      </c>
      <c r="G661" t="s">
        <v>14</v>
      </c>
      <c r="H661" s="4">
        <f t="shared" si="64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5"/>
        <v>40570.25</v>
      </c>
      <c r="O661" s="11">
        <f t="shared" si="66"/>
        <v>40571.25</v>
      </c>
      <c r="P661" t="b">
        <v>0</v>
      </c>
      <c r="Q661" t="b">
        <v>0</v>
      </c>
      <c r="R661" t="s">
        <v>42</v>
      </c>
      <c r="S661" t="str">
        <f t="shared" si="68"/>
        <v>film &amp; video</v>
      </c>
      <c r="T661" t="str">
        <f t="shared" si="69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7"/>
        <v>81.736263736263737</v>
      </c>
      <c r="G662" t="s">
        <v>14</v>
      </c>
      <c r="H662" s="4">
        <f t="shared" si="64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5"/>
        <v>42237.208333333328</v>
      </c>
      <c r="O662" s="11">
        <f t="shared" si="66"/>
        <v>42246.208333333328</v>
      </c>
      <c r="P662" t="b">
        <v>1</v>
      </c>
      <c r="Q662" t="b">
        <v>0</v>
      </c>
      <c r="R662" t="s">
        <v>33</v>
      </c>
      <c r="S662" t="str">
        <f t="shared" si="68"/>
        <v>theater</v>
      </c>
      <c r="T662" t="str">
        <f t="shared" si="69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7"/>
        <v>54.187265917603</v>
      </c>
      <c r="G663" t="s">
        <v>14</v>
      </c>
      <c r="H663" s="4">
        <f t="shared" si="64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5"/>
        <v>40996.208333333336</v>
      </c>
      <c r="O663" s="11">
        <f t="shared" si="66"/>
        <v>41026.208333333336</v>
      </c>
      <c r="P663" t="b">
        <v>0</v>
      </c>
      <c r="Q663" t="b">
        <v>0</v>
      </c>
      <c r="R663" t="s">
        <v>159</v>
      </c>
      <c r="S663" t="str">
        <f t="shared" si="68"/>
        <v>music</v>
      </c>
      <c r="T663" t="str">
        <f t="shared" si="69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7"/>
        <v>97.868131868131869</v>
      </c>
      <c r="G664" t="s">
        <v>14</v>
      </c>
      <c r="H664" s="4">
        <f t="shared" si="64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5"/>
        <v>43443.25</v>
      </c>
      <c r="O664" s="11">
        <f t="shared" si="66"/>
        <v>43447.25</v>
      </c>
      <c r="P664" t="b">
        <v>0</v>
      </c>
      <c r="Q664" t="b">
        <v>0</v>
      </c>
      <c r="R664" t="s">
        <v>33</v>
      </c>
      <c r="S664" t="str">
        <f t="shared" si="68"/>
        <v>theater</v>
      </c>
      <c r="T664" t="str">
        <f t="shared" si="69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7"/>
        <v>77.239999999999995</v>
      </c>
      <c r="G665" t="s">
        <v>14</v>
      </c>
      <c r="H665" s="4">
        <f t="shared" si="64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5"/>
        <v>40458.208333333336</v>
      </c>
      <c r="O665" s="11">
        <f t="shared" si="66"/>
        <v>40481.208333333336</v>
      </c>
      <c r="P665" t="b">
        <v>0</v>
      </c>
      <c r="Q665" t="b">
        <v>0</v>
      </c>
      <c r="R665" t="s">
        <v>33</v>
      </c>
      <c r="S665" t="str">
        <f t="shared" si="68"/>
        <v>theater</v>
      </c>
      <c r="T665" t="str">
        <f t="shared" si="69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7"/>
        <v>33.464735516372798</v>
      </c>
      <c r="G666" t="s">
        <v>14</v>
      </c>
      <c r="H666" s="4">
        <f t="shared" si="64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5"/>
        <v>40959.25</v>
      </c>
      <c r="O666" s="11">
        <f t="shared" si="66"/>
        <v>40969.25</v>
      </c>
      <c r="P666" t="b">
        <v>0</v>
      </c>
      <c r="Q666" t="b">
        <v>0</v>
      </c>
      <c r="R666" t="s">
        <v>159</v>
      </c>
      <c r="S666" t="str">
        <f t="shared" si="68"/>
        <v>music</v>
      </c>
      <c r="T666" t="str">
        <f t="shared" si="69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7"/>
        <v>239.58823529411765</v>
      </c>
      <c r="G667" t="s">
        <v>20</v>
      </c>
      <c r="H667" s="4">
        <f t="shared" si="64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5"/>
        <v>40733.208333333336</v>
      </c>
      <c r="O667" s="11">
        <f t="shared" si="66"/>
        <v>40747.208333333336</v>
      </c>
      <c r="P667" t="b">
        <v>0</v>
      </c>
      <c r="Q667" t="b">
        <v>1</v>
      </c>
      <c r="R667" t="s">
        <v>42</v>
      </c>
      <c r="S667" t="str">
        <f t="shared" si="68"/>
        <v>film &amp; video</v>
      </c>
      <c r="T667" t="str">
        <f t="shared" si="69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7"/>
        <v>64.032258064516128</v>
      </c>
      <c r="G668" t="s">
        <v>74</v>
      </c>
      <c r="H668" s="4">
        <f t="shared" si="64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5"/>
        <v>41516.208333333336</v>
      </c>
      <c r="O668" s="11">
        <f t="shared" si="66"/>
        <v>41522.208333333336</v>
      </c>
      <c r="P668" t="b">
        <v>0</v>
      </c>
      <c r="Q668" t="b">
        <v>1</v>
      </c>
      <c r="R668" t="s">
        <v>33</v>
      </c>
      <c r="S668" t="str">
        <f t="shared" si="68"/>
        <v>theater</v>
      </c>
      <c r="T668" t="str">
        <f t="shared" si="69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7"/>
        <v>176.15942028985506</v>
      </c>
      <c r="G669" t="s">
        <v>20</v>
      </c>
      <c r="H669" s="4">
        <f t="shared" si="64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5"/>
        <v>41892.208333333336</v>
      </c>
      <c r="O669" s="11">
        <f t="shared" si="66"/>
        <v>41901.208333333336</v>
      </c>
      <c r="P669" t="b">
        <v>0</v>
      </c>
      <c r="Q669" t="b">
        <v>0</v>
      </c>
      <c r="R669" t="s">
        <v>1029</v>
      </c>
      <c r="S669" t="str">
        <f t="shared" si="68"/>
        <v>journalism</v>
      </c>
      <c r="T669" t="str">
        <f t="shared" si="69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7"/>
        <v>20.33818181818182</v>
      </c>
      <c r="G670" t="s">
        <v>14</v>
      </c>
      <c r="H670" s="4">
        <f t="shared" si="64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5"/>
        <v>41122.208333333336</v>
      </c>
      <c r="O670" s="11">
        <f t="shared" si="66"/>
        <v>41134.208333333336</v>
      </c>
      <c r="P670" t="b">
        <v>0</v>
      </c>
      <c r="Q670" t="b">
        <v>0</v>
      </c>
      <c r="R670" t="s">
        <v>33</v>
      </c>
      <c r="S670" t="str">
        <f t="shared" si="68"/>
        <v>theater</v>
      </c>
      <c r="T670" t="str">
        <f t="shared" si="69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7"/>
        <v>358.64754098360658</v>
      </c>
      <c r="G671" t="s">
        <v>20</v>
      </c>
      <c r="H671" s="4">
        <f t="shared" si="64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5"/>
        <v>42912.208333333328</v>
      </c>
      <c r="O671" s="11">
        <f t="shared" si="66"/>
        <v>42921.208333333328</v>
      </c>
      <c r="P671" t="b">
        <v>0</v>
      </c>
      <c r="Q671" t="b">
        <v>0</v>
      </c>
      <c r="R671" t="s">
        <v>33</v>
      </c>
      <c r="S671" t="str">
        <f t="shared" si="68"/>
        <v>theater</v>
      </c>
      <c r="T671" t="str">
        <f t="shared" si="69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7"/>
        <v>468.85802469135803</v>
      </c>
      <c r="G672" t="s">
        <v>20</v>
      </c>
      <c r="H672" s="4">
        <f t="shared" si="64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5"/>
        <v>42425.25</v>
      </c>
      <c r="O672" s="11">
        <f t="shared" si="66"/>
        <v>42437.25</v>
      </c>
      <c r="P672" t="b">
        <v>0</v>
      </c>
      <c r="Q672" t="b">
        <v>0</v>
      </c>
      <c r="R672" t="s">
        <v>60</v>
      </c>
      <c r="S672" t="str">
        <f t="shared" si="68"/>
        <v>music</v>
      </c>
      <c r="T672" t="str">
        <f t="shared" si="69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7"/>
        <v>122.05635245901641</v>
      </c>
      <c r="G673" t="s">
        <v>20</v>
      </c>
      <c r="H673" s="4">
        <f t="shared" si="64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5"/>
        <v>40390.208333333336</v>
      </c>
      <c r="O673" s="11">
        <f t="shared" si="66"/>
        <v>40394.208333333336</v>
      </c>
      <c r="P673" t="b">
        <v>0</v>
      </c>
      <c r="Q673" t="b">
        <v>1</v>
      </c>
      <c r="R673" t="s">
        <v>33</v>
      </c>
      <c r="S673" t="str">
        <f t="shared" si="68"/>
        <v>theater</v>
      </c>
      <c r="T673" t="str">
        <f t="shared" si="69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7"/>
        <v>55.931783729156137</v>
      </c>
      <c r="G674" t="s">
        <v>14</v>
      </c>
      <c r="H674" s="4">
        <f t="shared" si="64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5"/>
        <v>43180.208333333328</v>
      </c>
      <c r="O674" s="11">
        <f t="shared" si="66"/>
        <v>43190.208333333328</v>
      </c>
      <c r="P674" t="b">
        <v>0</v>
      </c>
      <c r="Q674" t="b">
        <v>0</v>
      </c>
      <c r="R674" t="s">
        <v>33</v>
      </c>
      <c r="S674" t="str">
        <f t="shared" si="68"/>
        <v>theater</v>
      </c>
      <c r="T674" t="str">
        <f t="shared" si="69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7"/>
        <v>43.660714285714285</v>
      </c>
      <c r="G675" t="s">
        <v>14</v>
      </c>
      <c r="H675" s="4">
        <f t="shared" si="64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5"/>
        <v>42475.208333333328</v>
      </c>
      <c r="O675" s="11">
        <f t="shared" si="66"/>
        <v>42496.208333333328</v>
      </c>
      <c r="P675" t="b">
        <v>0</v>
      </c>
      <c r="Q675" t="b">
        <v>0</v>
      </c>
      <c r="R675" t="s">
        <v>60</v>
      </c>
      <c r="S675" t="str">
        <f t="shared" si="68"/>
        <v>music</v>
      </c>
      <c r="T675" t="str">
        <f t="shared" si="69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7"/>
        <v>33.53837141183363</v>
      </c>
      <c r="G676" t="s">
        <v>74</v>
      </c>
      <c r="H676" s="4">
        <f t="shared" si="64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5"/>
        <v>40774.208333333336</v>
      </c>
      <c r="O676" s="11">
        <f t="shared" si="66"/>
        <v>40821.208333333336</v>
      </c>
      <c r="P676" t="b">
        <v>0</v>
      </c>
      <c r="Q676" t="b">
        <v>0</v>
      </c>
      <c r="R676" t="s">
        <v>122</v>
      </c>
      <c r="S676" t="str">
        <f t="shared" si="68"/>
        <v>photography</v>
      </c>
      <c r="T676" t="str">
        <f t="shared" si="69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7"/>
        <v>122.97938144329896</v>
      </c>
      <c r="G677" t="s">
        <v>20</v>
      </c>
      <c r="H677" s="4">
        <f t="shared" si="64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5"/>
        <v>43719.208333333328</v>
      </c>
      <c r="O677" s="11">
        <f t="shared" si="66"/>
        <v>43726.208333333328</v>
      </c>
      <c r="P677" t="b">
        <v>0</v>
      </c>
      <c r="Q677" t="b">
        <v>0</v>
      </c>
      <c r="R677" t="s">
        <v>1029</v>
      </c>
      <c r="S677" t="str">
        <f t="shared" si="68"/>
        <v>journalism</v>
      </c>
      <c r="T677" t="str">
        <f t="shared" si="69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7"/>
        <v>189.74959871589084</v>
      </c>
      <c r="G678" t="s">
        <v>20</v>
      </c>
      <c r="H678" s="4">
        <f t="shared" si="64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5"/>
        <v>41178.208333333336</v>
      </c>
      <c r="O678" s="11">
        <f t="shared" si="66"/>
        <v>41187.208333333336</v>
      </c>
      <c r="P678" t="b">
        <v>0</v>
      </c>
      <c r="Q678" t="b">
        <v>0</v>
      </c>
      <c r="R678" t="s">
        <v>122</v>
      </c>
      <c r="S678" t="str">
        <f t="shared" si="68"/>
        <v>photography</v>
      </c>
      <c r="T678" t="str">
        <f t="shared" si="69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7"/>
        <v>83.622641509433961</v>
      </c>
      <c r="G679" t="s">
        <v>14</v>
      </c>
      <c r="H679" s="4">
        <f t="shared" si="64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5"/>
        <v>42561.208333333328</v>
      </c>
      <c r="O679" s="11">
        <f t="shared" si="66"/>
        <v>42611.208333333328</v>
      </c>
      <c r="P679" t="b">
        <v>0</v>
      </c>
      <c r="Q679" t="b">
        <v>0</v>
      </c>
      <c r="R679" t="s">
        <v>119</v>
      </c>
      <c r="S679" t="str">
        <f t="shared" si="68"/>
        <v>publishing</v>
      </c>
      <c r="T679" t="str">
        <f t="shared" si="69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7"/>
        <v>17.968844221105527</v>
      </c>
      <c r="G680" t="s">
        <v>74</v>
      </c>
      <c r="H680" s="4">
        <f t="shared" si="64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5"/>
        <v>43484.25</v>
      </c>
      <c r="O680" s="11">
        <f t="shared" si="66"/>
        <v>43486.25</v>
      </c>
      <c r="P680" t="b">
        <v>0</v>
      </c>
      <c r="Q680" t="b">
        <v>0</v>
      </c>
      <c r="R680" t="s">
        <v>53</v>
      </c>
      <c r="S680" t="str">
        <f t="shared" si="68"/>
        <v>film &amp; video</v>
      </c>
      <c r="T680" t="str">
        <f t="shared" si="69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7"/>
        <v>1036.5</v>
      </c>
      <c r="G681" t="s">
        <v>20</v>
      </c>
      <c r="H681" s="4">
        <f t="shared" si="64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5"/>
        <v>43756.208333333328</v>
      </c>
      <c r="O681" s="11">
        <f t="shared" si="66"/>
        <v>43761.208333333328</v>
      </c>
      <c r="P681" t="b">
        <v>0</v>
      </c>
      <c r="Q681" t="b">
        <v>1</v>
      </c>
      <c r="R681" t="s">
        <v>17</v>
      </c>
      <c r="S681" t="str">
        <f t="shared" si="68"/>
        <v>food</v>
      </c>
      <c r="T681" t="str">
        <f t="shared" si="69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7"/>
        <v>97.405219780219781</v>
      </c>
      <c r="G682" t="s">
        <v>14</v>
      </c>
      <c r="H682" s="4">
        <f t="shared" si="64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5"/>
        <v>43813.25</v>
      </c>
      <c r="O682" s="11">
        <f t="shared" si="66"/>
        <v>43815.25</v>
      </c>
      <c r="P682" t="b">
        <v>0</v>
      </c>
      <c r="Q682" t="b">
        <v>1</v>
      </c>
      <c r="R682" t="s">
        <v>292</v>
      </c>
      <c r="S682" t="str">
        <f t="shared" si="68"/>
        <v>games</v>
      </c>
      <c r="T682" t="str">
        <f t="shared" si="69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7"/>
        <v>86.386203150461711</v>
      </c>
      <c r="G683" t="s">
        <v>14</v>
      </c>
      <c r="H683" s="4">
        <f t="shared" si="64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5"/>
        <v>40898.25</v>
      </c>
      <c r="O683" s="11">
        <f t="shared" si="66"/>
        <v>40904.25</v>
      </c>
      <c r="P683" t="b">
        <v>0</v>
      </c>
      <c r="Q683" t="b">
        <v>0</v>
      </c>
      <c r="R683" t="s">
        <v>33</v>
      </c>
      <c r="S683" t="str">
        <f t="shared" si="68"/>
        <v>theater</v>
      </c>
      <c r="T683" t="str">
        <f t="shared" si="69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7"/>
        <v>150.16666666666666</v>
      </c>
      <c r="G684" t="s">
        <v>20</v>
      </c>
      <c r="H684" s="4">
        <f t="shared" si="64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5"/>
        <v>41619.25</v>
      </c>
      <c r="O684" s="11">
        <f t="shared" si="66"/>
        <v>41628.25</v>
      </c>
      <c r="P684" t="b">
        <v>0</v>
      </c>
      <c r="Q684" t="b">
        <v>0</v>
      </c>
      <c r="R684" t="s">
        <v>33</v>
      </c>
      <c r="S684" t="str">
        <f t="shared" si="68"/>
        <v>theater</v>
      </c>
      <c r="T684" t="str">
        <f t="shared" si="69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7"/>
        <v>358.43478260869563</v>
      </c>
      <c r="G685" t="s">
        <v>20</v>
      </c>
      <c r="H685" s="4">
        <f t="shared" si="64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5"/>
        <v>43359.208333333328</v>
      </c>
      <c r="O685" s="11">
        <f t="shared" si="66"/>
        <v>43361.208333333328</v>
      </c>
      <c r="P685" t="b">
        <v>0</v>
      </c>
      <c r="Q685" t="b">
        <v>0</v>
      </c>
      <c r="R685" t="s">
        <v>33</v>
      </c>
      <c r="S685" t="str">
        <f t="shared" si="68"/>
        <v>theater</v>
      </c>
      <c r="T685" t="str">
        <f t="shared" si="69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7"/>
        <v>542.85714285714289</v>
      </c>
      <c r="G686" t="s">
        <v>20</v>
      </c>
      <c r="H686" s="4">
        <f t="shared" si="64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5"/>
        <v>40358.208333333336</v>
      </c>
      <c r="O686" s="11">
        <f t="shared" si="66"/>
        <v>40378.208333333336</v>
      </c>
      <c r="P686" t="b">
        <v>0</v>
      </c>
      <c r="Q686" t="b">
        <v>0</v>
      </c>
      <c r="R686" t="s">
        <v>68</v>
      </c>
      <c r="S686" t="str">
        <f t="shared" si="68"/>
        <v>publishing</v>
      </c>
      <c r="T686" t="str">
        <f t="shared" si="69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7"/>
        <v>67.500714285714281</v>
      </c>
      <c r="G687" t="s">
        <v>14</v>
      </c>
      <c r="H687" s="4">
        <f t="shared" si="64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5"/>
        <v>42239.208333333328</v>
      </c>
      <c r="O687" s="11">
        <f t="shared" si="66"/>
        <v>42263.208333333328</v>
      </c>
      <c r="P687" t="b">
        <v>0</v>
      </c>
      <c r="Q687" t="b">
        <v>0</v>
      </c>
      <c r="R687" t="s">
        <v>33</v>
      </c>
      <c r="S687" t="str">
        <f t="shared" si="68"/>
        <v>theater</v>
      </c>
      <c r="T687" t="str">
        <f t="shared" si="69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7"/>
        <v>191.74666666666667</v>
      </c>
      <c r="G688" t="s">
        <v>20</v>
      </c>
      <c r="H688" s="4">
        <f t="shared" si="64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5"/>
        <v>43186.208333333328</v>
      </c>
      <c r="O688" s="11">
        <f t="shared" si="66"/>
        <v>43197.208333333328</v>
      </c>
      <c r="P688" t="b">
        <v>0</v>
      </c>
      <c r="Q688" t="b">
        <v>0</v>
      </c>
      <c r="R688" t="s">
        <v>65</v>
      </c>
      <c r="S688" t="str">
        <f t="shared" si="68"/>
        <v>technology</v>
      </c>
      <c r="T688" t="str">
        <f t="shared" si="69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7"/>
        <v>932</v>
      </c>
      <c r="G689" t="s">
        <v>20</v>
      </c>
      <c r="H689" s="4">
        <f t="shared" si="64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5"/>
        <v>42806.25</v>
      </c>
      <c r="O689" s="11">
        <f t="shared" si="66"/>
        <v>42809.208333333328</v>
      </c>
      <c r="P689" t="b">
        <v>0</v>
      </c>
      <c r="Q689" t="b">
        <v>0</v>
      </c>
      <c r="R689" t="s">
        <v>33</v>
      </c>
      <c r="S689" t="str">
        <f t="shared" si="68"/>
        <v>theater</v>
      </c>
      <c r="T689" t="str">
        <f t="shared" si="69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7"/>
        <v>429.27586206896552</v>
      </c>
      <c r="G690" t="s">
        <v>20</v>
      </c>
      <c r="H690" s="4">
        <f t="shared" si="64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5"/>
        <v>43475.25</v>
      </c>
      <c r="O690" s="11">
        <f t="shared" si="66"/>
        <v>43491.25</v>
      </c>
      <c r="P690" t="b">
        <v>0</v>
      </c>
      <c r="Q690" t="b">
        <v>1</v>
      </c>
      <c r="R690" t="s">
        <v>269</v>
      </c>
      <c r="S690" t="str">
        <f t="shared" si="68"/>
        <v>film &amp; video</v>
      </c>
      <c r="T690" t="str">
        <f t="shared" si="69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7"/>
        <v>100.65753424657535</v>
      </c>
      <c r="G691" t="s">
        <v>20</v>
      </c>
      <c r="H691" s="4">
        <f t="shared" si="64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5"/>
        <v>41576.208333333336</v>
      </c>
      <c r="O691" s="11">
        <f t="shared" si="66"/>
        <v>41588.25</v>
      </c>
      <c r="P691" t="b">
        <v>0</v>
      </c>
      <c r="Q691" t="b">
        <v>0</v>
      </c>
      <c r="R691" t="s">
        <v>28</v>
      </c>
      <c r="S691" t="str">
        <f t="shared" si="68"/>
        <v>technology</v>
      </c>
      <c r="T691" t="str">
        <f t="shared" si="69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7"/>
        <v>226.61111111111109</v>
      </c>
      <c r="G692" t="s">
        <v>20</v>
      </c>
      <c r="H692" s="4">
        <f t="shared" si="64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5"/>
        <v>40874.25</v>
      </c>
      <c r="O692" s="11">
        <f t="shared" si="66"/>
        <v>40880.25</v>
      </c>
      <c r="P692" t="b">
        <v>0</v>
      </c>
      <c r="Q692" t="b">
        <v>1</v>
      </c>
      <c r="R692" t="s">
        <v>42</v>
      </c>
      <c r="S692" t="str">
        <f t="shared" si="68"/>
        <v>film &amp; video</v>
      </c>
      <c r="T692" t="str">
        <f t="shared" si="69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7"/>
        <v>142.38</v>
      </c>
      <c r="G693" t="s">
        <v>20</v>
      </c>
      <c r="H693" s="4">
        <f t="shared" si="64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5"/>
        <v>41185.208333333336</v>
      </c>
      <c r="O693" s="11">
        <f t="shared" si="66"/>
        <v>41202.208333333336</v>
      </c>
      <c r="P693" t="b">
        <v>1</v>
      </c>
      <c r="Q693" t="b">
        <v>1</v>
      </c>
      <c r="R693" t="s">
        <v>42</v>
      </c>
      <c r="S693" t="str">
        <f t="shared" si="68"/>
        <v>film &amp; video</v>
      </c>
      <c r="T693" t="str">
        <f t="shared" si="69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7"/>
        <v>90.633333333333326</v>
      </c>
      <c r="G694" t="s">
        <v>14</v>
      </c>
      <c r="H694" s="4">
        <f t="shared" si="64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5"/>
        <v>43655.208333333328</v>
      </c>
      <c r="O694" s="11">
        <f t="shared" si="66"/>
        <v>43673.208333333328</v>
      </c>
      <c r="P694" t="b">
        <v>0</v>
      </c>
      <c r="Q694" t="b">
        <v>0</v>
      </c>
      <c r="R694" t="s">
        <v>23</v>
      </c>
      <c r="S694" t="str">
        <f t="shared" si="68"/>
        <v>music</v>
      </c>
      <c r="T694" t="str">
        <f t="shared" si="69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7"/>
        <v>63.966740576496676</v>
      </c>
      <c r="G695" t="s">
        <v>14</v>
      </c>
      <c r="H695" s="4">
        <f t="shared" si="64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5"/>
        <v>43025.208333333328</v>
      </c>
      <c r="O695" s="11">
        <f t="shared" si="66"/>
        <v>43042.208333333328</v>
      </c>
      <c r="P695" t="b">
        <v>0</v>
      </c>
      <c r="Q695" t="b">
        <v>0</v>
      </c>
      <c r="R695" t="s">
        <v>33</v>
      </c>
      <c r="S695" t="str">
        <f t="shared" si="68"/>
        <v>theater</v>
      </c>
      <c r="T695" t="str">
        <f t="shared" si="69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7"/>
        <v>84.131868131868131</v>
      </c>
      <c r="G696" t="s">
        <v>14</v>
      </c>
      <c r="H696" s="4">
        <f t="shared" si="64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5"/>
        <v>43066.25</v>
      </c>
      <c r="O696" s="11">
        <f t="shared" si="66"/>
        <v>43103.25</v>
      </c>
      <c r="P696" t="b">
        <v>0</v>
      </c>
      <c r="Q696" t="b">
        <v>0</v>
      </c>
      <c r="R696" t="s">
        <v>33</v>
      </c>
      <c r="S696" t="str">
        <f t="shared" si="68"/>
        <v>theater</v>
      </c>
      <c r="T696" t="str">
        <f t="shared" si="69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7"/>
        <v>133.93478260869566</v>
      </c>
      <c r="G697" t="s">
        <v>20</v>
      </c>
      <c r="H697" s="4">
        <f t="shared" si="64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5"/>
        <v>42322.25</v>
      </c>
      <c r="O697" s="11">
        <f t="shared" si="66"/>
        <v>42338.25</v>
      </c>
      <c r="P697" t="b">
        <v>1</v>
      </c>
      <c r="Q697" t="b">
        <v>0</v>
      </c>
      <c r="R697" t="s">
        <v>23</v>
      </c>
      <c r="S697" t="str">
        <f t="shared" si="68"/>
        <v>music</v>
      </c>
      <c r="T697" t="str">
        <f t="shared" si="69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7"/>
        <v>59.042047531992694</v>
      </c>
      <c r="G698" t="s">
        <v>14</v>
      </c>
      <c r="H698" s="4">
        <f t="shared" si="64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5"/>
        <v>42114.208333333328</v>
      </c>
      <c r="O698" s="11">
        <f t="shared" si="66"/>
        <v>42115.208333333328</v>
      </c>
      <c r="P698" t="b">
        <v>0</v>
      </c>
      <c r="Q698" t="b">
        <v>1</v>
      </c>
      <c r="R698" t="s">
        <v>33</v>
      </c>
      <c r="S698" t="str">
        <f t="shared" si="68"/>
        <v>theater</v>
      </c>
      <c r="T698" t="str">
        <f t="shared" si="69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7"/>
        <v>152.80062063615205</v>
      </c>
      <c r="G699" t="s">
        <v>20</v>
      </c>
      <c r="H699" s="4">
        <f t="shared" si="64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5"/>
        <v>43190.208333333328</v>
      </c>
      <c r="O699" s="11">
        <f t="shared" si="66"/>
        <v>43192.208333333328</v>
      </c>
      <c r="P699" t="b">
        <v>0</v>
      </c>
      <c r="Q699" t="b">
        <v>0</v>
      </c>
      <c r="R699" t="s">
        <v>50</v>
      </c>
      <c r="S699" t="str">
        <f t="shared" si="68"/>
        <v>music</v>
      </c>
      <c r="T699" t="str">
        <f t="shared" si="69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7"/>
        <v>446.69121140142522</v>
      </c>
      <c r="G700" t="s">
        <v>20</v>
      </c>
      <c r="H700" s="4">
        <f t="shared" si="64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5"/>
        <v>40871.25</v>
      </c>
      <c r="O700" s="11">
        <f t="shared" si="66"/>
        <v>40885.25</v>
      </c>
      <c r="P700" t="b">
        <v>0</v>
      </c>
      <c r="Q700" t="b">
        <v>0</v>
      </c>
      <c r="R700" t="s">
        <v>65</v>
      </c>
      <c r="S700" t="str">
        <f t="shared" si="68"/>
        <v>technology</v>
      </c>
      <c r="T700" t="str">
        <f t="shared" si="69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7"/>
        <v>84.391891891891888</v>
      </c>
      <c r="G701" t="s">
        <v>14</v>
      </c>
      <c r="H701" s="4">
        <f t="shared" si="64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5"/>
        <v>43641.208333333328</v>
      </c>
      <c r="O701" s="11">
        <f t="shared" si="66"/>
        <v>43642.208333333328</v>
      </c>
      <c r="P701" t="b">
        <v>0</v>
      </c>
      <c r="Q701" t="b">
        <v>0</v>
      </c>
      <c r="R701" t="s">
        <v>53</v>
      </c>
      <c r="S701" t="str">
        <f t="shared" si="68"/>
        <v>film &amp; video</v>
      </c>
      <c r="T701" t="str">
        <f t="shared" si="69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7"/>
        <v>3</v>
      </c>
      <c r="G702" t="s">
        <v>14</v>
      </c>
      <c r="H702" s="4">
        <f t="shared" si="64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5"/>
        <v>40203.25</v>
      </c>
      <c r="O702" s="11">
        <f t="shared" si="66"/>
        <v>40218.25</v>
      </c>
      <c r="P702" t="b">
        <v>0</v>
      </c>
      <c r="Q702" t="b">
        <v>0</v>
      </c>
      <c r="R702" t="s">
        <v>65</v>
      </c>
      <c r="S702" t="str">
        <f t="shared" si="68"/>
        <v>technology</v>
      </c>
      <c r="T702" t="str">
        <f t="shared" si="69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7"/>
        <v>175.02692307692308</v>
      </c>
      <c r="G703" t="s">
        <v>20</v>
      </c>
      <c r="H703" s="4">
        <f t="shared" si="64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5"/>
        <v>40629.208333333336</v>
      </c>
      <c r="O703" s="11">
        <f t="shared" si="66"/>
        <v>40636.208333333336</v>
      </c>
      <c r="P703" t="b">
        <v>1</v>
      </c>
      <c r="Q703" t="b">
        <v>0</v>
      </c>
      <c r="R703" t="s">
        <v>33</v>
      </c>
      <c r="S703" t="str">
        <f t="shared" si="68"/>
        <v>theater</v>
      </c>
      <c r="T703" t="str">
        <f t="shared" si="69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7"/>
        <v>54.137931034482754</v>
      </c>
      <c r="G704" t="s">
        <v>14</v>
      </c>
      <c r="H704" s="4">
        <f t="shared" si="64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5"/>
        <v>41477.208333333336</v>
      </c>
      <c r="O704" s="11">
        <f t="shared" si="66"/>
        <v>41482.208333333336</v>
      </c>
      <c r="P704" t="b">
        <v>0</v>
      </c>
      <c r="Q704" t="b">
        <v>0</v>
      </c>
      <c r="R704" t="s">
        <v>65</v>
      </c>
      <c r="S704" t="str">
        <f t="shared" si="68"/>
        <v>technology</v>
      </c>
      <c r="T704" t="str">
        <f t="shared" si="69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7"/>
        <v>311.87381703470032</v>
      </c>
      <c r="G705" t="s">
        <v>20</v>
      </c>
      <c r="H705" s="4">
        <f t="shared" si="64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5"/>
        <v>41020.208333333336</v>
      </c>
      <c r="O705" s="11">
        <f t="shared" si="66"/>
        <v>41037.208333333336</v>
      </c>
      <c r="P705" t="b">
        <v>1</v>
      </c>
      <c r="Q705" t="b">
        <v>1</v>
      </c>
      <c r="R705" t="s">
        <v>206</v>
      </c>
      <c r="S705" t="str">
        <f t="shared" si="68"/>
        <v>publishing</v>
      </c>
      <c r="T705" t="str">
        <f t="shared" si="69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7"/>
        <v>122.78160919540231</v>
      </c>
      <c r="G706" t="s">
        <v>20</v>
      </c>
      <c r="H706" s="4">
        <f t="shared" ref="H706:H769" si="70">IFERROR(E706/I706,"0")</f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71">(L706/86400)+25569</f>
        <v>42555.208333333328</v>
      </c>
      <c r="O706" s="11">
        <f t="shared" ref="O706:O769" si="72">(M706/86400)+25569</f>
        <v>42570.208333333328</v>
      </c>
      <c r="P706" t="b">
        <v>0</v>
      </c>
      <c r="Q706" t="b">
        <v>0</v>
      </c>
      <c r="R706" t="s">
        <v>71</v>
      </c>
      <c r="S706" t="str">
        <f t="shared" si="68"/>
        <v>film &amp; video</v>
      </c>
      <c r="T706" t="str">
        <f t="shared" si="69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73">E707/D707*100</f>
        <v>99.026517383618156</v>
      </c>
      <c r="G707" t="s">
        <v>14</v>
      </c>
      <c r="H707" s="4">
        <f t="shared" si="70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71"/>
        <v>41619.25</v>
      </c>
      <c r="O707" s="11">
        <f t="shared" si="72"/>
        <v>41623.25</v>
      </c>
      <c r="P707" t="b">
        <v>0</v>
      </c>
      <c r="Q707" t="b">
        <v>0</v>
      </c>
      <c r="R707" t="s">
        <v>68</v>
      </c>
      <c r="S707" t="str">
        <f t="shared" ref="S707:S770" si="74">IFERROR(LEFT(R707, SEARCH("/", R707) - 1), R707)</f>
        <v>publishing</v>
      </c>
      <c r="T707" t="str">
        <f t="shared" si="69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73"/>
        <v>127.84686346863469</v>
      </c>
      <c r="G708" t="s">
        <v>20</v>
      </c>
      <c r="H708" s="4">
        <f t="shared" si="70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71"/>
        <v>43471.25</v>
      </c>
      <c r="O708" s="11">
        <f t="shared" si="72"/>
        <v>43479.25</v>
      </c>
      <c r="P708" t="b">
        <v>0</v>
      </c>
      <c r="Q708" t="b">
        <v>1</v>
      </c>
      <c r="R708" t="s">
        <v>28</v>
      </c>
      <c r="S708" t="str">
        <f t="shared" si="74"/>
        <v>technology</v>
      </c>
      <c r="T708" t="str">
        <f t="shared" si="69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3"/>
        <v>158.61643835616439</v>
      </c>
      <c r="G709" t="s">
        <v>20</v>
      </c>
      <c r="H709" s="4">
        <f t="shared" si="70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71"/>
        <v>43442.25</v>
      </c>
      <c r="O709" s="11">
        <f t="shared" si="72"/>
        <v>43478.25</v>
      </c>
      <c r="P709" t="b">
        <v>0</v>
      </c>
      <c r="Q709" t="b">
        <v>0</v>
      </c>
      <c r="R709" t="s">
        <v>53</v>
      </c>
      <c r="S709" t="str">
        <f t="shared" si="74"/>
        <v>film &amp; video</v>
      </c>
      <c r="T709" t="str">
        <f t="shared" si="6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3"/>
        <v>707.05882352941171</v>
      </c>
      <c r="G710" t="s">
        <v>20</v>
      </c>
      <c r="H710" s="4">
        <f t="shared" si="70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71"/>
        <v>42877.208333333328</v>
      </c>
      <c r="O710" s="11">
        <f t="shared" si="72"/>
        <v>42887.208333333328</v>
      </c>
      <c r="P710" t="b">
        <v>0</v>
      </c>
      <c r="Q710" t="b">
        <v>0</v>
      </c>
      <c r="R710" t="s">
        <v>33</v>
      </c>
      <c r="S710" t="str">
        <f t="shared" si="74"/>
        <v>theater</v>
      </c>
      <c r="T710" t="str">
        <f t="shared" si="6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3"/>
        <v>142.38775510204081</v>
      </c>
      <c r="G711" t="s">
        <v>20</v>
      </c>
      <c r="H711" s="4">
        <f t="shared" si="70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71"/>
        <v>41018.208333333336</v>
      </c>
      <c r="O711" s="11">
        <f t="shared" si="72"/>
        <v>41025.208333333336</v>
      </c>
      <c r="P711" t="b">
        <v>0</v>
      </c>
      <c r="Q711" t="b">
        <v>0</v>
      </c>
      <c r="R711" t="s">
        <v>33</v>
      </c>
      <c r="S711" t="str">
        <f t="shared" si="74"/>
        <v>theater</v>
      </c>
      <c r="T711" t="str">
        <f t="shared" ref="T711:T774" si="75">IFERROR(MID(R711, SEARCH("/", R711) + 1, LEN(R711) - SEARCH("/", R711)), "")</f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3"/>
        <v>147.86046511627907</v>
      </c>
      <c r="G712" t="s">
        <v>20</v>
      </c>
      <c r="H712" s="4">
        <f t="shared" si="70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71"/>
        <v>43295.208333333328</v>
      </c>
      <c r="O712" s="11">
        <f t="shared" si="72"/>
        <v>43302.208333333328</v>
      </c>
      <c r="P712" t="b">
        <v>0</v>
      </c>
      <c r="Q712" t="b">
        <v>1</v>
      </c>
      <c r="R712" t="s">
        <v>33</v>
      </c>
      <c r="S712" t="str">
        <f t="shared" si="74"/>
        <v>theater</v>
      </c>
      <c r="T712" t="str">
        <f t="shared" si="75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3"/>
        <v>20.322580645161288</v>
      </c>
      <c r="G713" t="s">
        <v>14</v>
      </c>
      <c r="H713" s="4">
        <f t="shared" si="70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71"/>
        <v>42393.25</v>
      </c>
      <c r="O713" s="11">
        <f t="shared" si="72"/>
        <v>42395.25</v>
      </c>
      <c r="P713" t="b">
        <v>1</v>
      </c>
      <c r="Q713" t="b">
        <v>1</v>
      </c>
      <c r="R713" t="s">
        <v>33</v>
      </c>
      <c r="S713" t="str">
        <f t="shared" si="74"/>
        <v>theater</v>
      </c>
      <c r="T713" t="str">
        <f t="shared" si="75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3"/>
        <v>1840.625</v>
      </c>
      <c r="G714" t="s">
        <v>20</v>
      </c>
      <c r="H714" s="4">
        <f t="shared" si="70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71"/>
        <v>42559.208333333328</v>
      </c>
      <c r="O714" s="11">
        <f t="shared" si="72"/>
        <v>42600.208333333328</v>
      </c>
      <c r="P714" t="b">
        <v>0</v>
      </c>
      <c r="Q714" t="b">
        <v>0</v>
      </c>
      <c r="R714" t="s">
        <v>33</v>
      </c>
      <c r="S714" t="str">
        <f t="shared" si="74"/>
        <v>theater</v>
      </c>
      <c r="T714" t="str">
        <f t="shared" si="75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3"/>
        <v>161.94202898550725</v>
      </c>
      <c r="G715" t="s">
        <v>20</v>
      </c>
      <c r="H715" s="4">
        <f t="shared" si="70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71"/>
        <v>42604.208333333328</v>
      </c>
      <c r="O715" s="11">
        <f t="shared" si="72"/>
        <v>42616.208333333328</v>
      </c>
      <c r="P715" t="b">
        <v>0</v>
      </c>
      <c r="Q715" t="b">
        <v>0</v>
      </c>
      <c r="R715" t="s">
        <v>133</v>
      </c>
      <c r="S715" t="str">
        <f t="shared" si="74"/>
        <v>publishing</v>
      </c>
      <c r="T715" t="str">
        <f t="shared" si="75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3"/>
        <v>472.82077922077923</v>
      </c>
      <c r="G716" t="s">
        <v>20</v>
      </c>
      <c r="H716" s="4">
        <f t="shared" si="70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71"/>
        <v>41870.208333333336</v>
      </c>
      <c r="O716" s="11">
        <f t="shared" si="72"/>
        <v>41871.208333333336</v>
      </c>
      <c r="P716" t="b">
        <v>0</v>
      </c>
      <c r="Q716" t="b">
        <v>0</v>
      </c>
      <c r="R716" t="s">
        <v>23</v>
      </c>
      <c r="S716" t="str">
        <f t="shared" si="74"/>
        <v>music</v>
      </c>
      <c r="T716" t="str">
        <f t="shared" si="75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3"/>
        <v>24.466101694915253</v>
      </c>
      <c r="G717" t="s">
        <v>14</v>
      </c>
      <c r="H717" s="4">
        <f t="shared" si="70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71"/>
        <v>40397.208333333336</v>
      </c>
      <c r="O717" s="11">
        <f t="shared" si="72"/>
        <v>40402.208333333336</v>
      </c>
      <c r="P717" t="b">
        <v>0</v>
      </c>
      <c r="Q717" t="b">
        <v>0</v>
      </c>
      <c r="R717" t="s">
        <v>292</v>
      </c>
      <c r="S717" t="str">
        <f t="shared" si="74"/>
        <v>games</v>
      </c>
      <c r="T717" t="str">
        <f t="shared" si="75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3"/>
        <v>517.65</v>
      </c>
      <c r="G718" t="s">
        <v>20</v>
      </c>
      <c r="H718" s="4">
        <f t="shared" si="70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71"/>
        <v>41465.208333333336</v>
      </c>
      <c r="O718" s="11">
        <f t="shared" si="72"/>
        <v>41493.208333333336</v>
      </c>
      <c r="P718" t="b">
        <v>0</v>
      </c>
      <c r="Q718" t="b">
        <v>1</v>
      </c>
      <c r="R718" t="s">
        <v>33</v>
      </c>
      <c r="S718" t="str">
        <f t="shared" si="74"/>
        <v>theater</v>
      </c>
      <c r="T718" t="str">
        <f t="shared" si="75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3"/>
        <v>247.64285714285714</v>
      </c>
      <c r="G719" t="s">
        <v>20</v>
      </c>
      <c r="H719" s="4">
        <f t="shared" si="70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71"/>
        <v>40777.208333333336</v>
      </c>
      <c r="O719" s="11">
        <f t="shared" si="72"/>
        <v>40798.208333333336</v>
      </c>
      <c r="P719" t="b">
        <v>0</v>
      </c>
      <c r="Q719" t="b">
        <v>0</v>
      </c>
      <c r="R719" t="s">
        <v>42</v>
      </c>
      <c r="S719" t="str">
        <f t="shared" si="74"/>
        <v>film &amp; video</v>
      </c>
      <c r="T719" t="str">
        <f t="shared" si="75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3"/>
        <v>100.20481927710843</v>
      </c>
      <c r="G720" t="s">
        <v>20</v>
      </c>
      <c r="H720" s="4">
        <f t="shared" si="70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71"/>
        <v>41442.208333333336</v>
      </c>
      <c r="O720" s="11">
        <f t="shared" si="72"/>
        <v>41468.208333333336</v>
      </c>
      <c r="P720" t="b">
        <v>0</v>
      </c>
      <c r="Q720" t="b">
        <v>0</v>
      </c>
      <c r="R720" t="s">
        <v>65</v>
      </c>
      <c r="S720" t="str">
        <f t="shared" si="74"/>
        <v>technology</v>
      </c>
      <c r="T720" t="str">
        <f t="shared" si="75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3"/>
        <v>153</v>
      </c>
      <c r="G721" t="s">
        <v>20</v>
      </c>
      <c r="H721" s="4">
        <f t="shared" si="70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71"/>
        <v>41058.208333333336</v>
      </c>
      <c r="O721" s="11">
        <f t="shared" si="72"/>
        <v>41069.208333333336</v>
      </c>
      <c r="P721" t="b">
        <v>0</v>
      </c>
      <c r="Q721" t="b">
        <v>0</v>
      </c>
      <c r="R721" t="s">
        <v>119</v>
      </c>
      <c r="S721" t="str">
        <f t="shared" si="74"/>
        <v>publishing</v>
      </c>
      <c r="T721" t="str">
        <f t="shared" si="75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3"/>
        <v>37.091954022988503</v>
      </c>
      <c r="G722" t="s">
        <v>74</v>
      </c>
      <c r="H722" s="4">
        <f t="shared" si="70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71"/>
        <v>43152.25</v>
      </c>
      <c r="O722" s="11">
        <f t="shared" si="72"/>
        <v>43166.25</v>
      </c>
      <c r="P722" t="b">
        <v>0</v>
      </c>
      <c r="Q722" t="b">
        <v>1</v>
      </c>
      <c r="R722" t="s">
        <v>33</v>
      </c>
      <c r="S722" t="str">
        <f t="shared" si="74"/>
        <v>theater</v>
      </c>
      <c r="T722" t="str">
        <f t="shared" si="75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3"/>
        <v>4.392394822006473</v>
      </c>
      <c r="G723" t="s">
        <v>74</v>
      </c>
      <c r="H723" s="4">
        <f t="shared" si="70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71"/>
        <v>43194.208333333328</v>
      </c>
      <c r="O723" s="11">
        <f t="shared" si="72"/>
        <v>43200.208333333328</v>
      </c>
      <c r="P723" t="b">
        <v>0</v>
      </c>
      <c r="Q723" t="b">
        <v>0</v>
      </c>
      <c r="R723" t="s">
        <v>23</v>
      </c>
      <c r="S723" t="str">
        <f t="shared" si="74"/>
        <v>music</v>
      </c>
      <c r="T723" t="str">
        <f t="shared" si="75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3"/>
        <v>156.50721649484535</v>
      </c>
      <c r="G724" t="s">
        <v>20</v>
      </c>
      <c r="H724" s="4">
        <f t="shared" si="70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71"/>
        <v>43045.25</v>
      </c>
      <c r="O724" s="11">
        <f t="shared" si="72"/>
        <v>43072.25</v>
      </c>
      <c r="P724" t="b">
        <v>0</v>
      </c>
      <c r="Q724" t="b">
        <v>0</v>
      </c>
      <c r="R724" t="s">
        <v>42</v>
      </c>
      <c r="S724" t="str">
        <f t="shared" si="74"/>
        <v>film &amp; video</v>
      </c>
      <c r="T724" t="str">
        <f t="shared" si="75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3"/>
        <v>270.40816326530609</v>
      </c>
      <c r="G725" t="s">
        <v>20</v>
      </c>
      <c r="H725" s="4">
        <f t="shared" si="70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71"/>
        <v>42431.25</v>
      </c>
      <c r="O725" s="11">
        <f t="shared" si="72"/>
        <v>42452.208333333328</v>
      </c>
      <c r="P725" t="b">
        <v>0</v>
      </c>
      <c r="Q725" t="b">
        <v>0</v>
      </c>
      <c r="R725" t="s">
        <v>33</v>
      </c>
      <c r="S725" t="str">
        <f t="shared" si="74"/>
        <v>theater</v>
      </c>
      <c r="T725" t="str">
        <f t="shared" si="75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3"/>
        <v>134.05952380952382</v>
      </c>
      <c r="G726" t="s">
        <v>20</v>
      </c>
      <c r="H726" s="4">
        <f t="shared" si="70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71"/>
        <v>41934.208333333336</v>
      </c>
      <c r="O726" s="11">
        <f t="shared" si="72"/>
        <v>41936.208333333336</v>
      </c>
      <c r="P726" t="b">
        <v>0</v>
      </c>
      <c r="Q726" t="b">
        <v>1</v>
      </c>
      <c r="R726" t="s">
        <v>33</v>
      </c>
      <c r="S726" t="str">
        <f t="shared" si="74"/>
        <v>theater</v>
      </c>
      <c r="T726" t="str">
        <f t="shared" si="75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3"/>
        <v>50.398033126293996</v>
      </c>
      <c r="G727" t="s">
        <v>14</v>
      </c>
      <c r="H727" s="4">
        <f t="shared" si="70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71"/>
        <v>41958.25</v>
      </c>
      <c r="O727" s="11">
        <f t="shared" si="72"/>
        <v>41960.25</v>
      </c>
      <c r="P727" t="b">
        <v>0</v>
      </c>
      <c r="Q727" t="b">
        <v>0</v>
      </c>
      <c r="R727" t="s">
        <v>292</v>
      </c>
      <c r="S727" t="str">
        <f t="shared" si="74"/>
        <v>games</v>
      </c>
      <c r="T727" t="str">
        <f t="shared" si="75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3"/>
        <v>88.815837937384899</v>
      </c>
      <c r="G728" t="s">
        <v>74</v>
      </c>
      <c r="H728" s="4">
        <f t="shared" si="70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71"/>
        <v>40476.208333333336</v>
      </c>
      <c r="O728" s="11">
        <f t="shared" si="72"/>
        <v>40482.208333333336</v>
      </c>
      <c r="P728" t="b">
        <v>0</v>
      </c>
      <c r="Q728" t="b">
        <v>1</v>
      </c>
      <c r="R728" t="s">
        <v>33</v>
      </c>
      <c r="S728" t="str">
        <f t="shared" si="74"/>
        <v>theater</v>
      </c>
      <c r="T728" t="str">
        <f t="shared" si="75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3"/>
        <v>165</v>
      </c>
      <c r="G729" t="s">
        <v>20</v>
      </c>
      <c r="H729" s="4">
        <f t="shared" si="70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71"/>
        <v>43485.25</v>
      </c>
      <c r="O729" s="11">
        <f t="shared" si="72"/>
        <v>43543.208333333328</v>
      </c>
      <c r="P729" t="b">
        <v>0</v>
      </c>
      <c r="Q729" t="b">
        <v>0</v>
      </c>
      <c r="R729" t="s">
        <v>28</v>
      </c>
      <c r="S729" t="str">
        <f t="shared" si="74"/>
        <v>technology</v>
      </c>
      <c r="T729" t="str">
        <f t="shared" si="75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3"/>
        <v>17.5</v>
      </c>
      <c r="G730" t="s">
        <v>14</v>
      </c>
      <c r="H730" s="4">
        <f t="shared" si="70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71"/>
        <v>42515.208333333328</v>
      </c>
      <c r="O730" s="11">
        <f t="shared" si="72"/>
        <v>42526.208333333328</v>
      </c>
      <c r="P730" t="b">
        <v>0</v>
      </c>
      <c r="Q730" t="b">
        <v>0</v>
      </c>
      <c r="R730" t="s">
        <v>33</v>
      </c>
      <c r="S730" t="str">
        <f t="shared" si="74"/>
        <v>theater</v>
      </c>
      <c r="T730" t="str">
        <f t="shared" si="75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3"/>
        <v>185.66071428571428</v>
      </c>
      <c r="G731" t="s">
        <v>20</v>
      </c>
      <c r="H731" s="4">
        <f t="shared" si="70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71"/>
        <v>41309.25</v>
      </c>
      <c r="O731" s="11">
        <f t="shared" si="72"/>
        <v>41311.25</v>
      </c>
      <c r="P731" t="b">
        <v>0</v>
      </c>
      <c r="Q731" t="b">
        <v>0</v>
      </c>
      <c r="R731" t="s">
        <v>53</v>
      </c>
      <c r="S731" t="str">
        <f t="shared" si="74"/>
        <v>film &amp; video</v>
      </c>
      <c r="T731" t="str">
        <f t="shared" si="75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3"/>
        <v>412.6631944444444</v>
      </c>
      <c r="G732" t="s">
        <v>20</v>
      </c>
      <c r="H732" s="4">
        <f t="shared" si="70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71"/>
        <v>42147.208333333328</v>
      </c>
      <c r="O732" s="11">
        <f t="shared" si="72"/>
        <v>42153.208333333328</v>
      </c>
      <c r="P732" t="b">
        <v>0</v>
      </c>
      <c r="Q732" t="b">
        <v>0</v>
      </c>
      <c r="R732" t="s">
        <v>65</v>
      </c>
      <c r="S732" t="str">
        <f t="shared" si="74"/>
        <v>technology</v>
      </c>
      <c r="T732" t="str">
        <f t="shared" si="75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3"/>
        <v>90.25</v>
      </c>
      <c r="G733" t="s">
        <v>74</v>
      </c>
      <c r="H733" s="4">
        <f t="shared" si="70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71"/>
        <v>42939.208333333328</v>
      </c>
      <c r="O733" s="11">
        <f t="shared" si="72"/>
        <v>42940.208333333328</v>
      </c>
      <c r="P733" t="b">
        <v>0</v>
      </c>
      <c r="Q733" t="b">
        <v>0</v>
      </c>
      <c r="R733" t="s">
        <v>28</v>
      </c>
      <c r="S733" t="str">
        <f t="shared" si="74"/>
        <v>technology</v>
      </c>
      <c r="T733" t="str">
        <f t="shared" si="75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3"/>
        <v>91.984615384615381</v>
      </c>
      <c r="G734" t="s">
        <v>14</v>
      </c>
      <c r="H734" s="4">
        <f t="shared" si="70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71"/>
        <v>42816.208333333328</v>
      </c>
      <c r="O734" s="11">
        <f t="shared" si="72"/>
        <v>42839.208333333328</v>
      </c>
      <c r="P734" t="b">
        <v>0</v>
      </c>
      <c r="Q734" t="b">
        <v>1</v>
      </c>
      <c r="R734" t="s">
        <v>23</v>
      </c>
      <c r="S734" t="str">
        <f t="shared" si="74"/>
        <v>music</v>
      </c>
      <c r="T734" t="str">
        <f t="shared" si="75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3"/>
        <v>527.00632911392404</v>
      </c>
      <c r="G735" t="s">
        <v>20</v>
      </c>
      <c r="H735" s="4">
        <f t="shared" si="70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71"/>
        <v>41844.208333333336</v>
      </c>
      <c r="O735" s="11">
        <f t="shared" si="72"/>
        <v>41857.208333333336</v>
      </c>
      <c r="P735" t="b">
        <v>0</v>
      </c>
      <c r="Q735" t="b">
        <v>0</v>
      </c>
      <c r="R735" t="s">
        <v>148</v>
      </c>
      <c r="S735" t="str">
        <f t="shared" si="74"/>
        <v>music</v>
      </c>
      <c r="T735" t="str">
        <f t="shared" si="75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3"/>
        <v>319.14285714285711</v>
      </c>
      <c r="G736" t="s">
        <v>20</v>
      </c>
      <c r="H736" s="4">
        <f t="shared" si="70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71"/>
        <v>42763.25</v>
      </c>
      <c r="O736" s="11">
        <f t="shared" si="72"/>
        <v>42775.25</v>
      </c>
      <c r="P736" t="b">
        <v>0</v>
      </c>
      <c r="Q736" t="b">
        <v>1</v>
      </c>
      <c r="R736" t="s">
        <v>33</v>
      </c>
      <c r="S736" t="str">
        <f t="shared" si="74"/>
        <v>theater</v>
      </c>
      <c r="T736" t="str">
        <f t="shared" si="75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3"/>
        <v>354.18867924528303</v>
      </c>
      <c r="G737" t="s">
        <v>20</v>
      </c>
      <c r="H737" s="4">
        <f t="shared" si="70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71"/>
        <v>42459.208333333328</v>
      </c>
      <c r="O737" s="11">
        <f t="shared" si="72"/>
        <v>42466.208333333328</v>
      </c>
      <c r="P737" t="b">
        <v>0</v>
      </c>
      <c r="Q737" t="b">
        <v>0</v>
      </c>
      <c r="R737" t="s">
        <v>122</v>
      </c>
      <c r="S737" t="str">
        <f t="shared" si="74"/>
        <v>photography</v>
      </c>
      <c r="T737" t="str">
        <f t="shared" si="75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3"/>
        <v>32.896103896103895</v>
      </c>
      <c r="G738" t="s">
        <v>74</v>
      </c>
      <c r="H738" s="4">
        <f t="shared" si="70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71"/>
        <v>42055.25</v>
      </c>
      <c r="O738" s="11">
        <f t="shared" si="72"/>
        <v>42059.25</v>
      </c>
      <c r="P738" t="b">
        <v>0</v>
      </c>
      <c r="Q738" t="b">
        <v>0</v>
      </c>
      <c r="R738" t="s">
        <v>68</v>
      </c>
      <c r="S738" t="str">
        <f t="shared" si="74"/>
        <v>publishing</v>
      </c>
      <c r="T738" t="str">
        <f t="shared" si="75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3"/>
        <v>135.8918918918919</v>
      </c>
      <c r="G739" t="s">
        <v>20</v>
      </c>
      <c r="H739" s="4">
        <f t="shared" si="70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71"/>
        <v>42685.25</v>
      </c>
      <c r="O739" s="11">
        <f t="shared" si="72"/>
        <v>42697.25</v>
      </c>
      <c r="P739" t="b">
        <v>0</v>
      </c>
      <c r="Q739" t="b">
        <v>0</v>
      </c>
      <c r="R739" t="s">
        <v>60</v>
      </c>
      <c r="S739" t="str">
        <f t="shared" si="74"/>
        <v>music</v>
      </c>
      <c r="T739" t="str">
        <f t="shared" si="75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3"/>
        <v>2.0843373493975905</v>
      </c>
      <c r="G740" t="s">
        <v>14</v>
      </c>
      <c r="H740" s="4">
        <f t="shared" si="70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71"/>
        <v>41959.25</v>
      </c>
      <c r="O740" s="11">
        <f t="shared" si="72"/>
        <v>41981.25</v>
      </c>
      <c r="P740" t="b">
        <v>0</v>
      </c>
      <c r="Q740" t="b">
        <v>1</v>
      </c>
      <c r="R740" t="s">
        <v>33</v>
      </c>
      <c r="S740" t="str">
        <f t="shared" si="74"/>
        <v>theater</v>
      </c>
      <c r="T740" t="str">
        <f t="shared" si="75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3"/>
        <v>61</v>
      </c>
      <c r="G741" t="s">
        <v>14</v>
      </c>
      <c r="H741" s="4">
        <f t="shared" si="70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71"/>
        <v>41089.208333333336</v>
      </c>
      <c r="O741" s="11">
        <f t="shared" si="72"/>
        <v>41090.208333333336</v>
      </c>
      <c r="P741" t="b">
        <v>0</v>
      </c>
      <c r="Q741" t="b">
        <v>0</v>
      </c>
      <c r="R741" t="s">
        <v>60</v>
      </c>
      <c r="S741" t="str">
        <f t="shared" si="74"/>
        <v>music</v>
      </c>
      <c r="T741" t="str">
        <f t="shared" si="75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3"/>
        <v>30.037735849056602</v>
      </c>
      <c r="G742" t="s">
        <v>14</v>
      </c>
      <c r="H742" s="4">
        <f t="shared" si="70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71"/>
        <v>42769.25</v>
      </c>
      <c r="O742" s="11">
        <f t="shared" si="72"/>
        <v>42772.25</v>
      </c>
      <c r="P742" t="b">
        <v>0</v>
      </c>
      <c r="Q742" t="b">
        <v>0</v>
      </c>
      <c r="R742" t="s">
        <v>33</v>
      </c>
      <c r="S742" t="str">
        <f t="shared" si="74"/>
        <v>theater</v>
      </c>
      <c r="T742" t="str">
        <f t="shared" si="75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3"/>
        <v>1179.1666666666665</v>
      </c>
      <c r="G743" t="s">
        <v>20</v>
      </c>
      <c r="H743" s="4">
        <f t="shared" si="70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71"/>
        <v>40321.208333333336</v>
      </c>
      <c r="O743" s="11">
        <f t="shared" si="72"/>
        <v>40322.208333333336</v>
      </c>
      <c r="P743" t="b">
        <v>0</v>
      </c>
      <c r="Q743" t="b">
        <v>0</v>
      </c>
      <c r="R743" t="s">
        <v>33</v>
      </c>
      <c r="S743" t="str">
        <f t="shared" si="74"/>
        <v>theater</v>
      </c>
      <c r="T743" t="str">
        <f t="shared" si="75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3"/>
        <v>1126.0833333333335</v>
      </c>
      <c r="G744" t="s">
        <v>20</v>
      </c>
      <c r="H744" s="4">
        <f t="shared" si="70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71"/>
        <v>40197.25</v>
      </c>
      <c r="O744" s="11">
        <f t="shared" si="72"/>
        <v>40239.25</v>
      </c>
      <c r="P744" t="b">
        <v>0</v>
      </c>
      <c r="Q744" t="b">
        <v>0</v>
      </c>
      <c r="R744" t="s">
        <v>50</v>
      </c>
      <c r="S744" t="str">
        <f t="shared" si="74"/>
        <v>music</v>
      </c>
      <c r="T744" t="str">
        <f t="shared" si="75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3"/>
        <v>12.923076923076923</v>
      </c>
      <c r="G745" t="s">
        <v>14</v>
      </c>
      <c r="H745" s="4">
        <f t="shared" si="70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71"/>
        <v>42298.208333333328</v>
      </c>
      <c r="O745" s="11">
        <f t="shared" si="72"/>
        <v>42304.208333333328</v>
      </c>
      <c r="P745" t="b">
        <v>0</v>
      </c>
      <c r="Q745" t="b">
        <v>1</v>
      </c>
      <c r="R745" t="s">
        <v>33</v>
      </c>
      <c r="S745" t="str">
        <f t="shared" si="74"/>
        <v>theater</v>
      </c>
      <c r="T745" t="str">
        <f t="shared" si="75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3"/>
        <v>712</v>
      </c>
      <c r="G746" t="s">
        <v>20</v>
      </c>
      <c r="H746" s="4">
        <f t="shared" si="70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71"/>
        <v>43322.208333333328</v>
      </c>
      <c r="O746" s="11">
        <f t="shared" si="72"/>
        <v>43324.208333333328</v>
      </c>
      <c r="P746" t="b">
        <v>0</v>
      </c>
      <c r="Q746" t="b">
        <v>1</v>
      </c>
      <c r="R746" t="s">
        <v>33</v>
      </c>
      <c r="S746" t="str">
        <f t="shared" si="74"/>
        <v>theater</v>
      </c>
      <c r="T746" t="str">
        <f t="shared" si="75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3"/>
        <v>30.304347826086957</v>
      </c>
      <c r="G747" t="s">
        <v>14</v>
      </c>
      <c r="H747" s="4">
        <f t="shared" si="70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71"/>
        <v>40328.208333333336</v>
      </c>
      <c r="O747" s="11">
        <f t="shared" si="72"/>
        <v>40355.208333333336</v>
      </c>
      <c r="P747" t="b">
        <v>0</v>
      </c>
      <c r="Q747" t="b">
        <v>0</v>
      </c>
      <c r="R747" t="s">
        <v>65</v>
      </c>
      <c r="S747" t="str">
        <f t="shared" si="74"/>
        <v>technology</v>
      </c>
      <c r="T747" t="str">
        <f t="shared" si="75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3"/>
        <v>212.50896057347671</v>
      </c>
      <c r="G748" t="s">
        <v>20</v>
      </c>
      <c r="H748" s="4">
        <f t="shared" si="70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71"/>
        <v>40825.208333333336</v>
      </c>
      <c r="O748" s="11">
        <f t="shared" si="72"/>
        <v>40830.208333333336</v>
      </c>
      <c r="P748" t="b">
        <v>0</v>
      </c>
      <c r="Q748" t="b">
        <v>0</v>
      </c>
      <c r="R748" t="s">
        <v>28</v>
      </c>
      <c r="S748" t="str">
        <f t="shared" si="74"/>
        <v>technology</v>
      </c>
      <c r="T748" t="str">
        <f t="shared" si="75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3"/>
        <v>228.85714285714286</v>
      </c>
      <c r="G749" t="s">
        <v>20</v>
      </c>
      <c r="H749" s="4">
        <f t="shared" si="70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71"/>
        <v>40423.208333333336</v>
      </c>
      <c r="O749" s="11">
        <f t="shared" si="72"/>
        <v>40434.208333333336</v>
      </c>
      <c r="P749" t="b">
        <v>0</v>
      </c>
      <c r="Q749" t="b">
        <v>0</v>
      </c>
      <c r="R749" t="s">
        <v>33</v>
      </c>
      <c r="S749" t="str">
        <f t="shared" si="74"/>
        <v>theater</v>
      </c>
      <c r="T749" t="str">
        <f t="shared" si="75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3"/>
        <v>34.959979476654695</v>
      </c>
      <c r="G750" t="s">
        <v>74</v>
      </c>
      <c r="H750" s="4">
        <f t="shared" si="70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71"/>
        <v>40238.25</v>
      </c>
      <c r="O750" s="11">
        <f t="shared" si="72"/>
        <v>40263.208333333336</v>
      </c>
      <c r="P750" t="b">
        <v>0</v>
      </c>
      <c r="Q750" t="b">
        <v>1</v>
      </c>
      <c r="R750" t="s">
        <v>71</v>
      </c>
      <c r="S750" t="str">
        <f t="shared" si="74"/>
        <v>film &amp; video</v>
      </c>
      <c r="T750" t="str">
        <f t="shared" si="75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3"/>
        <v>157.29069767441862</v>
      </c>
      <c r="G751" t="s">
        <v>20</v>
      </c>
      <c r="H751" s="4">
        <f t="shared" si="70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71"/>
        <v>41920.208333333336</v>
      </c>
      <c r="O751" s="11">
        <f t="shared" si="72"/>
        <v>41932.208333333336</v>
      </c>
      <c r="P751" t="b">
        <v>0</v>
      </c>
      <c r="Q751" t="b">
        <v>1</v>
      </c>
      <c r="R751" t="s">
        <v>65</v>
      </c>
      <c r="S751" t="str">
        <f t="shared" si="74"/>
        <v>technology</v>
      </c>
      <c r="T751" t="str">
        <f t="shared" si="75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3"/>
        <v>1</v>
      </c>
      <c r="G752" t="s">
        <v>14</v>
      </c>
      <c r="H752" s="4">
        <f t="shared" si="70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71"/>
        <v>40360.208333333336</v>
      </c>
      <c r="O752" s="11">
        <f t="shared" si="72"/>
        <v>40385.208333333336</v>
      </c>
      <c r="P752" t="b">
        <v>0</v>
      </c>
      <c r="Q752" t="b">
        <v>0</v>
      </c>
      <c r="R752" t="s">
        <v>50</v>
      </c>
      <c r="S752" t="str">
        <f t="shared" si="74"/>
        <v>music</v>
      </c>
      <c r="T752" t="str">
        <f t="shared" si="75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3"/>
        <v>232.30555555555554</v>
      </c>
      <c r="G753" t="s">
        <v>20</v>
      </c>
      <c r="H753" s="4">
        <f t="shared" si="70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71"/>
        <v>42446.208333333328</v>
      </c>
      <c r="O753" s="11">
        <f t="shared" si="72"/>
        <v>42461.208333333328</v>
      </c>
      <c r="P753" t="b">
        <v>1</v>
      </c>
      <c r="Q753" t="b">
        <v>1</v>
      </c>
      <c r="R753" t="s">
        <v>68</v>
      </c>
      <c r="S753" t="str">
        <f t="shared" si="74"/>
        <v>publishing</v>
      </c>
      <c r="T753" t="str">
        <f t="shared" si="75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3"/>
        <v>92.448275862068968</v>
      </c>
      <c r="G754" t="s">
        <v>74</v>
      </c>
      <c r="H754" s="4">
        <f t="shared" si="70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71"/>
        <v>40395.208333333336</v>
      </c>
      <c r="O754" s="11">
        <f t="shared" si="72"/>
        <v>40413.208333333336</v>
      </c>
      <c r="P754" t="b">
        <v>0</v>
      </c>
      <c r="Q754" t="b">
        <v>1</v>
      </c>
      <c r="R754" t="s">
        <v>33</v>
      </c>
      <c r="S754" t="str">
        <f t="shared" si="74"/>
        <v>theater</v>
      </c>
      <c r="T754" t="str">
        <f t="shared" si="75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3"/>
        <v>256.70212765957444</v>
      </c>
      <c r="G755" t="s">
        <v>20</v>
      </c>
      <c r="H755" s="4">
        <f t="shared" si="70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71"/>
        <v>40321.208333333336</v>
      </c>
      <c r="O755" s="11">
        <f t="shared" si="72"/>
        <v>40336.208333333336</v>
      </c>
      <c r="P755" t="b">
        <v>0</v>
      </c>
      <c r="Q755" t="b">
        <v>0</v>
      </c>
      <c r="R755" t="s">
        <v>122</v>
      </c>
      <c r="S755" t="str">
        <f t="shared" si="74"/>
        <v>photography</v>
      </c>
      <c r="T755" t="str">
        <f t="shared" si="75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3"/>
        <v>168.47017045454547</v>
      </c>
      <c r="G756" t="s">
        <v>20</v>
      </c>
      <c r="H756" s="4">
        <f t="shared" si="70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71"/>
        <v>41210.208333333336</v>
      </c>
      <c r="O756" s="11">
        <f t="shared" si="72"/>
        <v>41263.25</v>
      </c>
      <c r="P756" t="b">
        <v>0</v>
      </c>
      <c r="Q756" t="b">
        <v>0</v>
      </c>
      <c r="R756" t="s">
        <v>33</v>
      </c>
      <c r="S756" t="str">
        <f t="shared" si="74"/>
        <v>theater</v>
      </c>
      <c r="T756" t="str">
        <f t="shared" si="75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3"/>
        <v>166.57777777777778</v>
      </c>
      <c r="G757" t="s">
        <v>20</v>
      </c>
      <c r="H757" s="4">
        <f t="shared" si="70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71"/>
        <v>43096.25</v>
      </c>
      <c r="O757" s="11">
        <f t="shared" si="72"/>
        <v>43108.25</v>
      </c>
      <c r="P757" t="b">
        <v>0</v>
      </c>
      <c r="Q757" t="b">
        <v>1</v>
      </c>
      <c r="R757" t="s">
        <v>33</v>
      </c>
      <c r="S757" t="str">
        <f t="shared" si="74"/>
        <v>theater</v>
      </c>
      <c r="T757" t="str">
        <f t="shared" si="75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3"/>
        <v>772.07692307692309</v>
      </c>
      <c r="G758" t="s">
        <v>20</v>
      </c>
      <c r="H758" s="4">
        <f t="shared" si="70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71"/>
        <v>42024.25</v>
      </c>
      <c r="O758" s="11">
        <f t="shared" si="72"/>
        <v>42030.25</v>
      </c>
      <c r="P758" t="b">
        <v>0</v>
      </c>
      <c r="Q758" t="b">
        <v>0</v>
      </c>
      <c r="R758" t="s">
        <v>33</v>
      </c>
      <c r="S758" t="str">
        <f t="shared" si="74"/>
        <v>theater</v>
      </c>
      <c r="T758" t="str">
        <f t="shared" si="75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3"/>
        <v>406.85714285714283</v>
      </c>
      <c r="G759" t="s">
        <v>20</v>
      </c>
      <c r="H759" s="4">
        <f t="shared" si="70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71"/>
        <v>40675.208333333336</v>
      </c>
      <c r="O759" s="11">
        <f t="shared" si="72"/>
        <v>40679.208333333336</v>
      </c>
      <c r="P759" t="b">
        <v>0</v>
      </c>
      <c r="Q759" t="b">
        <v>0</v>
      </c>
      <c r="R759" t="s">
        <v>53</v>
      </c>
      <c r="S759" t="str">
        <f t="shared" si="74"/>
        <v>film &amp; video</v>
      </c>
      <c r="T759" t="str">
        <f t="shared" si="75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3"/>
        <v>564.20608108108115</v>
      </c>
      <c r="G760" t="s">
        <v>20</v>
      </c>
      <c r="H760" s="4">
        <f t="shared" si="70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71"/>
        <v>41936.208333333336</v>
      </c>
      <c r="O760" s="11">
        <f t="shared" si="72"/>
        <v>41945.208333333336</v>
      </c>
      <c r="P760" t="b">
        <v>0</v>
      </c>
      <c r="Q760" t="b">
        <v>0</v>
      </c>
      <c r="R760" t="s">
        <v>23</v>
      </c>
      <c r="S760" t="str">
        <f t="shared" si="74"/>
        <v>music</v>
      </c>
      <c r="T760" t="str">
        <f t="shared" si="75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3"/>
        <v>68.426865671641792</v>
      </c>
      <c r="G761" t="s">
        <v>14</v>
      </c>
      <c r="H761" s="4">
        <f t="shared" si="70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71"/>
        <v>43136.25</v>
      </c>
      <c r="O761" s="11">
        <f t="shared" si="72"/>
        <v>43166.25</v>
      </c>
      <c r="P761" t="b">
        <v>0</v>
      </c>
      <c r="Q761" t="b">
        <v>0</v>
      </c>
      <c r="R761" t="s">
        <v>50</v>
      </c>
      <c r="S761" t="str">
        <f t="shared" si="74"/>
        <v>music</v>
      </c>
      <c r="T761" t="str">
        <f t="shared" si="75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3"/>
        <v>34.351966873706004</v>
      </c>
      <c r="G762" t="s">
        <v>14</v>
      </c>
      <c r="H762" s="4">
        <f t="shared" si="70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71"/>
        <v>43678.208333333328</v>
      </c>
      <c r="O762" s="11">
        <f t="shared" si="72"/>
        <v>43707.208333333328</v>
      </c>
      <c r="P762" t="b">
        <v>0</v>
      </c>
      <c r="Q762" t="b">
        <v>1</v>
      </c>
      <c r="R762" t="s">
        <v>89</v>
      </c>
      <c r="S762" t="str">
        <f t="shared" si="74"/>
        <v>games</v>
      </c>
      <c r="T762" t="str">
        <f t="shared" si="75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3"/>
        <v>655.4545454545455</v>
      </c>
      <c r="G763" t="s">
        <v>20</v>
      </c>
      <c r="H763" s="4">
        <f t="shared" si="70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71"/>
        <v>42938.208333333328</v>
      </c>
      <c r="O763" s="11">
        <f t="shared" si="72"/>
        <v>42943.208333333328</v>
      </c>
      <c r="P763" t="b">
        <v>0</v>
      </c>
      <c r="Q763" t="b">
        <v>0</v>
      </c>
      <c r="R763" t="s">
        <v>23</v>
      </c>
      <c r="S763" t="str">
        <f t="shared" si="74"/>
        <v>music</v>
      </c>
      <c r="T763" t="str">
        <f t="shared" si="75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3"/>
        <v>177.25714285714284</v>
      </c>
      <c r="G764" t="s">
        <v>20</v>
      </c>
      <c r="H764" s="4">
        <f t="shared" si="70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71"/>
        <v>41241.25</v>
      </c>
      <c r="O764" s="11">
        <f t="shared" si="72"/>
        <v>41252.25</v>
      </c>
      <c r="P764" t="b">
        <v>0</v>
      </c>
      <c r="Q764" t="b">
        <v>0</v>
      </c>
      <c r="R764" t="s">
        <v>159</v>
      </c>
      <c r="S764" t="str">
        <f t="shared" si="74"/>
        <v>music</v>
      </c>
      <c r="T764" t="str">
        <f t="shared" si="75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3"/>
        <v>113.17857142857144</v>
      </c>
      <c r="G765" t="s">
        <v>20</v>
      </c>
      <c r="H765" s="4">
        <f t="shared" si="70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71"/>
        <v>41037.208333333336</v>
      </c>
      <c r="O765" s="11">
        <f t="shared" si="72"/>
        <v>41072.208333333336</v>
      </c>
      <c r="P765" t="b">
        <v>0</v>
      </c>
      <c r="Q765" t="b">
        <v>1</v>
      </c>
      <c r="R765" t="s">
        <v>33</v>
      </c>
      <c r="S765" t="str">
        <f t="shared" si="74"/>
        <v>theater</v>
      </c>
      <c r="T765" t="str">
        <f t="shared" si="75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3"/>
        <v>728.18181818181824</v>
      </c>
      <c r="G766" t="s">
        <v>20</v>
      </c>
      <c r="H766" s="4">
        <f t="shared" si="70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71"/>
        <v>40676.208333333336</v>
      </c>
      <c r="O766" s="11">
        <f t="shared" si="72"/>
        <v>40684.208333333336</v>
      </c>
      <c r="P766" t="b">
        <v>0</v>
      </c>
      <c r="Q766" t="b">
        <v>0</v>
      </c>
      <c r="R766" t="s">
        <v>23</v>
      </c>
      <c r="S766" t="str">
        <f t="shared" si="74"/>
        <v>music</v>
      </c>
      <c r="T766" t="str">
        <f t="shared" si="75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3"/>
        <v>208.33333333333334</v>
      </c>
      <c r="G767" t="s">
        <v>20</v>
      </c>
      <c r="H767" s="4">
        <f t="shared" si="70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71"/>
        <v>42840.208333333328</v>
      </c>
      <c r="O767" s="11">
        <f t="shared" si="72"/>
        <v>42865.208333333328</v>
      </c>
      <c r="P767" t="b">
        <v>1</v>
      </c>
      <c r="Q767" t="b">
        <v>1</v>
      </c>
      <c r="R767" t="s">
        <v>60</v>
      </c>
      <c r="S767" t="str">
        <f t="shared" si="74"/>
        <v>music</v>
      </c>
      <c r="T767" t="str">
        <f t="shared" si="75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3"/>
        <v>31.171232876712331</v>
      </c>
      <c r="G768" t="s">
        <v>14</v>
      </c>
      <c r="H768" s="4">
        <f t="shared" si="70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71"/>
        <v>43362.208333333328</v>
      </c>
      <c r="O768" s="11">
        <f t="shared" si="72"/>
        <v>43363.208333333328</v>
      </c>
      <c r="P768" t="b">
        <v>0</v>
      </c>
      <c r="Q768" t="b">
        <v>0</v>
      </c>
      <c r="R768" t="s">
        <v>474</v>
      </c>
      <c r="S768" t="str">
        <f t="shared" si="74"/>
        <v>film &amp; video</v>
      </c>
      <c r="T768" t="str">
        <f t="shared" si="75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3"/>
        <v>56.967078189300416</v>
      </c>
      <c r="G769" t="s">
        <v>14</v>
      </c>
      <c r="H769" s="4">
        <f t="shared" si="70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71"/>
        <v>42283.208333333328</v>
      </c>
      <c r="O769" s="11">
        <f t="shared" si="72"/>
        <v>42328.25</v>
      </c>
      <c r="P769" t="b">
        <v>0</v>
      </c>
      <c r="Q769" t="b">
        <v>0</v>
      </c>
      <c r="R769" t="s">
        <v>206</v>
      </c>
      <c r="S769" t="str">
        <f t="shared" si="74"/>
        <v>publishing</v>
      </c>
      <c r="T769" t="str">
        <f t="shared" si="75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3"/>
        <v>231</v>
      </c>
      <c r="G770" t="s">
        <v>20</v>
      </c>
      <c r="H770" s="4">
        <f t="shared" ref="H770:H833" si="76">IFERROR(E770/I770,"0")</f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7">(L770/86400)+25569</f>
        <v>41619.25</v>
      </c>
      <c r="O770" s="11">
        <f t="shared" ref="O770:O833" si="78">(M770/86400)+25569</f>
        <v>41634.25</v>
      </c>
      <c r="P770" t="b">
        <v>0</v>
      </c>
      <c r="Q770" t="b">
        <v>0</v>
      </c>
      <c r="R770" t="s">
        <v>33</v>
      </c>
      <c r="S770" t="str">
        <f t="shared" si="74"/>
        <v>theater</v>
      </c>
      <c r="T770" t="str">
        <f t="shared" si="75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9">E771/D771*100</f>
        <v>86.867834394904463</v>
      </c>
      <c r="G771" t="s">
        <v>14</v>
      </c>
      <c r="H771" s="4">
        <f t="shared" si="76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7"/>
        <v>41501.208333333336</v>
      </c>
      <c r="O771" s="11">
        <f t="shared" si="78"/>
        <v>41527.208333333336</v>
      </c>
      <c r="P771" t="b">
        <v>0</v>
      </c>
      <c r="Q771" t="b">
        <v>0</v>
      </c>
      <c r="R771" t="s">
        <v>89</v>
      </c>
      <c r="S771" t="str">
        <f t="shared" ref="S771:S834" si="80">IFERROR(LEFT(R771, SEARCH("/", R771) - 1), R771)</f>
        <v>games</v>
      </c>
      <c r="T771" t="str">
        <f t="shared" si="75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9"/>
        <v>270.74418604651163</v>
      </c>
      <c r="G772" t="s">
        <v>20</v>
      </c>
      <c r="H772" s="4">
        <f t="shared" si="76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7"/>
        <v>41743.208333333336</v>
      </c>
      <c r="O772" s="11">
        <f t="shared" si="78"/>
        <v>41750.208333333336</v>
      </c>
      <c r="P772" t="b">
        <v>0</v>
      </c>
      <c r="Q772" t="b">
        <v>1</v>
      </c>
      <c r="R772" t="s">
        <v>33</v>
      </c>
      <c r="S772" t="str">
        <f t="shared" si="80"/>
        <v>theater</v>
      </c>
      <c r="T772" t="str">
        <f t="shared" si="75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9"/>
        <v>49.446428571428569</v>
      </c>
      <c r="G773" t="s">
        <v>74</v>
      </c>
      <c r="H773" s="4">
        <f t="shared" si="76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7"/>
        <v>43491.25</v>
      </c>
      <c r="O773" s="11">
        <f t="shared" si="78"/>
        <v>43518.25</v>
      </c>
      <c r="P773" t="b">
        <v>0</v>
      </c>
      <c r="Q773" t="b">
        <v>0</v>
      </c>
      <c r="R773" t="s">
        <v>33</v>
      </c>
      <c r="S773" t="str">
        <f t="shared" si="80"/>
        <v>theater</v>
      </c>
      <c r="T773" t="str">
        <f t="shared" si="75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9"/>
        <v>113.3596256684492</v>
      </c>
      <c r="G774" t="s">
        <v>20</v>
      </c>
      <c r="H774" s="4">
        <f t="shared" si="76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7"/>
        <v>43505.25</v>
      </c>
      <c r="O774" s="11">
        <f t="shared" si="78"/>
        <v>43509.25</v>
      </c>
      <c r="P774" t="b">
        <v>0</v>
      </c>
      <c r="Q774" t="b">
        <v>0</v>
      </c>
      <c r="R774" t="s">
        <v>60</v>
      </c>
      <c r="S774" t="str">
        <f t="shared" si="80"/>
        <v>music</v>
      </c>
      <c r="T774" t="str">
        <f t="shared" si="75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9"/>
        <v>190.55555555555554</v>
      </c>
      <c r="G775" t="s">
        <v>20</v>
      </c>
      <c r="H775" s="4">
        <f t="shared" si="76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7"/>
        <v>42838.208333333328</v>
      </c>
      <c r="O775" s="11">
        <f t="shared" si="78"/>
        <v>42848.208333333328</v>
      </c>
      <c r="P775" t="b">
        <v>0</v>
      </c>
      <c r="Q775" t="b">
        <v>0</v>
      </c>
      <c r="R775" t="s">
        <v>33</v>
      </c>
      <c r="S775" t="str">
        <f t="shared" si="80"/>
        <v>theater</v>
      </c>
      <c r="T775" t="str">
        <f t="shared" ref="T775:T838" si="81">IFERROR(MID(R775, SEARCH("/", R775) + 1, LEN(R775) - SEARCH("/", R775)), "")</f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9"/>
        <v>135.5</v>
      </c>
      <c r="G776" t="s">
        <v>20</v>
      </c>
      <c r="H776" s="4">
        <f t="shared" si="76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7"/>
        <v>42513.208333333328</v>
      </c>
      <c r="O776" s="11">
        <f t="shared" si="78"/>
        <v>42554.208333333328</v>
      </c>
      <c r="P776" t="b">
        <v>0</v>
      </c>
      <c r="Q776" t="b">
        <v>0</v>
      </c>
      <c r="R776" t="s">
        <v>28</v>
      </c>
      <c r="S776" t="str">
        <f t="shared" si="80"/>
        <v>technology</v>
      </c>
      <c r="T776" t="str">
        <f t="shared" si="81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9"/>
        <v>10.297872340425531</v>
      </c>
      <c r="G777" t="s">
        <v>14</v>
      </c>
      <c r="H777" s="4">
        <f t="shared" si="76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7"/>
        <v>41949.25</v>
      </c>
      <c r="O777" s="11">
        <f t="shared" si="78"/>
        <v>41959.25</v>
      </c>
      <c r="P777" t="b">
        <v>0</v>
      </c>
      <c r="Q777" t="b">
        <v>0</v>
      </c>
      <c r="R777" t="s">
        <v>23</v>
      </c>
      <c r="S777" t="str">
        <f t="shared" si="80"/>
        <v>music</v>
      </c>
      <c r="T777" t="str">
        <f t="shared" si="81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9"/>
        <v>65.544223826714799</v>
      </c>
      <c r="G778" t="s">
        <v>14</v>
      </c>
      <c r="H778" s="4">
        <f t="shared" si="76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7"/>
        <v>43650.208333333328</v>
      </c>
      <c r="O778" s="11">
        <f t="shared" si="78"/>
        <v>43668.208333333328</v>
      </c>
      <c r="P778" t="b">
        <v>0</v>
      </c>
      <c r="Q778" t="b">
        <v>0</v>
      </c>
      <c r="R778" t="s">
        <v>33</v>
      </c>
      <c r="S778" t="str">
        <f t="shared" si="80"/>
        <v>theater</v>
      </c>
      <c r="T778" t="str">
        <f t="shared" si="81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9"/>
        <v>49.026652452025587</v>
      </c>
      <c r="G779" t="s">
        <v>14</v>
      </c>
      <c r="H779" s="4">
        <f t="shared" si="76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7"/>
        <v>40809.208333333336</v>
      </c>
      <c r="O779" s="11">
        <f t="shared" si="78"/>
        <v>40838.208333333336</v>
      </c>
      <c r="P779" t="b">
        <v>0</v>
      </c>
      <c r="Q779" t="b">
        <v>0</v>
      </c>
      <c r="R779" t="s">
        <v>33</v>
      </c>
      <c r="S779" t="str">
        <f t="shared" si="80"/>
        <v>theater</v>
      </c>
      <c r="T779" t="str">
        <f t="shared" si="81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9"/>
        <v>787.92307692307691</v>
      </c>
      <c r="G780" t="s">
        <v>20</v>
      </c>
      <c r="H780" s="4">
        <f t="shared" si="76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7"/>
        <v>40768.208333333336</v>
      </c>
      <c r="O780" s="11">
        <f t="shared" si="78"/>
        <v>40773.208333333336</v>
      </c>
      <c r="P780" t="b">
        <v>0</v>
      </c>
      <c r="Q780" t="b">
        <v>0</v>
      </c>
      <c r="R780" t="s">
        <v>71</v>
      </c>
      <c r="S780" t="str">
        <f t="shared" si="80"/>
        <v>film &amp; video</v>
      </c>
      <c r="T780" t="str">
        <f t="shared" si="81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9"/>
        <v>80.306347746090154</v>
      </c>
      <c r="G781" t="s">
        <v>14</v>
      </c>
      <c r="H781" s="4">
        <f t="shared" si="76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7"/>
        <v>42230.208333333328</v>
      </c>
      <c r="O781" s="11">
        <f t="shared" si="78"/>
        <v>42239.208333333328</v>
      </c>
      <c r="P781" t="b">
        <v>0</v>
      </c>
      <c r="Q781" t="b">
        <v>1</v>
      </c>
      <c r="R781" t="s">
        <v>33</v>
      </c>
      <c r="S781" t="str">
        <f t="shared" si="80"/>
        <v>theater</v>
      </c>
      <c r="T781" t="str">
        <f t="shared" si="81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9"/>
        <v>106.29411764705883</v>
      </c>
      <c r="G782" t="s">
        <v>20</v>
      </c>
      <c r="H782" s="4">
        <f t="shared" si="76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7"/>
        <v>42573.208333333328</v>
      </c>
      <c r="O782" s="11">
        <f t="shared" si="78"/>
        <v>42592.208333333328</v>
      </c>
      <c r="P782" t="b">
        <v>0</v>
      </c>
      <c r="Q782" t="b">
        <v>1</v>
      </c>
      <c r="R782" t="s">
        <v>53</v>
      </c>
      <c r="S782" t="str">
        <f t="shared" si="80"/>
        <v>film &amp; video</v>
      </c>
      <c r="T782" t="str">
        <f t="shared" si="81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9"/>
        <v>50.735632183908038</v>
      </c>
      <c r="G783" t="s">
        <v>74</v>
      </c>
      <c r="H783" s="4">
        <f t="shared" si="76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7"/>
        <v>40482.208333333336</v>
      </c>
      <c r="O783" s="11">
        <f t="shared" si="78"/>
        <v>40533.25</v>
      </c>
      <c r="P783" t="b">
        <v>0</v>
      </c>
      <c r="Q783" t="b">
        <v>0</v>
      </c>
      <c r="R783" t="s">
        <v>33</v>
      </c>
      <c r="S783" t="str">
        <f t="shared" si="80"/>
        <v>theater</v>
      </c>
      <c r="T783" t="str">
        <f t="shared" si="81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9"/>
        <v>215.31372549019611</v>
      </c>
      <c r="G784" t="s">
        <v>20</v>
      </c>
      <c r="H784" s="4">
        <f t="shared" si="76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7"/>
        <v>40603.25</v>
      </c>
      <c r="O784" s="11">
        <f t="shared" si="78"/>
        <v>40631.208333333336</v>
      </c>
      <c r="P784" t="b">
        <v>0</v>
      </c>
      <c r="Q784" t="b">
        <v>1</v>
      </c>
      <c r="R784" t="s">
        <v>71</v>
      </c>
      <c r="S784" t="str">
        <f t="shared" si="80"/>
        <v>film &amp; video</v>
      </c>
      <c r="T784" t="str">
        <f t="shared" si="81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9"/>
        <v>141.22972972972974</v>
      </c>
      <c r="G785" t="s">
        <v>20</v>
      </c>
      <c r="H785" s="4">
        <f t="shared" si="76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7"/>
        <v>41625.25</v>
      </c>
      <c r="O785" s="11">
        <f t="shared" si="78"/>
        <v>41632.25</v>
      </c>
      <c r="P785" t="b">
        <v>0</v>
      </c>
      <c r="Q785" t="b">
        <v>0</v>
      </c>
      <c r="R785" t="s">
        <v>23</v>
      </c>
      <c r="S785" t="str">
        <f t="shared" si="80"/>
        <v>music</v>
      </c>
      <c r="T785" t="str">
        <f t="shared" si="81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9"/>
        <v>115.33745781777279</v>
      </c>
      <c r="G786" t="s">
        <v>20</v>
      </c>
      <c r="H786" s="4">
        <f t="shared" si="76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7"/>
        <v>42435.25</v>
      </c>
      <c r="O786" s="11">
        <f t="shared" si="78"/>
        <v>42446.208333333328</v>
      </c>
      <c r="P786" t="b">
        <v>0</v>
      </c>
      <c r="Q786" t="b">
        <v>0</v>
      </c>
      <c r="R786" t="s">
        <v>28</v>
      </c>
      <c r="S786" t="str">
        <f t="shared" si="80"/>
        <v>technology</v>
      </c>
      <c r="T786" t="str">
        <f t="shared" si="81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9"/>
        <v>193.11940298507463</v>
      </c>
      <c r="G787" t="s">
        <v>20</v>
      </c>
      <c r="H787" s="4">
        <f t="shared" si="76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7"/>
        <v>43582.208333333328</v>
      </c>
      <c r="O787" s="11">
        <f t="shared" si="78"/>
        <v>43616.208333333328</v>
      </c>
      <c r="P787" t="b">
        <v>0</v>
      </c>
      <c r="Q787" t="b">
        <v>1</v>
      </c>
      <c r="R787" t="s">
        <v>71</v>
      </c>
      <c r="S787" t="str">
        <f t="shared" si="80"/>
        <v>film &amp; video</v>
      </c>
      <c r="T787" t="str">
        <f t="shared" si="81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9"/>
        <v>729.73333333333335</v>
      </c>
      <c r="G788" t="s">
        <v>20</v>
      </c>
      <c r="H788" s="4">
        <f t="shared" si="76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7"/>
        <v>43186.208333333328</v>
      </c>
      <c r="O788" s="11">
        <f t="shared" si="78"/>
        <v>43193.208333333328</v>
      </c>
      <c r="P788" t="b">
        <v>0</v>
      </c>
      <c r="Q788" t="b">
        <v>1</v>
      </c>
      <c r="R788" t="s">
        <v>159</v>
      </c>
      <c r="S788" t="str">
        <f t="shared" si="80"/>
        <v>music</v>
      </c>
      <c r="T788" t="str">
        <f t="shared" si="81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9"/>
        <v>99.66339869281046</v>
      </c>
      <c r="G789" t="s">
        <v>14</v>
      </c>
      <c r="H789" s="4">
        <f t="shared" si="76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7"/>
        <v>40684.208333333336</v>
      </c>
      <c r="O789" s="11">
        <f t="shared" si="78"/>
        <v>40693.208333333336</v>
      </c>
      <c r="P789" t="b">
        <v>0</v>
      </c>
      <c r="Q789" t="b">
        <v>0</v>
      </c>
      <c r="R789" t="s">
        <v>23</v>
      </c>
      <c r="S789" t="str">
        <f t="shared" si="80"/>
        <v>music</v>
      </c>
      <c r="T789" t="str">
        <f t="shared" si="81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9"/>
        <v>88.166666666666671</v>
      </c>
      <c r="G790" t="s">
        <v>47</v>
      </c>
      <c r="H790" s="4">
        <f t="shared" si="76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7"/>
        <v>41202.208333333336</v>
      </c>
      <c r="O790" s="11">
        <f t="shared" si="78"/>
        <v>41223.25</v>
      </c>
      <c r="P790" t="b">
        <v>0</v>
      </c>
      <c r="Q790" t="b">
        <v>0</v>
      </c>
      <c r="R790" t="s">
        <v>71</v>
      </c>
      <c r="S790" t="str">
        <f t="shared" si="80"/>
        <v>film &amp; video</v>
      </c>
      <c r="T790" t="str">
        <f t="shared" si="81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9"/>
        <v>37.233333333333334</v>
      </c>
      <c r="G791" t="s">
        <v>14</v>
      </c>
      <c r="H791" s="4">
        <f t="shared" si="76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7"/>
        <v>41786.208333333336</v>
      </c>
      <c r="O791" s="11">
        <f t="shared" si="78"/>
        <v>41823.208333333336</v>
      </c>
      <c r="P791" t="b">
        <v>0</v>
      </c>
      <c r="Q791" t="b">
        <v>0</v>
      </c>
      <c r="R791" t="s">
        <v>33</v>
      </c>
      <c r="S791" t="str">
        <f t="shared" si="80"/>
        <v>theater</v>
      </c>
      <c r="T791" t="str">
        <f t="shared" si="81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9"/>
        <v>30.540075309306079</v>
      </c>
      <c r="G792" t="s">
        <v>74</v>
      </c>
      <c r="H792" s="4">
        <f t="shared" si="76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7"/>
        <v>40223.25</v>
      </c>
      <c r="O792" s="11">
        <f t="shared" si="78"/>
        <v>40229.25</v>
      </c>
      <c r="P792" t="b">
        <v>0</v>
      </c>
      <c r="Q792" t="b">
        <v>0</v>
      </c>
      <c r="R792" t="s">
        <v>33</v>
      </c>
      <c r="S792" t="str">
        <f t="shared" si="80"/>
        <v>theater</v>
      </c>
      <c r="T792" t="str">
        <f t="shared" si="81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9"/>
        <v>25.714285714285712</v>
      </c>
      <c r="G793" t="s">
        <v>14</v>
      </c>
      <c r="H793" s="4">
        <f t="shared" si="76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7"/>
        <v>42715.25</v>
      </c>
      <c r="O793" s="11">
        <f t="shared" si="78"/>
        <v>42731.25</v>
      </c>
      <c r="P793" t="b">
        <v>0</v>
      </c>
      <c r="Q793" t="b">
        <v>0</v>
      </c>
      <c r="R793" t="s">
        <v>17</v>
      </c>
      <c r="S793" t="str">
        <f t="shared" si="80"/>
        <v>food</v>
      </c>
      <c r="T793" t="str">
        <f t="shared" si="81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9"/>
        <v>34</v>
      </c>
      <c r="G794" t="s">
        <v>14</v>
      </c>
      <c r="H794" s="4">
        <f t="shared" si="76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7"/>
        <v>41451.208333333336</v>
      </c>
      <c r="O794" s="11">
        <f t="shared" si="78"/>
        <v>41479.208333333336</v>
      </c>
      <c r="P794" t="b">
        <v>0</v>
      </c>
      <c r="Q794" t="b">
        <v>1</v>
      </c>
      <c r="R794" t="s">
        <v>33</v>
      </c>
      <c r="S794" t="str">
        <f t="shared" si="80"/>
        <v>theater</v>
      </c>
      <c r="T794" t="str">
        <f t="shared" si="81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9"/>
        <v>1185.909090909091</v>
      </c>
      <c r="G795" t="s">
        <v>20</v>
      </c>
      <c r="H795" s="4">
        <f t="shared" si="76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7"/>
        <v>41450.208333333336</v>
      </c>
      <c r="O795" s="11">
        <f t="shared" si="78"/>
        <v>41454.208333333336</v>
      </c>
      <c r="P795" t="b">
        <v>0</v>
      </c>
      <c r="Q795" t="b">
        <v>0</v>
      </c>
      <c r="R795" t="s">
        <v>68</v>
      </c>
      <c r="S795" t="str">
        <f t="shared" si="80"/>
        <v>publishing</v>
      </c>
      <c r="T795" t="str">
        <f t="shared" si="81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9"/>
        <v>125.39393939393939</v>
      </c>
      <c r="G796" t="s">
        <v>20</v>
      </c>
      <c r="H796" s="4">
        <f t="shared" si="76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7"/>
        <v>43091.25</v>
      </c>
      <c r="O796" s="11">
        <f t="shared" si="78"/>
        <v>43103.25</v>
      </c>
      <c r="P796" t="b">
        <v>0</v>
      </c>
      <c r="Q796" t="b">
        <v>0</v>
      </c>
      <c r="R796" t="s">
        <v>23</v>
      </c>
      <c r="S796" t="str">
        <f t="shared" si="80"/>
        <v>music</v>
      </c>
      <c r="T796" t="str">
        <f t="shared" si="81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9"/>
        <v>14.394366197183098</v>
      </c>
      <c r="G797" t="s">
        <v>14</v>
      </c>
      <c r="H797" s="4">
        <f t="shared" si="76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7"/>
        <v>42675.208333333328</v>
      </c>
      <c r="O797" s="11">
        <f t="shared" si="78"/>
        <v>42678.208333333328</v>
      </c>
      <c r="P797" t="b">
        <v>0</v>
      </c>
      <c r="Q797" t="b">
        <v>0</v>
      </c>
      <c r="R797" t="s">
        <v>53</v>
      </c>
      <c r="S797" t="str">
        <f t="shared" si="80"/>
        <v>film &amp; video</v>
      </c>
      <c r="T797" t="str">
        <f t="shared" si="81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9"/>
        <v>54.807692307692314</v>
      </c>
      <c r="G798" t="s">
        <v>14</v>
      </c>
      <c r="H798" s="4">
        <f t="shared" si="76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7"/>
        <v>41859.208333333336</v>
      </c>
      <c r="O798" s="11">
        <f t="shared" si="78"/>
        <v>41866.208333333336</v>
      </c>
      <c r="P798" t="b">
        <v>0</v>
      </c>
      <c r="Q798" t="b">
        <v>1</v>
      </c>
      <c r="R798" t="s">
        <v>292</v>
      </c>
      <c r="S798" t="str">
        <f t="shared" si="80"/>
        <v>games</v>
      </c>
      <c r="T798" t="str">
        <f t="shared" si="81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9"/>
        <v>109.63157894736841</v>
      </c>
      <c r="G799" t="s">
        <v>20</v>
      </c>
      <c r="H799" s="4">
        <f t="shared" si="76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7"/>
        <v>43464.25</v>
      </c>
      <c r="O799" s="11">
        <f t="shared" si="78"/>
        <v>43487.25</v>
      </c>
      <c r="P799" t="b">
        <v>0</v>
      </c>
      <c r="Q799" t="b">
        <v>0</v>
      </c>
      <c r="R799" t="s">
        <v>28</v>
      </c>
      <c r="S799" t="str">
        <f t="shared" si="80"/>
        <v>technology</v>
      </c>
      <c r="T799" t="str">
        <f t="shared" si="81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9"/>
        <v>188.47058823529412</v>
      </c>
      <c r="G800" t="s">
        <v>20</v>
      </c>
      <c r="H800" s="4">
        <f t="shared" si="76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7"/>
        <v>41060.208333333336</v>
      </c>
      <c r="O800" s="11">
        <f t="shared" si="78"/>
        <v>41088.208333333336</v>
      </c>
      <c r="P800" t="b">
        <v>0</v>
      </c>
      <c r="Q800" t="b">
        <v>1</v>
      </c>
      <c r="R800" t="s">
        <v>33</v>
      </c>
      <c r="S800" t="str">
        <f t="shared" si="80"/>
        <v>theater</v>
      </c>
      <c r="T800" t="str">
        <f t="shared" si="81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9"/>
        <v>87.008284023668637</v>
      </c>
      <c r="G801" t="s">
        <v>14</v>
      </c>
      <c r="H801" s="4">
        <f t="shared" si="76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7"/>
        <v>42399.25</v>
      </c>
      <c r="O801" s="11">
        <f t="shared" si="78"/>
        <v>42403.25</v>
      </c>
      <c r="P801" t="b">
        <v>0</v>
      </c>
      <c r="Q801" t="b">
        <v>0</v>
      </c>
      <c r="R801" t="s">
        <v>33</v>
      </c>
      <c r="S801" t="str">
        <f t="shared" si="80"/>
        <v>theater</v>
      </c>
      <c r="T801" t="str">
        <f t="shared" si="81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9"/>
        <v>1</v>
      </c>
      <c r="G802" t="s">
        <v>14</v>
      </c>
      <c r="H802" s="4">
        <f t="shared" si="76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7"/>
        <v>42167.208333333328</v>
      </c>
      <c r="O802" s="11">
        <f t="shared" si="78"/>
        <v>42171.208333333328</v>
      </c>
      <c r="P802" t="b">
        <v>0</v>
      </c>
      <c r="Q802" t="b">
        <v>0</v>
      </c>
      <c r="R802" t="s">
        <v>23</v>
      </c>
      <c r="S802" t="str">
        <f t="shared" si="80"/>
        <v>music</v>
      </c>
      <c r="T802" t="str">
        <f t="shared" si="81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9"/>
        <v>202.9130434782609</v>
      </c>
      <c r="G803" t="s">
        <v>20</v>
      </c>
      <c r="H803" s="4">
        <f t="shared" si="76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7"/>
        <v>43830.25</v>
      </c>
      <c r="O803" s="11">
        <f t="shared" si="78"/>
        <v>43852.25</v>
      </c>
      <c r="P803" t="b">
        <v>0</v>
      </c>
      <c r="Q803" t="b">
        <v>1</v>
      </c>
      <c r="R803" t="s">
        <v>122</v>
      </c>
      <c r="S803" t="str">
        <f t="shared" si="80"/>
        <v>photography</v>
      </c>
      <c r="T803" t="str">
        <f t="shared" si="81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9"/>
        <v>197.03225806451613</v>
      </c>
      <c r="G804" t="s">
        <v>20</v>
      </c>
      <c r="H804" s="4">
        <f t="shared" si="76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7"/>
        <v>43650.208333333328</v>
      </c>
      <c r="O804" s="11">
        <f t="shared" si="78"/>
        <v>43652.208333333328</v>
      </c>
      <c r="P804" t="b">
        <v>0</v>
      </c>
      <c r="Q804" t="b">
        <v>0</v>
      </c>
      <c r="R804" t="s">
        <v>122</v>
      </c>
      <c r="S804" t="str">
        <f t="shared" si="80"/>
        <v>photography</v>
      </c>
      <c r="T804" t="str">
        <f t="shared" si="81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9"/>
        <v>107</v>
      </c>
      <c r="G805" t="s">
        <v>20</v>
      </c>
      <c r="H805" s="4">
        <f t="shared" si="76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7"/>
        <v>43492.25</v>
      </c>
      <c r="O805" s="11">
        <f t="shared" si="78"/>
        <v>43526.25</v>
      </c>
      <c r="P805" t="b">
        <v>0</v>
      </c>
      <c r="Q805" t="b">
        <v>0</v>
      </c>
      <c r="R805" t="s">
        <v>33</v>
      </c>
      <c r="S805" t="str">
        <f t="shared" si="80"/>
        <v>theater</v>
      </c>
      <c r="T805" t="str">
        <f t="shared" si="81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9"/>
        <v>268.73076923076923</v>
      </c>
      <c r="G806" t="s">
        <v>20</v>
      </c>
      <c r="H806" s="4">
        <f t="shared" si="76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7"/>
        <v>43102.25</v>
      </c>
      <c r="O806" s="11">
        <f t="shared" si="78"/>
        <v>43122.25</v>
      </c>
      <c r="P806" t="b">
        <v>0</v>
      </c>
      <c r="Q806" t="b">
        <v>0</v>
      </c>
      <c r="R806" t="s">
        <v>23</v>
      </c>
      <c r="S806" t="str">
        <f t="shared" si="80"/>
        <v>music</v>
      </c>
      <c r="T806" t="str">
        <f t="shared" si="81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9"/>
        <v>50.845360824742272</v>
      </c>
      <c r="G807" t="s">
        <v>14</v>
      </c>
      <c r="H807" s="4">
        <f t="shared" si="76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7"/>
        <v>41958.25</v>
      </c>
      <c r="O807" s="11">
        <f t="shared" si="78"/>
        <v>42009.25</v>
      </c>
      <c r="P807" t="b">
        <v>0</v>
      </c>
      <c r="Q807" t="b">
        <v>0</v>
      </c>
      <c r="R807" t="s">
        <v>42</v>
      </c>
      <c r="S807" t="str">
        <f t="shared" si="80"/>
        <v>film &amp; video</v>
      </c>
      <c r="T807" t="str">
        <f t="shared" si="81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9"/>
        <v>1180.2857142857142</v>
      </c>
      <c r="G808" t="s">
        <v>20</v>
      </c>
      <c r="H808" s="4">
        <f t="shared" si="76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7"/>
        <v>40973.25</v>
      </c>
      <c r="O808" s="11">
        <f t="shared" si="78"/>
        <v>40997.208333333336</v>
      </c>
      <c r="P808" t="b">
        <v>0</v>
      </c>
      <c r="Q808" t="b">
        <v>1</v>
      </c>
      <c r="R808" t="s">
        <v>53</v>
      </c>
      <c r="S808" t="str">
        <f t="shared" si="80"/>
        <v>film &amp; video</v>
      </c>
      <c r="T808" t="str">
        <f t="shared" si="81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9"/>
        <v>264</v>
      </c>
      <c r="G809" t="s">
        <v>20</v>
      </c>
      <c r="H809" s="4">
        <f t="shared" si="76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7"/>
        <v>43753.208333333328</v>
      </c>
      <c r="O809" s="11">
        <f t="shared" si="78"/>
        <v>43797.25</v>
      </c>
      <c r="P809" t="b">
        <v>0</v>
      </c>
      <c r="Q809" t="b">
        <v>1</v>
      </c>
      <c r="R809" t="s">
        <v>33</v>
      </c>
      <c r="S809" t="str">
        <f t="shared" si="80"/>
        <v>theater</v>
      </c>
      <c r="T809" t="str">
        <f t="shared" si="81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9"/>
        <v>30.44230769230769</v>
      </c>
      <c r="G810" t="s">
        <v>14</v>
      </c>
      <c r="H810" s="4">
        <f t="shared" si="76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7"/>
        <v>42507.208333333328</v>
      </c>
      <c r="O810" s="11">
        <f t="shared" si="78"/>
        <v>42524.208333333328</v>
      </c>
      <c r="P810" t="b">
        <v>0</v>
      </c>
      <c r="Q810" t="b">
        <v>0</v>
      </c>
      <c r="R810" t="s">
        <v>17</v>
      </c>
      <c r="S810" t="str">
        <f t="shared" si="80"/>
        <v>food</v>
      </c>
      <c r="T810" t="str">
        <f t="shared" si="81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9"/>
        <v>62.880681818181813</v>
      </c>
      <c r="G811" t="s">
        <v>14</v>
      </c>
      <c r="H811" s="4">
        <f t="shared" si="76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7"/>
        <v>41135.208333333336</v>
      </c>
      <c r="O811" s="11">
        <f t="shared" si="78"/>
        <v>41136.208333333336</v>
      </c>
      <c r="P811" t="b">
        <v>0</v>
      </c>
      <c r="Q811" t="b">
        <v>0</v>
      </c>
      <c r="R811" t="s">
        <v>42</v>
      </c>
      <c r="S811" t="str">
        <f t="shared" si="80"/>
        <v>film &amp; video</v>
      </c>
      <c r="T811" t="str">
        <f t="shared" si="81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9"/>
        <v>193.125</v>
      </c>
      <c r="G812" t="s">
        <v>20</v>
      </c>
      <c r="H812" s="4">
        <f t="shared" si="76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7"/>
        <v>43067.25</v>
      </c>
      <c r="O812" s="11">
        <f t="shared" si="78"/>
        <v>43077.25</v>
      </c>
      <c r="P812" t="b">
        <v>0</v>
      </c>
      <c r="Q812" t="b">
        <v>1</v>
      </c>
      <c r="R812" t="s">
        <v>33</v>
      </c>
      <c r="S812" t="str">
        <f t="shared" si="80"/>
        <v>theater</v>
      </c>
      <c r="T812" t="str">
        <f t="shared" si="81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9"/>
        <v>77.102702702702715</v>
      </c>
      <c r="G813" t="s">
        <v>14</v>
      </c>
      <c r="H813" s="4">
        <f t="shared" si="76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7"/>
        <v>42378.25</v>
      </c>
      <c r="O813" s="11">
        <f t="shared" si="78"/>
        <v>42380.25</v>
      </c>
      <c r="P813" t="b">
        <v>0</v>
      </c>
      <c r="Q813" t="b">
        <v>1</v>
      </c>
      <c r="R813" t="s">
        <v>89</v>
      </c>
      <c r="S813" t="str">
        <f t="shared" si="80"/>
        <v>games</v>
      </c>
      <c r="T813" t="str">
        <f t="shared" si="81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9"/>
        <v>225.52763819095478</v>
      </c>
      <c r="G814" t="s">
        <v>20</v>
      </c>
      <c r="H814" s="4">
        <f t="shared" si="76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7"/>
        <v>43206.208333333328</v>
      </c>
      <c r="O814" s="11">
        <f t="shared" si="78"/>
        <v>43211.208333333328</v>
      </c>
      <c r="P814" t="b">
        <v>0</v>
      </c>
      <c r="Q814" t="b">
        <v>0</v>
      </c>
      <c r="R814" t="s">
        <v>68</v>
      </c>
      <c r="S814" t="str">
        <f t="shared" si="80"/>
        <v>publishing</v>
      </c>
      <c r="T814" t="str">
        <f t="shared" si="81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9"/>
        <v>239.40625</v>
      </c>
      <c r="G815" t="s">
        <v>20</v>
      </c>
      <c r="H815" s="4">
        <f t="shared" si="76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7"/>
        <v>41148.208333333336</v>
      </c>
      <c r="O815" s="11">
        <f t="shared" si="78"/>
        <v>41158.208333333336</v>
      </c>
      <c r="P815" t="b">
        <v>0</v>
      </c>
      <c r="Q815" t="b">
        <v>0</v>
      </c>
      <c r="R815" t="s">
        <v>89</v>
      </c>
      <c r="S815" t="str">
        <f t="shared" si="80"/>
        <v>games</v>
      </c>
      <c r="T815" t="str">
        <f t="shared" si="81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9"/>
        <v>92.1875</v>
      </c>
      <c r="G816" t="s">
        <v>14</v>
      </c>
      <c r="H816" s="4">
        <f t="shared" si="76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7"/>
        <v>42517.208333333328</v>
      </c>
      <c r="O816" s="11">
        <f t="shared" si="78"/>
        <v>42519.208333333328</v>
      </c>
      <c r="P816" t="b">
        <v>0</v>
      </c>
      <c r="Q816" t="b">
        <v>1</v>
      </c>
      <c r="R816" t="s">
        <v>23</v>
      </c>
      <c r="S816" t="str">
        <f t="shared" si="80"/>
        <v>music</v>
      </c>
      <c r="T816" t="str">
        <f t="shared" si="81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9"/>
        <v>130.23333333333335</v>
      </c>
      <c r="G817" t="s">
        <v>20</v>
      </c>
      <c r="H817" s="4">
        <f t="shared" si="76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7"/>
        <v>43068.25</v>
      </c>
      <c r="O817" s="11">
        <f t="shared" si="78"/>
        <v>43094.25</v>
      </c>
      <c r="P817" t="b">
        <v>0</v>
      </c>
      <c r="Q817" t="b">
        <v>0</v>
      </c>
      <c r="R817" t="s">
        <v>23</v>
      </c>
      <c r="S817" t="str">
        <f t="shared" si="80"/>
        <v>music</v>
      </c>
      <c r="T817" t="str">
        <f t="shared" si="81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9"/>
        <v>615.21739130434787</v>
      </c>
      <c r="G818" t="s">
        <v>20</v>
      </c>
      <c r="H818" s="4">
        <f t="shared" si="76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7"/>
        <v>41680.25</v>
      </c>
      <c r="O818" s="11">
        <f t="shared" si="78"/>
        <v>41682.25</v>
      </c>
      <c r="P818" t="b">
        <v>1</v>
      </c>
      <c r="Q818" t="b">
        <v>1</v>
      </c>
      <c r="R818" t="s">
        <v>33</v>
      </c>
      <c r="S818" t="str">
        <f t="shared" si="80"/>
        <v>theater</v>
      </c>
      <c r="T818" t="str">
        <f t="shared" si="81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9"/>
        <v>368.79532163742692</v>
      </c>
      <c r="G819" t="s">
        <v>20</v>
      </c>
      <c r="H819" s="4">
        <f t="shared" si="76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7"/>
        <v>43589.208333333328</v>
      </c>
      <c r="O819" s="11">
        <f t="shared" si="78"/>
        <v>43617.208333333328</v>
      </c>
      <c r="P819" t="b">
        <v>0</v>
      </c>
      <c r="Q819" t="b">
        <v>1</v>
      </c>
      <c r="R819" t="s">
        <v>68</v>
      </c>
      <c r="S819" t="str">
        <f t="shared" si="80"/>
        <v>publishing</v>
      </c>
      <c r="T819" t="str">
        <f t="shared" si="81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9"/>
        <v>1094.8571428571429</v>
      </c>
      <c r="G820" t="s">
        <v>20</v>
      </c>
      <c r="H820" s="4">
        <f t="shared" si="76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7"/>
        <v>43486.25</v>
      </c>
      <c r="O820" s="11">
        <f t="shared" si="78"/>
        <v>43499.25</v>
      </c>
      <c r="P820" t="b">
        <v>0</v>
      </c>
      <c r="Q820" t="b">
        <v>1</v>
      </c>
      <c r="R820" t="s">
        <v>33</v>
      </c>
      <c r="S820" t="str">
        <f t="shared" si="80"/>
        <v>theater</v>
      </c>
      <c r="T820" t="str">
        <f t="shared" si="81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9"/>
        <v>50.662921348314605</v>
      </c>
      <c r="G821" t="s">
        <v>14</v>
      </c>
      <c r="H821" s="4">
        <f t="shared" si="76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7"/>
        <v>41237.25</v>
      </c>
      <c r="O821" s="11">
        <f t="shared" si="78"/>
        <v>41252.25</v>
      </c>
      <c r="P821" t="b">
        <v>1</v>
      </c>
      <c r="Q821" t="b">
        <v>0</v>
      </c>
      <c r="R821" t="s">
        <v>89</v>
      </c>
      <c r="S821" t="str">
        <f t="shared" si="80"/>
        <v>games</v>
      </c>
      <c r="T821" t="str">
        <f t="shared" si="81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9"/>
        <v>800.6</v>
      </c>
      <c r="G822" t="s">
        <v>20</v>
      </c>
      <c r="H822" s="4">
        <f t="shared" si="76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7"/>
        <v>43310.208333333328</v>
      </c>
      <c r="O822" s="11">
        <f t="shared" si="78"/>
        <v>43323.208333333328</v>
      </c>
      <c r="P822" t="b">
        <v>0</v>
      </c>
      <c r="Q822" t="b">
        <v>1</v>
      </c>
      <c r="R822" t="s">
        <v>23</v>
      </c>
      <c r="S822" t="str">
        <f t="shared" si="80"/>
        <v>music</v>
      </c>
      <c r="T822" t="str">
        <f t="shared" si="81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9"/>
        <v>291.28571428571428</v>
      </c>
      <c r="G823" t="s">
        <v>20</v>
      </c>
      <c r="H823" s="4">
        <f t="shared" si="76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7"/>
        <v>42794.25</v>
      </c>
      <c r="O823" s="11">
        <f t="shared" si="78"/>
        <v>42807.208333333328</v>
      </c>
      <c r="P823" t="b">
        <v>0</v>
      </c>
      <c r="Q823" t="b">
        <v>0</v>
      </c>
      <c r="R823" t="s">
        <v>42</v>
      </c>
      <c r="S823" t="str">
        <f t="shared" si="80"/>
        <v>film &amp; video</v>
      </c>
      <c r="T823" t="str">
        <f t="shared" si="81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9"/>
        <v>349.9666666666667</v>
      </c>
      <c r="G824" t="s">
        <v>20</v>
      </c>
      <c r="H824" s="4">
        <f t="shared" si="76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7"/>
        <v>41698.25</v>
      </c>
      <c r="O824" s="11">
        <f t="shared" si="78"/>
        <v>41715.208333333336</v>
      </c>
      <c r="P824" t="b">
        <v>0</v>
      </c>
      <c r="Q824" t="b">
        <v>0</v>
      </c>
      <c r="R824" t="s">
        <v>23</v>
      </c>
      <c r="S824" t="str">
        <f t="shared" si="80"/>
        <v>music</v>
      </c>
      <c r="T824" t="str">
        <f t="shared" si="81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9"/>
        <v>357.07317073170731</v>
      </c>
      <c r="G825" t="s">
        <v>20</v>
      </c>
      <c r="H825" s="4">
        <f t="shared" si="76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7"/>
        <v>41892.208333333336</v>
      </c>
      <c r="O825" s="11">
        <f t="shared" si="78"/>
        <v>41917.208333333336</v>
      </c>
      <c r="P825" t="b">
        <v>1</v>
      </c>
      <c r="Q825" t="b">
        <v>1</v>
      </c>
      <c r="R825" t="s">
        <v>23</v>
      </c>
      <c r="S825" t="str">
        <f t="shared" si="80"/>
        <v>music</v>
      </c>
      <c r="T825" t="str">
        <f t="shared" si="81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9"/>
        <v>126.48941176470588</v>
      </c>
      <c r="G826" t="s">
        <v>20</v>
      </c>
      <c r="H826" s="4">
        <f t="shared" si="76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7"/>
        <v>40348.208333333336</v>
      </c>
      <c r="O826" s="11">
        <f t="shared" si="78"/>
        <v>40380.208333333336</v>
      </c>
      <c r="P826" t="b">
        <v>0</v>
      </c>
      <c r="Q826" t="b">
        <v>1</v>
      </c>
      <c r="R826" t="s">
        <v>68</v>
      </c>
      <c r="S826" t="str">
        <f t="shared" si="80"/>
        <v>publishing</v>
      </c>
      <c r="T826" t="str">
        <f t="shared" si="81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9"/>
        <v>387.5</v>
      </c>
      <c r="G827" t="s">
        <v>20</v>
      </c>
      <c r="H827" s="4">
        <f t="shared" si="76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7"/>
        <v>42941.208333333328</v>
      </c>
      <c r="O827" s="11">
        <f t="shared" si="78"/>
        <v>42953.208333333328</v>
      </c>
      <c r="P827" t="b">
        <v>0</v>
      </c>
      <c r="Q827" t="b">
        <v>0</v>
      </c>
      <c r="R827" t="s">
        <v>100</v>
      </c>
      <c r="S827" t="str">
        <f t="shared" si="80"/>
        <v>film &amp; video</v>
      </c>
      <c r="T827" t="str">
        <f t="shared" si="81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9"/>
        <v>457.03571428571428</v>
      </c>
      <c r="G828" t="s">
        <v>20</v>
      </c>
      <c r="H828" s="4">
        <f t="shared" si="76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7"/>
        <v>40525.25</v>
      </c>
      <c r="O828" s="11">
        <f t="shared" si="78"/>
        <v>40553.25</v>
      </c>
      <c r="P828" t="b">
        <v>0</v>
      </c>
      <c r="Q828" t="b">
        <v>1</v>
      </c>
      <c r="R828" t="s">
        <v>33</v>
      </c>
      <c r="S828" t="str">
        <f t="shared" si="80"/>
        <v>theater</v>
      </c>
      <c r="T828" t="str">
        <f t="shared" si="81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9"/>
        <v>266.69565217391306</v>
      </c>
      <c r="G829" t="s">
        <v>20</v>
      </c>
      <c r="H829" s="4">
        <f t="shared" si="76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7"/>
        <v>40666.208333333336</v>
      </c>
      <c r="O829" s="11">
        <f t="shared" si="78"/>
        <v>40678.208333333336</v>
      </c>
      <c r="P829" t="b">
        <v>0</v>
      </c>
      <c r="Q829" t="b">
        <v>1</v>
      </c>
      <c r="R829" t="s">
        <v>53</v>
      </c>
      <c r="S829" t="str">
        <f t="shared" si="80"/>
        <v>film &amp; video</v>
      </c>
      <c r="T829" t="str">
        <f t="shared" si="81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9"/>
        <v>69</v>
      </c>
      <c r="G830" t="s">
        <v>14</v>
      </c>
      <c r="H830" s="4">
        <f t="shared" si="76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7"/>
        <v>43340.208333333328</v>
      </c>
      <c r="O830" s="11">
        <f t="shared" si="78"/>
        <v>43365.208333333328</v>
      </c>
      <c r="P830" t="b">
        <v>0</v>
      </c>
      <c r="Q830" t="b">
        <v>0</v>
      </c>
      <c r="R830" t="s">
        <v>33</v>
      </c>
      <c r="S830" t="str">
        <f t="shared" si="80"/>
        <v>theater</v>
      </c>
      <c r="T830" t="str">
        <f t="shared" si="81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9"/>
        <v>51.34375</v>
      </c>
      <c r="G831" t="s">
        <v>14</v>
      </c>
      <c r="H831" s="4">
        <f t="shared" si="76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7"/>
        <v>42164.208333333328</v>
      </c>
      <c r="O831" s="11">
        <f t="shared" si="78"/>
        <v>42179.208333333328</v>
      </c>
      <c r="P831" t="b">
        <v>0</v>
      </c>
      <c r="Q831" t="b">
        <v>0</v>
      </c>
      <c r="R831" t="s">
        <v>33</v>
      </c>
      <c r="S831" t="str">
        <f t="shared" si="80"/>
        <v>theater</v>
      </c>
      <c r="T831" t="str">
        <f t="shared" si="81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9"/>
        <v>1.1710526315789473</v>
      </c>
      <c r="G832" t="s">
        <v>14</v>
      </c>
      <c r="H832" s="4">
        <f t="shared" si="76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7"/>
        <v>43103.25</v>
      </c>
      <c r="O832" s="11">
        <f t="shared" si="78"/>
        <v>43162.25</v>
      </c>
      <c r="P832" t="b">
        <v>0</v>
      </c>
      <c r="Q832" t="b">
        <v>0</v>
      </c>
      <c r="R832" t="s">
        <v>33</v>
      </c>
      <c r="S832" t="str">
        <f t="shared" si="80"/>
        <v>theater</v>
      </c>
      <c r="T832" t="str">
        <f t="shared" si="81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9"/>
        <v>108.97734294541709</v>
      </c>
      <c r="G833" t="s">
        <v>20</v>
      </c>
      <c r="H833" s="4">
        <f t="shared" si="76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7"/>
        <v>40994.208333333336</v>
      </c>
      <c r="O833" s="11">
        <f t="shared" si="78"/>
        <v>41028.208333333336</v>
      </c>
      <c r="P833" t="b">
        <v>0</v>
      </c>
      <c r="Q833" t="b">
        <v>0</v>
      </c>
      <c r="R833" t="s">
        <v>122</v>
      </c>
      <c r="S833" t="str">
        <f t="shared" si="80"/>
        <v>photography</v>
      </c>
      <c r="T833" t="str">
        <f t="shared" si="81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9"/>
        <v>315.17592592592592</v>
      </c>
      <c r="G834" t="s">
        <v>20</v>
      </c>
      <c r="H834" s="4">
        <f t="shared" ref="H834:H897" si="82">IFERROR(E834/I834,"0")</f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83">(L834/86400)+25569</f>
        <v>42299.208333333328</v>
      </c>
      <c r="O834" s="11">
        <f t="shared" ref="O834:O897" si="84">(M834/86400)+25569</f>
        <v>42333.25</v>
      </c>
      <c r="P834" t="b">
        <v>1</v>
      </c>
      <c r="Q834" t="b">
        <v>0</v>
      </c>
      <c r="R834" t="s">
        <v>206</v>
      </c>
      <c r="S834" t="str">
        <f t="shared" si="80"/>
        <v>publishing</v>
      </c>
      <c r="T834" t="str">
        <f t="shared" si="81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85">E835/D835*100</f>
        <v>157.69117647058823</v>
      </c>
      <c r="G835" t="s">
        <v>20</v>
      </c>
      <c r="H835" s="4">
        <f t="shared" si="82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83"/>
        <v>40588.25</v>
      </c>
      <c r="O835" s="11">
        <f t="shared" si="84"/>
        <v>40599.25</v>
      </c>
      <c r="P835" t="b">
        <v>0</v>
      </c>
      <c r="Q835" t="b">
        <v>0</v>
      </c>
      <c r="R835" t="s">
        <v>206</v>
      </c>
      <c r="S835" t="str">
        <f t="shared" ref="S835:S898" si="86">IFERROR(LEFT(R835, SEARCH("/", R835) - 1), R835)</f>
        <v>publishing</v>
      </c>
      <c r="T835" t="str">
        <f t="shared" si="81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85"/>
        <v>153.8082191780822</v>
      </c>
      <c r="G836" t="s">
        <v>20</v>
      </c>
      <c r="H836" s="4">
        <f t="shared" si="82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3"/>
        <v>41448.208333333336</v>
      </c>
      <c r="O836" s="11">
        <f t="shared" si="84"/>
        <v>41454.208333333336</v>
      </c>
      <c r="P836" t="b">
        <v>0</v>
      </c>
      <c r="Q836" t="b">
        <v>0</v>
      </c>
      <c r="R836" t="s">
        <v>33</v>
      </c>
      <c r="S836" t="str">
        <f t="shared" si="86"/>
        <v>theater</v>
      </c>
      <c r="T836" t="str">
        <f t="shared" si="81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5"/>
        <v>89.738979118329468</v>
      </c>
      <c r="G837" t="s">
        <v>14</v>
      </c>
      <c r="H837" s="4">
        <f t="shared" si="82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3"/>
        <v>42063.25</v>
      </c>
      <c r="O837" s="11">
        <f t="shared" si="84"/>
        <v>42069.25</v>
      </c>
      <c r="P837" t="b">
        <v>0</v>
      </c>
      <c r="Q837" t="b">
        <v>0</v>
      </c>
      <c r="R837" t="s">
        <v>28</v>
      </c>
      <c r="S837" t="str">
        <f t="shared" si="86"/>
        <v>technology</v>
      </c>
      <c r="T837" t="str">
        <f t="shared" si="81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5"/>
        <v>75.135802469135797</v>
      </c>
      <c r="G838" t="s">
        <v>14</v>
      </c>
      <c r="H838" s="4">
        <f t="shared" si="82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3"/>
        <v>40214.25</v>
      </c>
      <c r="O838" s="11">
        <f t="shared" si="84"/>
        <v>40225.25</v>
      </c>
      <c r="P838" t="b">
        <v>0</v>
      </c>
      <c r="Q838" t="b">
        <v>0</v>
      </c>
      <c r="R838" t="s">
        <v>60</v>
      </c>
      <c r="S838" t="str">
        <f t="shared" si="86"/>
        <v>music</v>
      </c>
      <c r="T838" t="str">
        <f t="shared" si="81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5"/>
        <v>852.88135593220341</v>
      </c>
      <c r="G839" t="s">
        <v>20</v>
      </c>
      <c r="H839" s="4">
        <f t="shared" si="82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3"/>
        <v>40629.208333333336</v>
      </c>
      <c r="O839" s="11">
        <f t="shared" si="84"/>
        <v>40683.208333333336</v>
      </c>
      <c r="P839" t="b">
        <v>0</v>
      </c>
      <c r="Q839" t="b">
        <v>0</v>
      </c>
      <c r="R839" t="s">
        <v>159</v>
      </c>
      <c r="S839" t="str">
        <f t="shared" si="86"/>
        <v>music</v>
      </c>
      <c r="T839" t="str">
        <f t="shared" ref="T839:T902" si="87">IFERROR(MID(R839, SEARCH("/", R839) + 1, LEN(R839) - SEARCH("/", R839)), "")</f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5"/>
        <v>138.90625</v>
      </c>
      <c r="G840" t="s">
        <v>20</v>
      </c>
      <c r="H840" s="4">
        <f t="shared" si="82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3"/>
        <v>43370.208333333328</v>
      </c>
      <c r="O840" s="11">
        <f t="shared" si="84"/>
        <v>43379.208333333328</v>
      </c>
      <c r="P840" t="b">
        <v>0</v>
      </c>
      <c r="Q840" t="b">
        <v>0</v>
      </c>
      <c r="R840" t="s">
        <v>33</v>
      </c>
      <c r="S840" t="str">
        <f t="shared" si="86"/>
        <v>theater</v>
      </c>
      <c r="T840" t="str">
        <f t="shared" si="87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5"/>
        <v>190.18181818181819</v>
      </c>
      <c r="G841" t="s">
        <v>20</v>
      </c>
      <c r="H841" s="4">
        <f t="shared" si="82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3"/>
        <v>41715.208333333336</v>
      </c>
      <c r="O841" s="11">
        <f t="shared" si="84"/>
        <v>41760.208333333336</v>
      </c>
      <c r="P841" t="b">
        <v>0</v>
      </c>
      <c r="Q841" t="b">
        <v>1</v>
      </c>
      <c r="R841" t="s">
        <v>42</v>
      </c>
      <c r="S841" t="str">
        <f t="shared" si="86"/>
        <v>film &amp; video</v>
      </c>
      <c r="T841" t="str">
        <f t="shared" si="87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5"/>
        <v>100.24333619948409</v>
      </c>
      <c r="G842" t="s">
        <v>20</v>
      </c>
      <c r="H842" s="4">
        <f t="shared" si="82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3"/>
        <v>41836.208333333336</v>
      </c>
      <c r="O842" s="11">
        <f t="shared" si="84"/>
        <v>41838.208333333336</v>
      </c>
      <c r="P842" t="b">
        <v>0</v>
      </c>
      <c r="Q842" t="b">
        <v>1</v>
      </c>
      <c r="R842" t="s">
        <v>33</v>
      </c>
      <c r="S842" t="str">
        <f t="shared" si="86"/>
        <v>theater</v>
      </c>
      <c r="T842" t="str">
        <f t="shared" si="87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5"/>
        <v>142.75824175824175</v>
      </c>
      <c r="G843" t="s">
        <v>20</v>
      </c>
      <c r="H843" s="4">
        <f t="shared" si="82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3"/>
        <v>42419.25</v>
      </c>
      <c r="O843" s="11">
        <f t="shared" si="84"/>
        <v>42435.25</v>
      </c>
      <c r="P843" t="b">
        <v>0</v>
      </c>
      <c r="Q843" t="b">
        <v>0</v>
      </c>
      <c r="R843" t="s">
        <v>28</v>
      </c>
      <c r="S843" t="str">
        <f t="shared" si="86"/>
        <v>technology</v>
      </c>
      <c r="T843" t="str">
        <f t="shared" si="87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5"/>
        <v>563.13333333333333</v>
      </c>
      <c r="G844" t="s">
        <v>20</v>
      </c>
      <c r="H844" s="4">
        <f t="shared" si="82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3"/>
        <v>43266.208333333328</v>
      </c>
      <c r="O844" s="11">
        <f t="shared" si="84"/>
        <v>43269.208333333328</v>
      </c>
      <c r="P844" t="b">
        <v>0</v>
      </c>
      <c r="Q844" t="b">
        <v>0</v>
      </c>
      <c r="R844" t="s">
        <v>65</v>
      </c>
      <c r="S844" t="str">
        <f t="shared" si="86"/>
        <v>technology</v>
      </c>
      <c r="T844" t="str">
        <f t="shared" si="87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5"/>
        <v>30.715909090909086</v>
      </c>
      <c r="G845" t="s">
        <v>14</v>
      </c>
      <c r="H845" s="4">
        <f t="shared" si="82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3"/>
        <v>43338.208333333328</v>
      </c>
      <c r="O845" s="11">
        <f t="shared" si="84"/>
        <v>43344.208333333328</v>
      </c>
      <c r="P845" t="b">
        <v>0</v>
      </c>
      <c r="Q845" t="b">
        <v>0</v>
      </c>
      <c r="R845" t="s">
        <v>122</v>
      </c>
      <c r="S845" t="str">
        <f t="shared" si="86"/>
        <v>photography</v>
      </c>
      <c r="T845" t="str">
        <f t="shared" si="87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5"/>
        <v>99.39772727272728</v>
      </c>
      <c r="G846" t="s">
        <v>74</v>
      </c>
      <c r="H846" s="4">
        <f t="shared" si="82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3"/>
        <v>40930.25</v>
      </c>
      <c r="O846" s="11">
        <f t="shared" si="84"/>
        <v>40933.25</v>
      </c>
      <c r="P846" t="b">
        <v>0</v>
      </c>
      <c r="Q846" t="b">
        <v>0</v>
      </c>
      <c r="R846" t="s">
        <v>42</v>
      </c>
      <c r="S846" t="str">
        <f t="shared" si="86"/>
        <v>film &amp; video</v>
      </c>
      <c r="T846" t="str">
        <f t="shared" si="87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5"/>
        <v>197.54935622317598</v>
      </c>
      <c r="G847" t="s">
        <v>20</v>
      </c>
      <c r="H847" s="4">
        <f t="shared" si="82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3"/>
        <v>43235.208333333328</v>
      </c>
      <c r="O847" s="11">
        <f t="shared" si="84"/>
        <v>43272.208333333328</v>
      </c>
      <c r="P847" t="b">
        <v>0</v>
      </c>
      <c r="Q847" t="b">
        <v>0</v>
      </c>
      <c r="R847" t="s">
        <v>28</v>
      </c>
      <c r="S847" t="str">
        <f t="shared" si="86"/>
        <v>technology</v>
      </c>
      <c r="T847" t="str">
        <f t="shared" si="87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5"/>
        <v>508.5</v>
      </c>
      <c r="G848" t="s">
        <v>20</v>
      </c>
      <c r="H848" s="4">
        <f t="shared" si="82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3"/>
        <v>43302.208333333328</v>
      </c>
      <c r="O848" s="11">
        <f t="shared" si="84"/>
        <v>43338.208333333328</v>
      </c>
      <c r="P848" t="b">
        <v>1</v>
      </c>
      <c r="Q848" t="b">
        <v>1</v>
      </c>
      <c r="R848" t="s">
        <v>28</v>
      </c>
      <c r="S848" t="str">
        <f t="shared" si="86"/>
        <v>technology</v>
      </c>
      <c r="T848" t="str">
        <f t="shared" si="87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5"/>
        <v>237.74468085106383</v>
      </c>
      <c r="G849" t="s">
        <v>20</v>
      </c>
      <c r="H849" s="4">
        <f t="shared" si="82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3"/>
        <v>43107.25</v>
      </c>
      <c r="O849" s="11">
        <f t="shared" si="84"/>
        <v>43110.25</v>
      </c>
      <c r="P849" t="b">
        <v>0</v>
      </c>
      <c r="Q849" t="b">
        <v>0</v>
      </c>
      <c r="R849" t="s">
        <v>17</v>
      </c>
      <c r="S849" t="str">
        <f t="shared" si="86"/>
        <v>food</v>
      </c>
      <c r="T849" t="str">
        <f t="shared" si="87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5"/>
        <v>338.46875</v>
      </c>
      <c r="G850" t="s">
        <v>20</v>
      </c>
      <c r="H850" s="4">
        <f t="shared" si="82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3"/>
        <v>40341.208333333336</v>
      </c>
      <c r="O850" s="11">
        <f t="shared" si="84"/>
        <v>40350.208333333336</v>
      </c>
      <c r="P850" t="b">
        <v>0</v>
      </c>
      <c r="Q850" t="b">
        <v>0</v>
      </c>
      <c r="R850" t="s">
        <v>53</v>
      </c>
      <c r="S850" t="str">
        <f t="shared" si="86"/>
        <v>film &amp; video</v>
      </c>
      <c r="T850" t="str">
        <f t="shared" si="87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5"/>
        <v>133.08955223880596</v>
      </c>
      <c r="G851" t="s">
        <v>20</v>
      </c>
      <c r="H851" s="4">
        <f t="shared" si="82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3"/>
        <v>40948.25</v>
      </c>
      <c r="O851" s="11">
        <f t="shared" si="84"/>
        <v>40951.25</v>
      </c>
      <c r="P851" t="b">
        <v>0</v>
      </c>
      <c r="Q851" t="b">
        <v>1</v>
      </c>
      <c r="R851" t="s">
        <v>60</v>
      </c>
      <c r="S851" t="str">
        <f t="shared" si="86"/>
        <v>music</v>
      </c>
      <c r="T851" t="str">
        <f t="shared" si="87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5"/>
        <v>1</v>
      </c>
      <c r="G852" t="s">
        <v>14</v>
      </c>
      <c r="H852" s="4">
        <f t="shared" si="82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3"/>
        <v>40866.25</v>
      </c>
      <c r="O852" s="11">
        <f t="shared" si="84"/>
        <v>40881.25</v>
      </c>
      <c r="P852" t="b">
        <v>1</v>
      </c>
      <c r="Q852" t="b">
        <v>0</v>
      </c>
      <c r="R852" t="s">
        <v>23</v>
      </c>
      <c r="S852" t="str">
        <f t="shared" si="86"/>
        <v>music</v>
      </c>
      <c r="T852" t="str">
        <f t="shared" si="87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5"/>
        <v>207.79999999999998</v>
      </c>
      <c r="G853" t="s">
        <v>20</v>
      </c>
      <c r="H853" s="4">
        <f t="shared" si="82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3"/>
        <v>41031.208333333336</v>
      </c>
      <c r="O853" s="11">
        <f t="shared" si="84"/>
        <v>41064.208333333336</v>
      </c>
      <c r="P853" t="b">
        <v>0</v>
      </c>
      <c r="Q853" t="b">
        <v>0</v>
      </c>
      <c r="R853" t="s">
        <v>50</v>
      </c>
      <c r="S853" t="str">
        <f t="shared" si="86"/>
        <v>music</v>
      </c>
      <c r="T853" t="str">
        <f t="shared" si="87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5"/>
        <v>51.122448979591837</v>
      </c>
      <c r="G854" t="s">
        <v>14</v>
      </c>
      <c r="H854" s="4">
        <f t="shared" si="82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3"/>
        <v>40740.208333333336</v>
      </c>
      <c r="O854" s="11">
        <f t="shared" si="84"/>
        <v>40750.208333333336</v>
      </c>
      <c r="P854" t="b">
        <v>0</v>
      </c>
      <c r="Q854" t="b">
        <v>1</v>
      </c>
      <c r="R854" t="s">
        <v>89</v>
      </c>
      <c r="S854" t="str">
        <f t="shared" si="86"/>
        <v>games</v>
      </c>
      <c r="T854" t="str">
        <f t="shared" si="87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5"/>
        <v>652.05847953216369</v>
      </c>
      <c r="G855" t="s">
        <v>20</v>
      </c>
      <c r="H855" s="4">
        <f t="shared" si="82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3"/>
        <v>40714.208333333336</v>
      </c>
      <c r="O855" s="11">
        <f t="shared" si="84"/>
        <v>40719.208333333336</v>
      </c>
      <c r="P855" t="b">
        <v>0</v>
      </c>
      <c r="Q855" t="b">
        <v>1</v>
      </c>
      <c r="R855" t="s">
        <v>60</v>
      </c>
      <c r="S855" t="str">
        <f t="shared" si="86"/>
        <v>music</v>
      </c>
      <c r="T855" t="str">
        <f t="shared" si="87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5"/>
        <v>113.63099415204678</v>
      </c>
      <c r="G856" t="s">
        <v>20</v>
      </c>
      <c r="H856" s="4">
        <f t="shared" si="82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3"/>
        <v>43787.25</v>
      </c>
      <c r="O856" s="11">
        <f t="shared" si="84"/>
        <v>43814.25</v>
      </c>
      <c r="P856" t="b">
        <v>0</v>
      </c>
      <c r="Q856" t="b">
        <v>0</v>
      </c>
      <c r="R856" t="s">
        <v>119</v>
      </c>
      <c r="S856" t="str">
        <f t="shared" si="86"/>
        <v>publishing</v>
      </c>
      <c r="T856" t="str">
        <f t="shared" si="87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5"/>
        <v>102.37606837606839</v>
      </c>
      <c r="G857" t="s">
        <v>20</v>
      </c>
      <c r="H857" s="4">
        <f t="shared" si="82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3"/>
        <v>40712.208333333336</v>
      </c>
      <c r="O857" s="11">
        <f t="shared" si="84"/>
        <v>40743.208333333336</v>
      </c>
      <c r="P857" t="b">
        <v>0</v>
      </c>
      <c r="Q857" t="b">
        <v>0</v>
      </c>
      <c r="R857" t="s">
        <v>33</v>
      </c>
      <c r="S857" t="str">
        <f t="shared" si="86"/>
        <v>theater</v>
      </c>
      <c r="T857" t="str">
        <f t="shared" si="87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5"/>
        <v>356.58333333333331</v>
      </c>
      <c r="G858" t="s">
        <v>20</v>
      </c>
      <c r="H858" s="4">
        <f t="shared" si="82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3"/>
        <v>41023.208333333336</v>
      </c>
      <c r="O858" s="11">
        <f t="shared" si="84"/>
        <v>41040.208333333336</v>
      </c>
      <c r="P858" t="b">
        <v>0</v>
      </c>
      <c r="Q858" t="b">
        <v>0</v>
      </c>
      <c r="R858" t="s">
        <v>17</v>
      </c>
      <c r="S858" t="str">
        <f t="shared" si="86"/>
        <v>food</v>
      </c>
      <c r="T858" t="str">
        <f t="shared" si="87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5"/>
        <v>139.86792452830187</v>
      </c>
      <c r="G859" t="s">
        <v>20</v>
      </c>
      <c r="H859" s="4">
        <f t="shared" si="82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3"/>
        <v>40944.25</v>
      </c>
      <c r="O859" s="11">
        <f t="shared" si="84"/>
        <v>40967.25</v>
      </c>
      <c r="P859" t="b">
        <v>1</v>
      </c>
      <c r="Q859" t="b">
        <v>0</v>
      </c>
      <c r="R859" t="s">
        <v>100</v>
      </c>
      <c r="S859" t="str">
        <f t="shared" si="86"/>
        <v>film &amp; video</v>
      </c>
      <c r="T859" t="str">
        <f t="shared" si="87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5"/>
        <v>69.45</v>
      </c>
      <c r="G860" t="s">
        <v>14</v>
      </c>
      <c r="H860" s="4">
        <f t="shared" si="82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3"/>
        <v>43211.208333333328</v>
      </c>
      <c r="O860" s="11">
        <f t="shared" si="84"/>
        <v>43218.208333333328</v>
      </c>
      <c r="P860" t="b">
        <v>1</v>
      </c>
      <c r="Q860" t="b">
        <v>0</v>
      </c>
      <c r="R860" t="s">
        <v>17</v>
      </c>
      <c r="S860" t="str">
        <f t="shared" si="86"/>
        <v>food</v>
      </c>
      <c r="T860" t="str">
        <f t="shared" si="87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5"/>
        <v>35.534246575342465</v>
      </c>
      <c r="G861" t="s">
        <v>14</v>
      </c>
      <c r="H861" s="4">
        <f t="shared" si="82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3"/>
        <v>41334.25</v>
      </c>
      <c r="O861" s="11">
        <f t="shared" si="84"/>
        <v>41352.208333333336</v>
      </c>
      <c r="P861" t="b">
        <v>0</v>
      </c>
      <c r="Q861" t="b">
        <v>1</v>
      </c>
      <c r="R861" t="s">
        <v>33</v>
      </c>
      <c r="S861" t="str">
        <f t="shared" si="86"/>
        <v>theater</v>
      </c>
      <c r="T861" t="str">
        <f t="shared" si="87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5"/>
        <v>251.65</v>
      </c>
      <c r="G862" t="s">
        <v>20</v>
      </c>
      <c r="H862" s="4">
        <f t="shared" si="82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3"/>
        <v>43515.25</v>
      </c>
      <c r="O862" s="11">
        <f t="shared" si="84"/>
        <v>43525.25</v>
      </c>
      <c r="P862" t="b">
        <v>0</v>
      </c>
      <c r="Q862" t="b">
        <v>1</v>
      </c>
      <c r="R862" t="s">
        <v>65</v>
      </c>
      <c r="S862" t="str">
        <f t="shared" si="86"/>
        <v>technology</v>
      </c>
      <c r="T862" t="str">
        <f t="shared" si="87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5"/>
        <v>105.87500000000001</v>
      </c>
      <c r="G863" t="s">
        <v>20</v>
      </c>
      <c r="H863" s="4">
        <f t="shared" si="82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3"/>
        <v>40258.208333333336</v>
      </c>
      <c r="O863" s="11">
        <f t="shared" si="84"/>
        <v>40266.208333333336</v>
      </c>
      <c r="P863" t="b">
        <v>0</v>
      </c>
      <c r="Q863" t="b">
        <v>0</v>
      </c>
      <c r="R863" t="s">
        <v>33</v>
      </c>
      <c r="S863" t="str">
        <f t="shared" si="86"/>
        <v>theater</v>
      </c>
      <c r="T863" t="str">
        <f t="shared" si="87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5"/>
        <v>187.42857142857144</v>
      </c>
      <c r="G864" t="s">
        <v>20</v>
      </c>
      <c r="H864" s="4">
        <f t="shared" si="82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3"/>
        <v>40756.208333333336</v>
      </c>
      <c r="O864" s="11">
        <f t="shared" si="84"/>
        <v>40760.208333333336</v>
      </c>
      <c r="P864" t="b">
        <v>0</v>
      </c>
      <c r="Q864" t="b">
        <v>0</v>
      </c>
      <c r="R864" t="s">
        <v>33</v>
      </c>
      <c r="S864" t="str">
        <f t="shared" si="86"/>
        <v>theater</v>
      </c>
      <c r="T864" t="str">
        <f t="shared" si="87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5"/>
        <v>386.78571428571428</v>
      </c>
      <c r="G865" t="s">
        <v>20</v>
      </c>
      <c r="H865" s="4">
        <f t="shared" si="82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3"/>
        <v>42172.208333333328</v>
      </c>
      <c r="O865" s="11">
        <f t="shared" si="84"/>
        <v>42195.208333333328</v>
      </c>
      <c r="P865" t="b">
        <v>0</v>
      </c>
      <c r="Q865" t="b">
        <v>1</v>
      </c>
      <c r="R865" t="s">
        <v>269</v>
      </c>
      <c r="S865" t="str">
        <f t="shared" si="86"/>
        <v>film &amp; video</v>
      </c>
      <c r="T865" t="str">
        <f t="shared" si="87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5"/>
        <v>347.07142857142856</v>
      </c>
      <c r="G866" t="s">
        <v>20</v>
      </c>
      <c r="H866" s="4">
        <f t="shared" si="82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3"/>
        <v>42601.208333333328</v>
      </c>
      <c r="O866" s="11">
        <f t="shared" si="84"/>
        <v>42606.208333333328</v>
      </c>
      <c r="P866" t="b">
        <v>0</v>
      </c>
      <c r="Q866" t="b">
        <v>0</v>
      </c>
      <c r="R866" t="s">
        <v>100</v>
      </c>
      <c r="S866" t="str">
        <f t="shared" si="86"/>
        <v>film &amp; video</v>
      </c>
      <c r="T866" t="str">
        <f t="shared" si="87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5"/>
        <v>185.82098765432099</v>
      </c>
      <c r="G867" t="s">
        <v>20</v>
      </c>
      <c r="H867" s="4">
        <f t="shared" si="82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3"/>
        <v>41897.208333333336</v>
      </c>
      <c r="O867" s="11">
        <f t="shared" si="84"/>
        <v>41906.208333333336</v>
      </c>
      <c r="P867" t="b">
        <v>0</v>
      </c>
      <c r="Q867" t="b">
        <v>0</v>
      </c>
      <c r="R867" t="s">
        <v>33</v>
      </c>
      <c r="S867" t="str">
        <f t="shared" si="86"/>
        <v>theater</v>
      </c>
      <c r="T867" t="str">
        <f t="shared" si="87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5"/>
        <v>43.241247264770237</v>
      </c>
      <c r="G868" t="s">
        <v>74</v>
      </c>
      <c r="H868" s="4">
        <f t="shared" si="82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3"/>
        <v>40671.208333333336</v>
      </c>
      <c r="O868" s="11">
        <f t="shared" si="84"/>
        <v>40672.208333333336</v>
      </c>
      <c r="P868" t="b">
        <v>0</v>
      </c>
      <c r="Q868" t="b">
        <v>0</v>
      </c>
      <c r="R868" t="s">
        <v>122</v>
      </c>
      <c r="S868" t="str">
        <f t="shared" si="86"/>
        <v>photography</v>
      </c>
      <c r="T868" t="str">
        <f t="shared" si="87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5"/>
        <v>162.4375</v>
      </c>
      <c r="G869" t="s">
        <v>20</v>
      </c>
      <c r="H869" s="4">
        <f t="shared" si="82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3"/>
        <v>43382.208333333328</v>
      </c>
      <c r="O869" s="11">
        <f t="shared" si="84"/>
        <v>43388.208333333328</v>
      </c>
      <c r="P869" t="b">
        <v>0</v>
      </c>
      <c r="Q869" t="b">
        <v>0</v>
      </c>
      <c r="R869" t="s">
        <v>17</v>
      </c>
      <c r="S869" t="str">
        <f t="shared" si="86"/>
        <v>food</v>
      </c>
      <c r="T869" t="str">
        <f t="shared" si="87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5"/>
        <v>184.84285714285716</v>
      </c>
      <c r="G870" t="s">
        <v>20</v>
      </c>
      <c r="H870" s="4">
        <f t="shared" si="82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3"/>
        <v>41559.208333333336</v>
      </c>
      <c r="O870" s="11">
        <f t="shared" si="84"/>
        <v>41570.208333333336</v>
      </c>
      <c r="P870" t="b">
        <v>0</v>
      </c>
      <c r="Q870" t="b">
        <v>0</v>
      </c>
      <c r="R870" t="s">
        <v>33</v>
      </c>
      <c r="S870" t="str">
        <f t="shared" si="86"/>
        <v>theater</v>
      </c>
      <c r="T870" t="str">
        <f t="shared" si="87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5"/>
        <v>23.703520691785052</v>
      </c>
      <c r="G871" t="s">
        <v>14</v>
      </c>
      <c r="H871" s="4">
        <f t="shared" si="82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3"/>
        <v>40350.208333333336</v>
      </c>
      <c r="O871" s="11">
        <f t="shared" si="84"/>
        <v>40364.208333333336</v>
      </c>
      <c r="P871" t="b">
        <v>0</v>
      </c>
      <c r="Q871" t="b">
        <v>0</v>
      </c>
      <c r="R871" t="s">
        <v>53</v>
      </c>
      <c r="S871" t="str">
        <f t="shared" si="86"/>
        <v>film &amp; video</v>
      </c>
      <c r="T871" t="str">
        <f t="shared" si="87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5"/>
        <v>89.870129870129873</v>
      </c>
      <c r="G872" t="s">
        <v>14</v>
      </c>
      <c r="H872" s="4">
        <f t="shared" si="82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3"/>
        <v>42240.208333333328</v>
      </c>
      <c r="O872" s="11">
        <f t="shared" si="84"/>
        <v>42265.208333333328</v>
      </c>
      <c r="P872" t="b">
        <v>0</v>
      </c>
      <c r="Q872" t="b">
        <v>0</v>
      </c>
      <c r="R872" t="s">
        <v>33</v>
      </c>
      <c r="S872" t="str">
        <f t="shared" si="86"/>
        <v>theater</v>
      </c>
      <c r="T872" t="str">
        <f t="shared" si="87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5"/>
        <v>272.6041958041958</v>
      </c>
      <c r="G873" t="s">
        <v>20</v>
      </c>
      <c r="H873" s="4">
        <f t="shared" si="82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3"/>
        <v>43040.208333333328</v>
      </c>
      <c r="O873" s="11">
        <f t="shared" si="84"/>
        <v>43058.25</v>
      </c>
      <c r="P873" t="b">
        <v>0</v>
      </c>
      <c r="Q873" t="b">
        <v>1</v>
      </c>
      <c r="R873" t="s">
        <v>33</v>
      </c>
      <c r="S873" t="str">
        <f t="shared" si="86"/>
        <v>theater</v>
      </c>
      <c r="T873" t="str">
        <f t="shared" si="87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5"/>
        <v>170.04255319148936</v>
      </c>
      <c r="G874" t="s">
        <v>20</v>
      </c>
      <c r="H874" s="4">
        <f t="shared" si="82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3"/>
        <v>43346.208333333328</v>
      </c>
      <c r="O874" s="11">
        <f t="shared" si="84"/>
        <v>43351.208333333328</v>
      </c>
      <c r="P874" t="b">
        <v>0</v>
      </c>
      <c r="Q874" t="b">
        <v>0</v>
      </c>
      <c r="R874" t="s">
        <v>474</v>
      </c>
      <c r="S874" t="str">
        <f t="shared" si="86"/>
        <v>film &amp; video</v>
      </c>
      <c r="T874" t="str">
        <f t="shared" si="87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5"/>
        <v>188.28503562945369</v>
      </c>
      <c r="G875" t="s">
        <v>20</v>
      </c>
      <c r="H875" s="4">
        <f t="shared" si="82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3"/>
        <v>41647.25</v>
      </c>
      <c r="O875" s="11">
        <f t="shared" si="84"/>
        <v>41652.25</v>
      </c>
      <c r="P875" t="b">
        <v>0</v>
      </c>
      <c r="Q875" t="b">
        <v>0</v>
      </c>
      <c r="R875" t="s">
        <v>122</v>
      </c>
      <c r="S875" t="str">
        <f t="shared" si="86"/>
        <v>photography</v>
      </c>
      <c r="T875" t="str">
        <f t="shared" si="87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5"/>
        <v>346.93532338308455</v>
      </c>
      <c r="G876" t="s">
        <v>20</v>
      </c>
      <c r="H876" s="4">
        <f t="shared" si="82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3"/>
        <v>40291.208333333336</v>
      </c>
      <c r="O876" s="11">
        <f t="shared" si="84"/>
        <v>40329.208333333336</v>
      </c>
      <c r="P876" t="b">
        <v>0</v>
      </c>
      <c r="Q876" t="b">
        <v>1</v>
      </c>
      <c r="R876" t="s">
        <v>122</v>
      </c>
      <c r="S876" t="str">
        <f t="shared" si="86"/>
        <v>photography</v>
      </c>
      <c r="T876" t="str">
        <f t="shared" si="87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5"/>
        <v>69.177215189873422</v>
      </c>
      <c r="G877" t="s">
        <v>14</v>
      </c>
      <c r="H877" s="4">
        <f t="shared" si="82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3"/>
        <v>40556.25</v>
      </c>
      <c r="O877" s="11">
        <f t="shared" si="84"/>
        <v>40557.25</v>
      </c>
      <c r="P877" t="b">
        <v>0</v>
      </c>
      <c r="Q877" t="b">
        <v>0</v>
      </c>
      <c r="R877" t="s">
        <v>23</v>
      </c>
      <c r="S877" t="str">
        <f t="shared" si="86"/>
        <v>music</v>
      </c>
      <c r="T877" t="str">
        <f t="shared" si="87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5"/>
        <v>25.433734939759034</v>
      </c>
      <c r="G878" t="s">
        <v>14</v>
      </c>
      <c r="H878" s="4">
        <f t="shared" si="82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3"/>
        <v>43624.208333333328</v>
      </c>
      <c r="O878" s="11">
        <f t="shared" si="84"/>
        <v>43648.208333333328</v>
      </c>
      <c r="P878" t="b">
        <v>0</v>
      </c>
      <c r="Q878" t="b">
        <v>0</v>
      </c>
      <c r="R878" t="s">
        <v>122</v>
      </c>
      <c r="S878" t="str">
        <f t="shared" si="86"/>
        <v>photography</v>
      </c>
      <c r="T878" t="str">
        <f t="shared" si="87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5"/>
        <v>77.400977995110026</v>
      </c>
      <c r="G879" t="s">
        <v>14</v>
      </c>
      <c r="H879" s="4">
        <f t="shared" si="82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3"/>
        <v>42577.208333333328</v>
      </c>
      <c r="O879" s="11">
        <f t="shared" si="84"/>
        <v>42578.208333333328</v>
      </c>
      <c r="P879" t="b">
        <v>0</v>
      </c>
      <c r="Q879" t="b">
        <v>0</v>
      </c>
      <c r="R879" t="s">
        <v>17</v>
      </c>
      <c r="S879" t="str">
        <f t="shared" si="86"/>
        <v>food</v>
      </c>
      <c r="T879" t="str">
        <f t="shared" si="87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5"/>
        <v>37.481481481481481</v>
      </c>
      <c r="G880" t="s">
        <v>14</v>
      </c>
      <c r="H880" s="4">
        <f t="shared" si="82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3"/>
        <v>43845.25</v>
      </c>
      <c r="O880" s="11">
        <f t="shared" si="84"/>
        <v>43869.25</v>
      </c>
      <c r="P880" t="b">
        <v>0</v>
      </c>
      <c r="Q880" t="b">
        <v>0</v>
      </c>
      <c r="R880" t="s">
        <v>148</v>
      </c>
      <c r="S880" t="str">
        <f t="shared" si="86"/>
        <v>music</v>
      </c>
      <c r="T880" t="str">
        <f t="shared" si="87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5"/>
        <v>543.79999999999995</v>
      </c>
      <c r="G881" t="s">
        <v>20</v>
      </c>
      <c r="H881" s="4">
        <f t="shared" si="82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3"/>
        <v>42788.25</v>
      </c>
      <c r="O881" s="11">
        <f t="shared" si="84"/>
        <v>42797.25</v>
      </c>
      <c r="P881" t="b">
        <v>0</v>
      </c>
      <c r="Q881" t="b">
        <v>0</v>
      </c>
      <c r="R881" t="s">
        <v>68</v>
      </c>
      <c r="S881" t="str">
        <f t="shared" si="86"/>
        <v>publishing</v>
      </c>
      <c r="T881" t="str">
        <f t="shared" si="87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5"/>
        <v>228.52189349112427</v>
      </c>
      <c r="G882" t="s">
        <v>20</v>
      </c>
      <c r="H882" s="4">
        <f t="shared" si="82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3"/>
        <v>43667.208333333328</v>
      </c>
      <c r="O882" s="11">
        <f t="shared" si="84"/>
        <v>43669.208333333328</v>
      </c>
      <c r="P882" t="b">
        <v>0</v>
      </c>
      <c r="Q882" t="b">
        <v>0</v>
      </c>
      <c r="R882" t="s">
        <v>50</v>
      </c>
      <c r="S882" t="str">
        <f t="shared" si="86"/>
        <v>music</v>
      </c>
      <c r="T882" t="str">
        <f t="shared" si="87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5"/>
        <v>38.948339483394832</v>
      </c>
      <c r="G883" t="s">
        <v>14</v>
      </c>
      <c r="H883" s="4">
        <f t="shared" si="82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3"/>
        <v>42194.208333333328</v>
      </c>
      <c r="O883" s="11">
        <f t="shared" si="84"/>
        <v>42223.208333333328</v>
      </c>
      <c r="P883" t="b">
        <v>0</v>
      </c>
      <c r="Q883" t="b">
        <v>1</v>
      </c>
      <c r="R883" t="s">
        <v>33</v>
      </c>
      <c r="S883" t="str">
        <f t="shared" si="86"/>
        <v>theater</v>
      </c>
      <c r="T883" t="str">
        <f t="shared" si="87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5"/>
        <v>370</v>
      </c>
      <c r="G884" t="s">
        <v>20</v>
      </c>
      <c r="H884" s="4">
        <f t="shared" si="82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3"/>
        <v>42025.25</v>
      </c>
      <c r="O884" s="11">
        <f t="shared" si="84"/>
        <v>42029.25</v>
      </c>
      <c r="P884" t="b">
        <v>0</v>
      </c>
      <c r="Q884" t="b">
        <v>0</v>
      </c>
      <c r="R884" t="s">
        <v>33</v>
      </c>
      <c r="S884" t="str">
        <f t="shared" si="86"/>
        <v>theater</v>
      </c>
      <c r="T884" t="str">
        <f t="shared" si="87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5"/>
        <v>237.91176470588232</v>
      </c>
      <c r="G885" t="s">
        <v>20</v>
      </c>
      <c r="H885" s="4">
        <f t="shared" si="82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3"/>
        <v>40323.208333333336</v>
      </c>
      <c r="O885" s="11">
        <f t="shared" si="84"/>
        <v>40359.208333333336</v>
      </c>
      <c r="P885" t="b">
        <v>0</v>
      </c>
      <c r="Q885" t="b">
        <v>0</v>
      </c>
      <c r="R885" t="s">
        <v>100</v>
      </c>
      <c r="S885" t="str">
        <f t="shared" si="86"/>
        <v>film &amp; video</v>
      </c>
      <c r="T885" t="str">
        <f t="shared" si="87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5"/>
        <v>64.036299765807954</v>
      </c>
      <c r="G886" t="s">
        <v>14</v>
      </c>
      <c r="H886" s="4">
        <f t="shared" si="82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3"/>
        <v>41763.208333333336</v>
      </c>
      <c r="O886" s="11">
        <f t="shared" si="84"/>
        <v>41765.208333333336</v>
      </c>
      <c r="P886" t="b">
        <v>0</v>
      </c>
      <c r="Q886" t="b">
        <v>1</v>
      </c>
      <c r="R886" t="s">
        <v>33</v>
      </c>
      <c r="S886" t="str">
        <f t="shared" si="86"/>
        <v>theater</v>
      </c>
      <c r="T886" t="str">
        <f t="shared" si="87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5"/>
        <v>118.27777777777777</v>
      </c>
      <c r="G887" t="s">
        <v>20</v>
      </c>
      <c r="H887" s="4">
        <f t="shared" si="82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3"/>
        <v>40335.208333333336</v>
      </c>
      <c r="O887" s="11">
        <f t="shared" si="84"/>
        <v>40373.208333333336</v>
      </c>
      <c r="P887" t="b">
        <v>0</v>
      </c>
      <c r="Q887" t="b">
        <v>0</v>
      </c>
      <c r="R887" t="s">
        <v>33</v>
      </c>
      <c r="S887" t="str">
        <f t="shared" si="86"/>
        <v>theater</v>
      </c>
      <c r="T887" t="str">
        <f t="shared" si="87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5"/>
        <v>84.824037184594957</v>
      </c>
      <c r="G888" t="s">
        <v>14</v>
      </c>
      <c r="H888" s="4">
        <f t="shared" si="82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3"/>
        <v>40416.208333333336</v>
      </c>
      <c r="O888" s="11">
        <f t="shared" si="84"/>
        <v>40434.208333333336</v>
      </c>
      <c r="P888" t="b">
        <v>0</v>
      </c>
      <c r="Q888" t="b">
        <v>0</v>
      </c>
      <c r="R888" t="s">
        <v>60</v>
      </c>
      <c r="S888" t="str">
        <f t="shared" si="86"/>
        <v>music</v>
      </c>
      <c r="T888" t="str">
        <f t="shared" si="87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5"/>
        <v>29.346153846153843</v>
      </c>
      <c r="G889" t="s">
        <v>14</v>
      </c>
      <c r="H889" s="4">
        <f t="shared" si="82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3"/>
        <v>42202.208333333328</v>
      </c>
      <c r="O889" s="11">
        <f t="shared" si="84"/>
        <v>42249.208333333328</v>
      </c>
      <c r="P889" t="b">
        <v>0</v>
      </c>
      <c r="Q889" t="b">
        <v>1</v>
      </c>
      <c r="R889" t="s">
        <v>33</v>
      </c>
      <c r="S889" t="str">
        <f t="shared" si="86"/>
        <v>theater</v>
      </c>
      <c r="T889" t="str">
        <f t="shared" si="87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5"/>
        <v>209.89655172413794</v>
      </c>
      <c r="G890" t="s">
        <v>20</v>
      </c>
      <c r="H890" s="4">
        <f t="shared" si="82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3"/>
        <v>42836.208333333328</v>
      </c>
      <c r="O890" s="11">
        <f t="shared" si="84"/>
        <v>42855.208333333328</v>
      </c>
      <c r="P890" t="b">
        <v>0</v>
      </c>
      <c r="Q890" t="b">
        <v>0</v>
      </c>
      <c r="R890" t="s">
        <v>33</v>
      </c>
      <c r="S890" t="str">
        <f t="shared" si="86"/>
        <v>theater</v>
      </c>
      <c r="T890" t="str">
        <f t="shared" si="87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5"/>
        <v>169.78571428571431</v>
      </c>
      <c r="G891" t="s">
        <v>20</v>
      </c>
      <c r="H891" s="4">
        <f t="shared" si="82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3"/>
        <v>41710.208333333336</v>
      </c>
      <c r="O891" s="11">
        <f t="shared" si="84"/>
        <v>41717.208333333336</v>
      </c>
      <c r="P891" t="b">
        <v>0</v>
      </c>
      <c r="Q891" t="b">
        <v>1</v>
      </c>
      <c r="R891" t="s">
        <v>50</v>
      </c>
      <c r="S891" t="str">
        <f t="shared" si="86"/>
        <v>music</v>
      </c>
      <c r="T891" t="str">
        <f t="shared" si="87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5"/>
        <v>115.95907738095239</v>
      </c>
      <c r="G892" t="s">
        <v>20</v>
      </c>
      <c r="H892" s="4">
        <f t="shared" si="82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3"/>
        <v>43640.208333333328</v>
      </c>
      <c r="O892" s="11">
        <f t="shared" si="84"/>
        <v>43641.208333333328</v>
      </c>
      <c r="P892" t="b">
        <v>0</v>
      </c>
      <c r="Q892" t="b">
        <v>0</v>
      </c>
      <c r="R892" t="s">
        <v>60</v>
      </c>
      <c r="S892" t="str">
        <f t="shared" si="86"/>
        <v>music</v>
      </c>
      <c r="T892" t="str">
        <f t="shared" si="87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5"/>
        <v>258.59999999999997</v>
      </c>
      <c r="G893" t="s">
        <v>20</v>
      </c>
      <c r="H893" s="4">
        <f t="shared" si="82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3"/>
        <v>40880.25</v>
      </c>
      <c r="O893" s="11">
        <f t="shared" si="84"/>
        <v>40924.25</v>
      </c>
      <c r="P893" t="b">
        <v>0</v>
      </c>
      <c r="Q893" t="b">
        <v>0</v>
      </c>
      <c r="R893" t="s">
        <v>42</v>
      </c>
      <c r="S893" t="str">
        <f t="shared" si="86"/>
        <v>film &amp; video</v>
      </c>
      <c r="T893" t="str">
        <f t="shared" si="87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5"/>
        <v>230.58333333333331</v>
      </c>
      <c r="G894" t="s">
        <v>20</v>
      </c>
      <c r="H894" s="4">
        <f t="shared" si="82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3"/>
        <v>40319.208333333336</v>
      </c>
      <c r="O894" s="11">
        <f t="shared" si="84"/>
        <v>40360.208333333336</v>
      </c>
      <c r="P894" t="b">
        <v>0</v>
      </c>
      <c r="Q894" t="b">
        <v>0</v>
      </c>
      <c r="R894" t="s">
        <v>206</v>
      </c>
      <c r="S894" t="str">
        <f t="shared" si="86"/>
        <v>publishing</v>
      </c>
      <c r="T894" t="str">
        <f t="shared" si="87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5"/>
        <v>128.21428571428572</v>
      </c>
      <c r="G895" t="s">
        <v>20</v>
      </c>
      <c r="H895" s="4">
        <f t="shared" si="82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3"/>
        <v>42170.208333333328</v>
      </c>
      <c r="O895" s="11">
        <f t="shared" si="84"/>
        <v>42174.208333333328</v>
      </c>
      <c r="P895" t="b">
        <v>0</v>
      </c>
      <c r="Q895" t="b">
        <v>1</v>
      </c>
      <c r="R895" t="s">
        <v>42</v>
      </c>
      <c r="S895" t="str">
        <f t="shared" si="86"/>
        <v>film &amp; video</v>
      </c>
      <c r="T895" t="str">
        <f t="shared" si="87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5"/>
        <v>188.70588235294116</v>
      </c>
      <c r="G896" t="s">
        <v>20</v>
      </c>
      <c r="H896" s="4">
        <f t="shared" si="82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3"/>
        <v>41466.208333333336</v>
      </c>
      <c r="O896" s="11">
        <f t="shared" si="84"/>
        <v>41496.208333333336</v>
      </c>
      <c r="P896" t="b">
        <v>0</v>
      </c>
      <c r="Q896" t="b">
        <v>1</v>
      </c>
      <c r="R896" t="s">
        <v>269</v>
      </c>
      <c r="S896" t="str">
        <f t="shared" si="86"/>
        <v>film &amp; video</v>
      </c>
      <c r="T896" t="str">
        <f t="shared" si="87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5"/>
        <v>6.9511889862327907</v>
      </c>
      <c r="G897" t="s">
        <v>14</v>
      </c>
      <c r="H897" s="4">
        <f t="shared" si="82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3"/>
        <v>43134.25</v>
      </c>
      <c r="O897" s="11">
        <f t="shared" si="84"/>
        <v>43143.25</v>
      </c>
      <c r="P897" t="b">
        <v>0</v>
      </c>
      <c r="Q897" t="b">
        <v>0</v>
      </c>
      <c r="R897" t="s">
        <v>33</v>
      </c>
      <c r="S897" t="str">
        <f t="shared" si="86"/>
        <v>theater</v>
      </c>
      <c r="T897" t="str">
        <f t="shared" si="87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5"/>
        <v>774.43434343434342</v>
      </c>
      <c r="G898" t="s">
        <v>20</v>
      </c>
      <c r="H898" s="4">
        <f t="shared" ref="H898:H961" si="88">IFERROR(E898/I898,"0")</f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9">(L898/86400)+25569</f>
        <v>40738.208333333336</v>
      </c>
      <c r="O898" s="11">
        <f t="shared" ref="O898:O961" si="90">(M898/86400)+25569</f>
        <v>40741.208333333336</v>
      </c>
      <c r="P898" t="b">
        <v>0</v>
      </c>
      <c r="Q898" t="b">
        <v>1</v>
      </c>
      <c r="R898" t="s">
        <v>17</v>
      </c>
      <c r="S898" t="str">
        <f t="shared" si="86"/>
        <v>food</v>
      </c>
      <c r="T898" t="str">
        <f t="shared" si="87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91">E899/D899*100</f>
        <v>27.693181818181817</v>
      </c>
      <c r="G899" t="s">
        <v>14</v>
      </c>
      <c r="H899" s="4">
        <f t="shared" si="88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9"/>
        <v>43583.208333333328</v>
      </c>
      <c r="O899" s="11">
        <f t="shared" si="90"/>
        <v>43585.208333333328</v>
      </c>
      <c r="P899" t="b">
        <v>0</v>
      </c>
      <c r="Q899" t="b">
        <v>0</v>
      </c>
      <c r="R899" t="s">
        <v>33</v>
      </c>
      <c r="S899" t="str">
        <f t="shared" ref="S899:S962" si="92">IFERROR(LEFT(R899, SEARCH("/", R899) - 1), R899)</f>
        <v>theater</v>
      </c>
      <c r="T899" t="str">
        <f t="shared" si="87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91"/>
        <v>52.479620323841424</v>
      </c>
      <c r="G900" t="s">
        <v>14</v>
      </c>
      <c r="H900" s="4">
        <f t="shared" si="88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9"/>
        <v>43815.25</v>
      </c>
      <c r="O900" s="11">
        <f t="shared" si="90"/>
        <v>43821.25</v>
      </c>
      <c r="P900" t="b">
        <v>0</v>
      </c>
      <c r="Q900" t="b">
        <v>0</v>
      </c>
      <c r="R900" t="s">
        <v>42</v>
      </c>
      <c r="S900" t="str">
        <f t="shared" si="92"/>
        <v>film &amp; video</v>
      </c>
      <c r="T900" t="str">
        <f t="shared" si="87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91"/>
        <v>407.09677419354841</v>
      </c>
      <c r="G901" t="s">
        <v>20</v>
      </c>
      <c r="H901" s="4">
        <f t="shared" si="88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9"/>
        <v>41554.208333333336</v>
      </c>
      <c r="O901" s="11">
        <f t="shared" si="90"/>
        <v>41572.208333333336</v>
      </c>
      <c r="P901" t="b">
        <v>0</v>
      </c>
      <c r="Q901" t="b">
        <v>0</v>
      </c>
      <c r="R901" t="s">
        <v>159</v>
      </c>
      <c r="S901" t="str">
        <f t="shared" si="92"/>
        <v>music</v>
      </c>
      <c r="T901" t="str">
        <f t="shared" si="87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91"/>
        <v>2</v>
      </c>
      <c r="G902" t="s">
        <v>14</v>
      </c>
      <c r="H902" s="4">
        <f t="shared" si="88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9"/>
        <v>41901.208333333336</v>
      </c>
      <c r="O902" s="11">
        <f t="shared" si="90"/>
        <v>41902.208333333336</v>
      </c>
      <c r="P902" t="b">
        <v>0</v>
      </c>
      <c r="Q902" t="b">
        <v>1</v>
      </c>
      <c r="R902" t="s">
        <v>28</v>
      </c>
      <c r="S902" t="str">
        <f t="shared" si="92"/>
        <v>technology</v>
      </c>
      <c r="T902" t="str">
        <f t="shared" si="87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91"/>
        <v>156.17857142857144</v>
      </c>
      <c r="G903" t="s">
        <v>20</v>
      </c>
      <c r="H903" s="4">
        <f t="shared" si="88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9"/>
        <v>43298.208333333328</v>
      </c>
      <c r="O903" s="11">
        <f t="shared" si="90"/>
        <v>43331.208333333328</v>
      </c>
      <c r="P903" t="b">
        <v>0</v>
      </c>
      <c r="Q903" t="b">
        <v>1</v>
      </c>
      <c r="R903" t="s">
        <v>23</v>
      </c>
      <c r="S903" t="str">
        <f t="shared" si="92"/>
        <v>music</v>
      </c>
      <c r="T903" t="str">
        <f t="shared" ref="T903:T966" si="93">IFERROR(MID(R903, SEARCH("/", R903) + 1, LEN(R903) - SEARCH("/", R903)), "")</f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91"/>
        <v>252.42857142857144</v>
      </c>
      <c r="G904" t="s">
        <v>20</v>
      </c>
      <c r="H904" s="4">
        <f t="shared" si="88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9"/>
        <v>42399.25</v>
      </c>
      <c r="O904" s="11">
        <f t="shared" si="90"/>
        <v>42441.25</v>
      </c>
      <c r="P904" t="b">
        <v>0</v>
      </c>
      <c r="Q904" t="b">
        <v>0</v>
      </c>
      <c r="R904" t="s">
        <v>28</v>
      </c>
      <c r="S904" t="str">
        <f t="shared" si="92"/>
        <v>technology</v>
      </c>
      <c r="T904" t="str">
        <f t="shared" si="93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91"/>
        <v>1.729268292682927</v>
      </c>
      <c r="G905" t="s">
        <v>47</v>
      </c>
      <c r="H905" s="4">
        <f t="shared" si="88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9"/>
        <v>41034.208333333336</v>
      </c>
      <c r="O905" s="11">
        <f t="shared" si="90"/>
        <v>41049.208333333336</v>
      </c>
      <c r="P905" t="b">
        <v>0</v>
      </c>
      <c r="Q905" t="b">
        <v>1</v>
      </c>
      <c r="R905" t="s">
        <v>68</v>
      </c>
      <c r="S905" t="str">
        <f t="shared" si="92"/>
        <v>publishing</v>
      </c>
      <c r="T905" t="str">
        <f t="shared" si="93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1"/>
        <v>12.230769230769232</v>
      </c>
      <c r="G906" t="s">
        <v>14</v>
      </c>
      <c r="H906" s="4">
        <f t="shared" si="88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9"/>
        <v>41186.208333333336</v>
      </c>
      <c r="O906" s="11">
        <f t="shared" si="90"/>
        <v>41190.208333333336</v>
      </c>
      <c r="P906" t="b">
        <v>0</v>
      </c>
      <c r="Q906" t="b">
        <v>0</v>
      </c>
      <c r="R906" t="s">
        <v>133</v>
      </c>
      <c r="S906" t="str">
        <f t="shared" si="92"/>
        <v>publishing</v>
      </c>
      <c r="T906" t="str">
        <f t="shared" si="93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1"/>
        <v>163.98734177215189</v>
      </c>
      <c r="G907" t="s">
        <v>20</v>
      </c>
      <c r="H907" s="4">
        <f t="shared" si="88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9"/>
        <v>41536.208333333336</v>
      </c>
      <c r="O907" s="11">
        <f t="shared" si="90"/>
        <v>41539.208333333336</v>
      </c>
      <c r="P907" t="b">
        <v>0</v>
      </c>
      <c r="Q907" t="b">
        <v>0</v>
      </c>
      <c r="R907" t="s">
        <v>33</v>
      </c>
      <c r="S907" t="str">
        <f t="shared" si="92"/>
        <v>theater</v>
      </c>
      <c r="T907" t="str">
        <f t="shared" si="93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1"/>
        <v>162.98181818181817</v>
      </c>
      <c r="G908" t="s">
        <v>20</v>
      </c>
      <c r="H908" s="4">
        <f t="shared" si="88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9"/>
        <v>42868.208333333328</v>
      </c>
      <c r="O908" s="11">
        <f t="shared" si="90"/>
        <v>42904.208333333328</v>
      </c>
      <c r="P908" t="b">
        <v>1</v>
      </c>
      <c r="Q908" t="b">
        <v>1</v>
      </c>
      <c r="R908" t="s">
        <v>42</v>
      </c>
      <c r="S908" t="str">
        <f t="shared" si="92"/>
        <v>film &amp; video</v>
      </c>
      <c r="T908" t="str">
        <f t="shared" si="93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1"/>
        <v>20.252747252747252</v>
      </c>
      <c r="G909" t="s">
        <v>14</v>
      </c>
      <c r="H909" s="4">
        <f t="shared" si="88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9"/>
        <v>40660.208333333336</v>
      </c>
      <c r="O909" s="11">
        <f t="shared" si="90"/>
        <v>40667.208333333336</v>
      </c>
      <c r="P909" t="b">
        <v>0</v>
      </c>
      <c r="Q909" t="b">
        <v>0</v>
      </c>
      <c r="R909" t="s">
        <v>33</v>
      </c>
      <c r="S909" t="str">
        <f t="shared" si="92"/>
        <v>theater</v>
      </c>
      <c r="T909" t="str">
        <f t="shared" si="93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1"/>
        <v>319.24083769633506</v>
      </c>
      <c r="G910" t="s">
        <v>20</v>
      </c>
      <c r="H910" s="4">
        <f t="shared" si="88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9"/>
        <v>41031.208333333336</v>
      </c>
      <c r="O910" s="11">
        <f t="shared" si="90"/>
        <v>41042.208333333336</v>
      </c>
      <c r="P910" t="b">
        <v>0</v>
      </c>
      <c r="Q910" t="b">
        <v>0</v>
      </c>
      <c r="R910" t="s">
        <v>89</v>
      </c>
      <c r="S910" t="str">
        <f t="shared" si="92"/>
        <v>games</v>
      </c>
      <c r="T910" t="str">
        <f t="shared" si="93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1"/>
        <v>478.94444444444446</v>
      </c>
      <c r="G911" t="s">
        <v>20</v>
      </c>
      <c r="H911" s="4">
        <f t="shared" si="88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9"/>
        <v>43255.208333333328</v>
      </c>
      <c r="O911" s="11">
        <f t="shared" si="90"/>
        <v>43282.208333333328</v>
      </c>
      <c r="P911" t="b">
        <v>0</v>
      </c>
      <c r="Q911" t="b">
        <v>1</v>
      </c>
      <c r="R911" t="s">
        <v>33</v>
      </c>
      <c r="S911" t="str">
        <f t="shared" si="92"/>
        <v>theater</v>
      </c>
      <c r="T911" t="str">
        <f t="shared" si="93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1"/>
        <v>19.556634304207122</v>
      </c>
      <c r="G912" t="s">
        <v>74</v>
      </c>
      <c r="H912" s="4">
        <f t="shared" si="88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9"/>
        <v>42026.25</v>
      </c>
      <c r="O912" s="11">
        <f t="shared" si="90"/>
        <v>42027.25</v>
      </c>
      <c r="P912" t="b">
        <v>0</v>
      </c>
      <c r="Q912" t="b">
        <v>0</v>
      </c>
      <c r="R912" t="s">
        <v>33</v>
      </c>
      <c r="S912" t="str">
        <f t="shared" si="92"/>
        <v>theater</v>
      </c>
      <c r="T912" t="str">
        <f t="shared" si="93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1"/>
        <v>198.94827586206895</v>
      </c>
      <c r="G913" t="s">
        <v>20</v>
      </c>
      <c r="H913" s="4">
        <f t="shared" si="88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9"/>
        <v>43717.208333333328</v>
      </c>
      <c r="O913" s="11">
        <f t="shared" si="90"/>
        <v>43719.208333333328</v>
      </c>
      <c r="P913" t="b">
        <v>1</v>
      </c>
      <c r="Q913" t="b">
        <v>0</v>
      </c>
      <c r="R913" t="s">
        <v>28</v>
      </c>
      <c r="S913" t="str">
        <f t="shared" si="92"/>
        <v>technology</v>
      </c>
      <c r="T913" t="str">
        <f t="shared" si="93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1"/>
        <v>795</v>
      </c>
      <c r="G914" t="s">
        <v>20</v>
      </c>
      <c r="H914" s="4">
        <f t="shared" si="88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9"/>
        <v>41157.208333333336</v>
      </c>
      <c r="O914" s="11">
        <f t="shared" si="90"/>
        <v>41170.208333333336</v>
      </c>
      <c r="P914" t="b">
        <v>1</v>
      </c>
      <c r="Q914" t="b">
        <v>0</v>
      </c>
      <c r="R914" t="s">
        <v>53</v>
      </c>
      <c r="S914" t="str">
        <f t="shared" si="92"/>
        <v>film &amp; video</v>
      </c>
      <c r="T914" t="str">
        <f t="shared" si="93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1"/>
        <v>50.621082621082621</v>
      </c>
      <c r="G915" t="s">
        <v>14</v>
      </c>
      <c r="H915" s="4">
        <f t="shared" si="88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9"/>
        <v>43597.208333333328</v>
      </c>
      <c r="O915" s="11">
        <f t="shared" si="90"/>
        <v>43610.208333333328</v>
      </c>
      <c r="P915" t="b">
        <v>0</v>
      </c>
      <c r="Q915" t="b">
        <v>0</v>
      </c>
      <c r="R915" t="s">
        <v>53</v>
      </c>
      <c r="S915" t="str">
        <f t="shared" si="92"/>
        <v>film &amp; video</v>
      </c>
      <c r="T915" t="str">
        <f t="shared" si="93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1"/>
        <v>57.4375</v>
      </c>
      <c r="G916" t="s">
        <v>14</v>
      </c>
      <c r="H916" s="4">
        <f t="shared" si="88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9"/>
        <v>41490.208333333336</v>
      </c>
      <c r="O916" s="11">
        <f t="shared" si="90"/>
        <v>41502.208333333336</v>
      </c>
      <c r="P916" t="b">
        <v>0</v>
      </c>
      <c r="Q916" t="b">
        <v>0</v>
      </c>
      <c r="R916" t="s">
        <v>33</v>
      </c>
      <c r="S916" t="str">
        <f t="shared" si="92"/>
        <v>theater</v>
      </c>
      <c r="T916" t="str">
        <f t="shared" si="93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1"/>
        <v>155.62827640984909</v>
      </c>
      <c r="G917" t="s">
        <v>20</v>
      </c>
      <c r="H917" s="4">
        <f t="shared" si="88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9"/>
        <v>42976.208333333328</v>
      </c>
      <c r="O917" s="11">
        <f t="shared" si="90"/>
        <v>42985.208333333328</v>
      </c>
      <c r="P917" t="b">
        <v>0</v>
      </c>
      <c r="Q917" t="b">
        <v>0</v>
      </c>
      <c r="R917" t="s">
        <v>269</v>
      </c>
      <c r="S917" t="str">
        <f t="shared" si="92"/>
        <v>film &amp; video</v>
      </c>
      <c r="T917" t="str">
        <f t="shared" si="93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1"/>
        <v>36.297297297297298</v>
      </c>
      <c r="G918" t="s">
        <v>14</v>
      </c>
      <c r="H918" s="4">
        <f t="shared" si="88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9"/>
        <v>41991.25</v>
      </c>
      <c r="O918" s="11">
        <f t="shared" si="90"/>
        <v>42000.25</v>
      </c>
      <c r="P918" t="b">
        <v>0</v>
      </c>
      <c r="Q918" t="b">
        <v>0</v>
      </c>
      <c r="R918" t="s">
        <v>122</v>
      </c>
      <c r="S918" t="str">
        <f t="shared" si="92"/>
        <v>photography</v>
      </c>
      <c r="T918" t="str">
        <f t="shared" si="93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1"/>
        <v>58.25</v>
      </c>
      <c r="G919" t="s">
        <v>47</v>
      </c>
      <c r="H919" s="4">
        <f t="shared" si="88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9"/>
        <v>40722.208333333336</v>
      </c>
      <c r="O919" s="11">
        <f t="shared" si="90"/>
        <v>40746.208333333336</v>
      </c>
      <c r="P919" t="b">
        <v>0</v>
      </c>
      <c r="Q919" t="b">
        <v>1</v>
      </c>
      <c r="R919" t="s">
        <v>100</v>
      </c>
      <c r="S919" t="str">
        <f t="shared" si="92"/>
        <v>film &amp; video</v>
      </c>
      <c r="T919" t="str">
        <f t="shared" si="93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1"/>
        <v>237.39473684210526</v>
      </c>
      <c r="G920" t="s">
        <v>20</v>
      </c>
      <c r="H920" s="4">
        <f t="shared" si="88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9"/>
        <v>41117.208333333336</v>
      </c>
      <c r="O920" s="11">
        <f t="shared" si="90"/>
        <v>41128.208333333336</v>
      </c>
      <c r="P920" t="b">
        <v>0</v>
      </c>
      <c r="Q920" t="b">
        <v>0</v>
      </c>
      <c r="R920" t="s">
        <v>133</v>
      </c>
      <c r="S920" t="str">
        <f t="shared" si="92"/>
        <v>publishing</v>
      </c>
      <c r="T920" t="str">
        <f t="shared" si="93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1"/>
        <v>58.75</v>
      </c>
      <c r="G921" t="s">
        <v>14</v>
      </c>
      <c r="H921" s="4">
        <f t="shared" si="88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9"/>
        <v>43022.208333333328</v>
      </c>
      <c r="O921" s="11">
        <f t="shared" si="90"/>
        <v>43054.25</v>
      </c>
      <c r="P921" t="b">
        <v>0</v>
      </c>
      <c r="Q921" t="b">
        <v>1</v>
      </c>
      <c r="R921" t="s">
        <v>33</v>
      </c>
      <c r="S921" t="str">
        <f t="shared" si="92"/>
        <v>theater</v>
      </c>
      <c r="T921" t="str">
        <f t="shared" si="93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1"/>
        <v>182.56603773584905</v>
      </c>
      <c r="G922" t="s">
        <v>20</v>
      </c>
      <c r="H922" s="4">
        <f t="shared" si="88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9"/>
        <v>43503.25</v>
      </c>
      <c r="O922" s="11">
        <f t="shared" si="90"/>
        <v>43523.25</v>
      </c>
      <c r="P922" t="b">
        <v>1</v>
      </c>
      <c r="Q922" t="b">
        <v>0</v>
      </c>
      <c r="R922" t="s">
        <v>71</v>
      </c>
      <c r="S922" t="str">
        <f t="shared" si="92"/>
        <v>film &amp; video</v>
      </c>
      <c r="T922" t="str">
        <f t="shared" si="93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1"/>
        <v>0.75436408977556113</v>
      </c>
      <c r="G923" t="s">
        <v>14</v>
      </c>
      <c r="H923" s="4">
        <f t="shared" si="88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9"/>
        <v>40951.25</v>
      </c>
      <c r="O923" s="11">
        <f t="shared" si="90"/>
        <v>40965.25</v>
      </c>
      <c r="P923" t="b">
        <v>0</v>
      </c>
      <c r="Q923" t="b">
        <v>0</v>
      </c>
      <c r="R923" t="s">
        <v>28</v>
      </c>
      <c r="S923" t="str">
        <f t="shared" si="92"/>
        <v>technology</v>
      </c>
      <c r="T923" t="str">
        <f t="shared" si="93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1"/>
        <v>175.95330739299609</v>
      </c>
      <c r="G924" t="s">
        <v>20</v>
      </c>
      <c r="H924" s="4">
        <f t="shared" si="88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9"/>
        <v>43443.25</v>
      </c>
      <c r="O924" s="11">
        <f t="shared" si="90"/>
        <v>43452.25</v>
      </c>
      <c r="P924" t="b">
        <v>0</v>
      </c>
      <c r="Q924" t="b">
        <v>1</v>
      </c>
      <c r="R924" t="s">
        <v>319</v>
      </c>
      <c r="S924" t="str">
        <f t="shared" si="92"/>
        <v>music</v>
      </c>
      <c r="T924" t="str">
        <f t="shared" si="93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1"/>
        <v>237.88235294117646</v>
      </c>
      <c r="G925" t="s">
        <v>20</v>
      </c>
      <c r="H925" s="4">
        <f t="shared" si="88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9"/>
        <v>40373.208333333336</v>
      </c>
      <c r="O925" s="11">
        <f t="shared" si="90"/>
        <v>40374.208333333336</v>
      </c>
      <c r="P925" t="b">
        <v>0</v>
      </c>
      <c r="Q925" t="b">
        <v>0</v>
      </c>
      <c r="R925" t="s">
        <v>33</v>
      </c>
      <c r="S925" t="str">
        <f t="shared" si="92"/>
        <v>theater</v>
      </c>
      <c r="T925" t="str">
        <f t="shared" si="93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1"/>
        <v>488.05076142131981</v>
      </c>
      <c r="G926" t="s">
        <v>20</v>
      </c>
      <c r="H926" s="4">
        <f t="shared" si="88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9"/>
        <v>43769.208333333328</v>
      </c>
      <c r="O926" s="11">
        <f t="shared" si="90"/>
        <v>43780.25</v>
      </c>
      <c r="P926" t="b">
        <v>0</v>
      </c>
      <c r="Q926" t="b">
        <v>0</v>
      </c>
      <c r="R926" t="s">
        <v>33</v>
      </c>
      <c r="S926" t="str">
        <f t="shared" si="92"/>
        <v>theater</v>
      </c>
      <c r="T926" t="str">
        <f t="shared" si="93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1"/>
        <v>224.06666666666669</v>
      </c>
      <c r="G927" t="s">
        <v>20</v>
      </c>
      <c r="H927" s="4">
        <f t="shared" si="88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9"/>
        <v>43000.208333333328</v>
      </c>
      <c r="O927" s="11">
        <f t="shared" si="90"/>
        <v>43012.208333333328</v>
      </c>
      <c r="P927" t="b">
        <v>0</v>
      </c>
      <c r="Q927" t="b">
        <v>0</v>
      </c>
      <c r="R927" t="s">
        <v>33</v>
      </c>
      <c r="S927" t="str">
        <f t="shared" si="92"/>
        <v>theater</v>
      </c>
      <c r="T927" t="str">
        <f t="shared" si="93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1"/>
        <v>18.126436781609197</v>
      </c>
      <c r="G928" t="s">
        <v>14</v>
      </c>
      <c r="H928" s="4">
        <f t="shared" si="88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9"/>
        <v>42502.208333333328</v>
      </c>
      <c r="O928" s="11">
        <f t="shared" si="90"/>
        <v>42506.208333333328</v>
      </c>
      <c r="P928" t="b">
        <v>0</v>
      </c>
      <c r="Q928" t="b">
        <v>0</v>
      </c>
      <c r="R928" t="s">
        <v>17</v>
      </c>
      <c r="S928" t="str">
        <f t="shared" si="92"/>
        <v>food</v>
      </c>
      <c r="T928" t="str">
        <f t="shared" si="93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1"/>
        <v>45.847222222222221</v>
      </c>
      <c r="G929" t="s">
        <v>14</v>
      </c>
      <c r="H929" s="4">
        <f t="shared" si="88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9"/>
        <v>41102.208333333336</v>
      </c>
      <c r="O929" s="11">
        <f t="shared" si="90"/>
        <v>41131.208333333336</v>
      </c>
      <c r="P929" t="b">
        <v>0</v>
      </c>
      <c r="Q929" t="b">
        <v>0</v>
      </c>
      <c r="R929" t="s">
        <v>33</v>
      </c>
      <c r="S929" t="str">
        <f t="shared" si="92"/>
        <v>theater</v>
      </c>
      <c r="T929" t="str">
        <f t="shared" si="93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1"/>
        <v>117.31541218637993</v>
      </c>
      <c r="G930" t="s">
        <v>20</v>
      </c>
      <c r="H930" s="4">
        <f t="shared" si="88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9"/>
        <v>41637.25</v>
      </c>
      <c r="O930" s="11">
        <f t="shared" si="90"/>
        <v>41646.25</v>
      </c>
      <c r="P930" t="b">
        <v>0</v>
      </c>
      <c r="Q930" t="b">
        <v>0</v>
      </c>
      <c r="R930" t="s">
        <v>28</v>
      </c>
      <c r="S930" t="str">
        <f t="shared" si="92"/>
        <v>technology</v>
      </c>
      <c r="T930" t="str">
        <f t="shared" si="93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1"/>
        <v>217.30909090909088</v>
      </c>
      <c r="G931" t="s">
        <v>20</v>
      </c>
      <c r="H931" s="4">
        <f t="shared" si="88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9"/>
        <v>42858.208333333328</v>
      </c>
      <c r="O931" s="11">
        <f t="shared" si="90"/>
        <v>42872.208333333328</v>
      </c>
      <c r="P931" t="b">
        <v>0</v>
      </c>
      <c r="Q931" t="b">
        <v>0</v>
      </c>
      <c r="R931" t="s">
        <v>33</v>
      </c>
      <c r="S931" t="str">
        <f t="shared" si="92"/>
        <v>theater</v>
      </c>
      <c r="T931" t="str">
        <f t="shared" si="93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1"/>
        <v>112.28571428571428</v>
      </c>
      <c r="G932" t="s">
        <v>20</v>
      </c>
      <c r="H932" s="4">
        <f t="shared" si="88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9"/>
        <v>42060.25</v>
      </c>
      <c r="O932" s="11">
        <f t="shared" si="90"/>
        <v>42067.25</v>
      </c>
      <c r="P932" t="b">
        <v>0</v>
      </c>
      <c r="Q932" t="b">
        <v>1</v>
      </c>
      <c r="R932" t="s">
        <v>33</v>
      </c>
      <c r="S932" t="str">
        <f t="shared" si="92"/>
        <v>theater</v>
      </c>
      <c r="T932" t="str">
        <f t="shared" si="93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1"/>
        <v>72.51898734177216</v>
      </c>
      <c r="G933" t="s">
        <v>14</v>
      </c>
      <c r="H933" s="4">
        <f t="shared" si="88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9"/>
        <v>41818.208333333336</v>
      </c>
      <c r="O933" s="11">
        <f t="shared" si="90"/>
        <v>41820.208333333336</v>
      </c>
      <c r="P933" t="b">
        <v>0</v>
      </c>
      <c r="Q933" t="b">
        <v>1</v>
      </c>
      <c r="R933" t="s">
        <v>33</v>
      </c>
      <c r="S933" t="str">
        <f t="shared" si="92"/>
        <v>theater</v>
      </c>
      <c r="T933" t="str">
        <f t="shared" si="93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1"/>
        <v>212.30434782608697</v>
      </c>
      <c r="G934" t="s">
        <v>20</v>
      </c>
      <c r="H934" s="4">
        <f t="shared" si="88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9"/>
        <v>41709.208333333336</v>
      </c>
      <c r="O934" s="11">
        <f t="shared" si="90"/>
        <v>41712.208333333336</v>
      </c>
      <c r="P934" t="b">
        <v>0</v>
      </c>
      <c r="Q934" t="b">
        <v>0</v>
      </c>
      <c r="R934" t="s">
        <v>23</v>
      </c>
      <c r="S934" t="str">
        <f t="shared" si="92"/>
        <v>music</v>
      </c>
      <c r="T934" t="str">
        <f t="shared" si="93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1"/>
        <v>239.74657534246577</v>
      </c>
      <c r="G935" t="s">
        <v>20</v>
      </c>
      <c r="H935" s="4">
        <f t="shared" si="88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9"/>
        <v>41372.208333333336</v>
      </c>
      <c r="O935" s="11">
        <f t="shared" si="90"/>
        <v>41385.208333333336</v>
      </c>
      <c r="P935" t="b">
        <v>0</v>
      </c>
      <c r="Q935" t="b">
        <v>0</v>
      </c>
      <c r="R935" t="s">
        <v>33</v>
      </c>
      <c r="S935" t="str">
        <f t="shared" si="92"/>
        <v>theater</v>
      </c>
      <c r="T935" t="str">
        <f t="shared" si="93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1"/>
        <v>181.93548387096774</v>
      </c>
      <c r="G936" t="s">
        <v>20</v>
      </c>
      <c r="H936" s="4">
        <f t="shared" si="88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9"/>
        <v>42422.25</v>
      </c>
      <c r="O936" s="11">
        <f t="shared" si="90"/>
        <v>42428.25</v>
      </c>
      <c r="P936" t="b">
        <v>0</v>
      </c>
      <c r="Q936" t="b">
        <v>0</v>
      </c>
      <c r="R936" t="s">
        <v>33</v>
      </c>
      <c r="S936" t="str">
        <f t="shared" si="92"/>
        <v>theater</v>
      </c>
      <c r="T936" t="str">
        <f t="shared" si="93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1"/>
        <v>164.13114754098362</v>
      </c>
      <c r="G937" t="s">
        <v>20</v>
      </c>
      <c r="H937" s="4">
        <f t="shared" si="88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9"/>
        <v>42209.208333333328</v>
      </c>
      <c r="O937" s="11">
        <f t="shared" si="90"/>
        <v>42216.208333333328</v>
      </c>
      <c r="P937" t="b">
        <v>0</v>
      </c>
      <c r="Q937" t="b">
        <v>0</v>
      </c>
      <c r="R937" t="s">
        <v>33</v>
      </c>
      <c r="S937" t="str">
        <f t="shared" si="92"/>
        <v>theater</v>
      </c>
      <c r="T937" t="str">
        <f t="shared" si="93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1"/>
        <v>1.6375968992248062</v>
      </c>
      <c r="G938" t="s">
        <v>14</v>
      </c>
      <c r="H938" s="4">
        <f t="shared" si="88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9"/>
        <v>43668.208333333328</v>
      </c>
      <c r="O938" s="11">
        <f t="shared" si="90"/>
        <v>43671.208333333328</v>
      </c>
      <c r="P938" t="b">
        <v>1</v>
      </c>
      <c r="Q938" t="b">
        <v>0</v>
      </c>
      <c r="R938" t="s">
        <v>33</v>
      </c>
      <c r="S938" t="str">
        <f t="shared" si="92"/>
        <v>theater</v>
      </c>
      <c r="T938" t="str">
        <f t="shared" si="93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1"/>
        <v>49.64385964912281</v>
      </c>
      <c r="G939" t="s">
        <v>74</v>
      </c>
      <c r="H939" s="4">
        <f t="shared" si="88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9"/>
        <v>42334.25</v>
      </c>
      <c r="O939" s="11">
        <f t="shared" si="90"/>
        <v>42343.25</v>
      </c>
      <c r="P939" t="b">
        <v>0</v>
      </c>
      <c r="Q939" t="b">
        <v>0</v>
      </c>
      <c r="R939" t="s">
        <v>42</v>
      </c>
      <c r="S939" t="str">
        <f t="shared" si="92"/>
        <v>film &amp; video</v>
      </c>
      <c r="T939" t="str">
        <f t="shared" si="93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1"/>
        <v>109.70652173913042</v>
      </c>
      <c r="G940" t="s">
        <v>20</v>
      </c>
      <c r="H940" s="4">
        <f t="shared" si="88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9"/>
        <v>43263.208333333328</v>
      </c>
      <c r="O940" s="11">
        <f t="shared" si="90"/>
        <v>43299.208333333328</v>
      </c>
      <c r="P940" t="b">
        <v>0</v>
      </c>
      <c r="Q940" t="b">
        <v>1</v>
      </c>
      <c r="R940" t="s">
        <v>119</v>
      </c>
      <c r="S940" t="str">
        <f t="shared" si="92"/>
        <v>publishing</v>
      </c>
      <c r="T940" t="str">
        <f t="shared" si="93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1"/>
        <v>49.217948717948715</v>
      </c>
      <c r="G941" t="s">
        <v>14</v>
      </c>
      <c r="H941" s="4">
        <f t="shared" si="88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9"/>
        <v>40670.208333333336</v>
      </c>
      <c r="O941" s="11">
        <f t="shared" si="90"/>
        <v>40687.208333333336</v>
      </c>
      <c r="P941" t="b">
        <v>0</v>
      </c>
      <c r="Q941" t="b">
        <v>1</v>
      </c>
      <c r="R941" t="s">
        <v>89</v>
      </c>
      <c r="S941" t="str">
        <f t="shared" si="92"/>
        <v>games</v>
      </c>
      <c r="T941" t="str">
        <f t="shared" si="93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1"/>
        <v>62.232323232323225</v>
      </c>
      <c r="G942" t="s">
        <v>47</v>
      </c>
      <c r="H942" s="4">
        <f t="shared" si="88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9"/>
        <v>41244.25</v>
      </c>
      <c r="O942" s="11">
        <f t="shared" si="90"/>
        <v>41266.25</v>
      </c>
      <c r="P942" t="b">
        <v>0</v>
      </c>
      <c r="Q942" t="b">
        <v>0</v>
      </c>
      <c r="R942" t="s">
        <v>28</v>
      </c>
      <c r="S942" t="str">
        <f t="shared" si="92"/>
        <v>technology</v>
      </c>
      <c r="T942" t="str">
        <f t="shared" si="93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1"/>
        <v>13.05813953488372</v>
      </c>
      <c r="G943" t="s">
        <v>14</v>
      </c>
      <c r="H943" s="4">
        <f t="shared" si="88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9"/>
        <v>40552.25</v>
      </c>
      <c r="O943" s="11">
        <f t="shared" si="90"/>
        <v>40587.25</v>
      </c>
      <c r="P943" t="b">
        <v>1</v>
      </c>
      <c r="Q943" t="b">
        <v>0</v>
      </c>
      <c r="R943" t="s">
        <v>33</v>
      </c>
      <c r="S943" t="str">
        <f t="shared" si="92"/>
        <v>theater</v>
      </c>
      <c r="T943" t="str">
        <f t="shared" si="93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1"/>
        <v>64.635416666666671</v>
      </c>
      <c r="G944" t="s">
        <v>14</v>
      </c>
      <c r="H944" s="4">
        <f t="shared" si="88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9"/>
        <v>40568.25</v>
      </c>
      <c r="O944" s="11">
        <f t="shared" si="90"/>
        <v>40571.25</v>
      </c>
      <c r="P944" t="b">
        <v>0</v>
      </c>
      <c r="Q944" t="b">
        <v>0</v>
      </c>
      <c r="R944" t="s">
        <v>33</v>
      </c>
      <c r="S944" t="str">
        <f t="shared" si="92"/>
        <v>theater</v>
      </c>
      <c r="T944" t="str">
        <f t="shared" si="93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1"/>
        <v>159.58666666666667</v>
      </c>
      <c r="G945" t="s">
        <v>20</v>
      </c>
      <c r="H945" s="4">
        <f t="shared" si="88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9"/>
        <v>41906.208333333336</v>
      </c>
      <c r="O945" s="11">
        <f t="shared" si="90"/>
        <v>41941.208333333336</v>
      </c>
      <c r="P945" t="b">
        <v>0</v>
      </c>
      <c r="Q945" t="b">
        <v>0</v>
      </c>
      <c r="R945" t="s">
        <v>17</v>
      </c>
      <c r="S945" t="str">
        <f t="shared" si="92"/>
        <v>food</v>
      </c>
      <c r="T945" t="str">
        <f t="shared" si="93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1"/>
        <v>81.42</v>
      </c>
      <c r="G946" t="s">
        <v>14</v>
      </c>
      <c r="H946" s="4">
        <f t="shared" si="88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9"/>
        <v>42776.25</v>
      </c>
      <c r="O946" s="11">
        <f t="shared" si="90"/>
        <v>42795.25</v>
      </c>
      <c r="P946" t="b">
        <v>0</v>
      </c>
      <c r="Q946" t="b">
        <v>0</v>
      </c>
      <c r="R946" t="s">
        <v>122</v>
      </c>
      <c r="S946" t="str">
        <f t="shared" si="92"/>
        <v>photography</v>
      </c>
      <c r="T946" t="str">
        <f t="shared" si="93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1"/>
        <v>32.444767441860463</v>
      </c>
      <c r="G947" t="s">
        <v>14</v>
      </c>
      <c r="H947" s="4">
        <f t="shared" si="88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9"/>
        <v>41004.208333333336</v>
      </c>
      <c r="O947" s="11">
        <f t="shared" si="90"/>
        <v>41019.208333333336</v>
      </c>
      <c r="P947" t="b">
        <v>1</v>
      </c>
      <c r="Q947" t="b">
        <v>0</v>
      </c>
      <c r="R947" t="s">
        <v>122</v>
      </c>
      <c r="S947" t="str">
        <f t="shared" si="92"/>
        <v>photography</v>
      </c>
      <c r="T947" t="str">
        <f t="shared" si="93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1"/>
        <v>9.9141184124918666</v>
      </c>
      <c r="G948" t="s">
        <v>14</v>
      </c>
      <c r="H948" s="4">
        <f t="shared" si="88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9"/>
        <v>40710.208333333336</v>
      </c>
      <c r="O948" s="11">
        <f t="shared" si="90"/>
        <v>40712.208333333336</v>
      </c>
      <c r="P948" t="b">
        <v>0</v>
      </c>
      <c r="Q948" t="b">
        <v>0</v>
      </c>
      <c r="R948" t="s">
        <v>33</v>
      </c>
      <c r="S948" t="str">
        <f t="shared" si="92"/>
        <v>theater</v>
      </c>
      <c r="T948" t="str">
        <f t="shared" si="93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1"/>
        <v>26.694444444444443</v>
      </c>
      <c r="G949" t="s">
        <v>14</v>
      </c>
      <c r="H949" s="4">
        <f t="shared" si="88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9"/>
        <v>41908.208333333336</v>
      </c>
      <c r="O949" s="11">
        <f t="shared" si="90"/>
        <v>41915.208333333336</v>
      </c>
      <c r="P949" t="b">
        <v>0</v>
      </c>
      <c r="Q949" t="b">
        <v>0</v>
      </c>
      <c r="R949" t="s">
        <v>33</v>
      </c>
      <c r="S949" t="str">
        <f t="shared" si="92"/>
        <v>theater</v>
      </c>
      <c r="T949" t="str">
        <f t="shared" si="93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1"/>
        <v>62.957446808510639</v>
      </c>
      <c r="G950" t="s">
        <v>74</v>
      </c>
      <c r="H950" s="4">
        <f t="shared" si="88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9"/>
        <v>41985.25</v>
      </c>
      <c r="O950" s="11">
        <f t="shared" si="90"/>
        <v>41995.25</v>
      </c>
      <c r="P950" t="b">
        <v>1</v>
      </c>
      <c r="Q950" t="b">
        <v>1</v>
      </c>
      <c r="R950" t="s">
        <v>42</v>
      </c>
      <c r="S950" t="str">
        <f t="shared" si="92"/>
        <v>film &amp; video</v>
      </c>
      <c r="T950" t="str">
        <f t="shared" si="93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1"/>
        <v>161.35593220338984</v>
      </c>
      <c r="G951" t="s">
        <v>20</v>
      </c>
      <c r="H951" s="4">
        <f t="shared" si="88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9"/>
        <v>42112.208333333328</v>
      </c>
      <c r="O951" s="11">
        <f t="shared" si="90"/>
        <v>42131.208333333328</v>
      </c>
      <c r="P951" t="b">
        <v>0</v>
      </c>
      <c r="Q951" t="b">
        <v>0</v>
      </c>
      <c r="R951" t="s">
        <v>28</v>
      </c>
      <c r="S951" t="str">
        <f t="shared" si="92"/>
        <v>technology</v>
      </c>
      <c r="T951" t="str">
        <f t="shared" si="93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1"/>
        <v>5</v>
      </c>
      <c r="G952" t="s">
        <v>14</v>
      </c>
      <c r="H952" s="4">
        <f t="shared" si="88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9"/>
        <v>43571.208333333328</v>
      </c>
      <c r="O952" s="11">
        <f t="shared" si="90"/>
        <v>43576.208333333328</v>
      </c>
      <c r="P952" t="b">
        <v>0</v>
      </c>
      <c r="Q952" t="b">
        <v>1</v>
      </c>
      <c r="R952" t="s">
        <v>33</v>
      </c>
      <c r="S952" t="str">
        <f t="shared" si="92"/>
        <v>theater</v>
      </c>
      <c r="T952" t="str">
        <f t="shared" si="93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1"/>
        <v>1096.9379310344827</v>
      </c>
      <c r="G953" t="s">
        <v>20</v>
      </c>
      <c r="H953" s="4">
        <f t="shared" si="88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9"/>
        <v>42730.25</v>
      </c>
      <c r="O953" s="11">
        <f t="shared" si="90"/>
        <v>42731.25</v>
      </c>
      <c r="P953" t="b">
        <v>0</v>
      </c>
      <c r="Q953" t="b">
        <v>1</v>
      </c>
      <c r="R953" t="s">
        <v>23</v>
      </c>
      <c r="S953" t="str">
        <f t="shared" si="92"/>
        <v>music</v>
      </c>
      <c r="T953" t="str">
        <f t="shared" si="93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1"/>
        <v>70.094158075601371</v>
      </c>
      <c r="G954" t="s">
        <v>74</v>
      </c>
      <c r="H954" s="4">
        <f t="shared" si="88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9"/>
        <v>42591.208333333328</v>
      </c>
      <c r="O954" s="11">
        <f t="shared" si="90"/>
        <v>42605.208333333328</v>
      </c>
      <c r="P954" t="b">
        <v>0</v>
      </c>
      <c r="Q954" t="b">
        <v>0</v>
      </c>
      <c r="R954" t="s">
        <v>42</v>
      </c>
      <c r="S954" t="str">
        <f t="shared" si="92"/>
        <v>film &amp; video</v>
      </c>
      <c r="T954" t="str">
        <f t="shared" si="93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1"/>
        <v>60</v>
      </c>
      <c r="G955" t="s">
        <v>14</v>
      </c>
      <c r="H955" s="4">
        <f t="shared" si="88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9"/>
        <v>42358.25</v>
      </c>
      <c r="O955" s="11">
        <f t="shared" si="90"/>
        <v>42394.25</v>
      </c>
      <c r="P955" t="b">
        <v>0</v>
      </c>
      <c r="Q955" t="b">
        <v>1</v>
      </c>
      <c r="R955" t="s">
        <v>474</v>
      </c>
      <c r="S955" t="str">
        <f t="shared" si="92"/>
        <v>film &amp; video</v>
      </c>
      <c r="T955" t="str">
        <f t="shared" si="93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1"/>
        <v>367.0985915492958</v>
      </c>
      <c r="G956" t="s">
        <v>20</v>
      </c>
      <c r="H956" s="4">
        <f t="shared" si="88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9"/>
        <v>41174.208333333336</v>
      </c>
      <c r="O956" s="11">
        <f t="shared" si="90"/>
        <v>41198.208333333336</v>
      </c>
      <c r="P956" t="b">
        <v>0</v>
      </c>
      <c r="Q956" t="b">
        <v>0</v>
      </c>
      <c r="R956" t="s">
        <v>28</v>
      </c>
      <c r="S956" t="str">
        <f t="shared" si="92"/>
        <v>technology</v>
      </c>
      <c r="T956" t="str">
        <f t="shared" si="93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1"/>
        <v>1109</v>
      </c>
      <c r="G957" t="s">
        <v>20</v>
      </c>
      <c r="H957" s="4">
        <f t="shared" si="88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9"/>
        <v>41238.25</v>
      </c>
      <c r="O957" s="11">
        <f t="shared" si="90"/>
        <v>41240.25</v>
      </c>
      <c r="P957" t="b">
        <v>0</v>
      </c>
      <c r="Q957" t="b">
        <v>0</v>
      </c>
      <c r="R957" t="s">
        <v>33</v>
      </c>
      <c r="S957" t="str">
        <f t="shared" si="92"/>
        <v>theater</v>
      </c>
      <c r="T957" t="str">
        <f t="shared" si="93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1"/>
        <v>19.028784648187631</v>
      </c>
      <c r="G958" t="s">
        <v>14</v>
      </c>
      <c r="H958" s="4">
        <f t="shared" si="88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9"/>
        <v>42360.25</v>
      </c>
      <c r="O958" s="11">
        <f t="shared" si="90"/>
        <v>42364.25</v>
      </c>
      <c r="P958" t="b">
        <v>0</v>
      </c>
      <c r="Q958" t="b">
        <v>0</v>
      </c>
      <c r="R958" t="s">
        <v>474</v>
      </c>
      <c r="S958" t="str">
        <f t="shared" si="92"/>
        <v>film &amp; video</v>
      </c>
      <c r="T958" t="str">
        <f t="shared" si="93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1"/>
        <v>126.87755102040816</v>
      </c>
      <c r="G959" t="s">
        <v>20</v>
      </c>
      <c r="H959" s="4">
        <f t="shared" si="88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9"/>
        <v>40955.25</v>
      </c>
      <c r="O959" s="11">
        <f t="shared" si="90"/>
        <v>40958.25</v>
      </c>
      <c r="P959" t="b">
        <v>0</v>
      </c>
      <c r="Q959" t="b">
        <v>0</v>
      </c>
      <c r="R959" t="s">
        <v>33</v>
      </c>
      <c r="S959" t="str">
        <f t="shared" si="92"/>
        <v>theater</v>
      </c>
      <c r="T959" t="str">
        <f t="shared" si="93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1"/>
        <v>734.63636363636363</v>
      </c>
      <c r="G960" t="s">
        <v>20</v>
      </c>
      <c r="H960" s="4">
        <f t="shared" si="88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9"/>
        <v>40350.208333333336</v>
      </c>
      <c r="O960" s="11">
        <f t="shared" si="90"/>
        <v>40372.208333333336</v>
      </c>
      <c r="P960" t="b">
        <v>0</v>
      </c>
      <c r="Q960" t="b">
        <v>0</v>
      </c>
      <c r="R960" t="s">
        <v>71</v>
      </c>
      <c r="S960" t="str">
        <f t="shared" si="92"/>
        <v>film &amp; video</v>
      </c>
      <c r="T960" t="str">
        <f t="shared" si="93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1"/>
        <v>4.5731034482758623</v>
      </c>
      <c r="G961" t="s">
        <v>14</v>
      </c>
      <c r="H961" s="4">
        <f t="shared" si="88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9"/>
        <v>40357.208333333336</v>
      </c>
      <c r="O961" s="11">
        <f t="shared" si="90"/>
        <v>40385.208333333336</v>
      </c>
      <c r="P961" t="b">
        <v>0</v>
      </c>
      <c r="Q961" t="b">
        <v>0</v>
      </c>
      <c r="R961" t="s">
        <v>206</v>
      </c>
      <c r="S961" t="str">
        <f t="shared" si="92"/>
        <v>publishing</v>
      </c>
      <c r="T961" t="str">
        <f t="shared" si="93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91"/>
        <v>85.054545454545448</v>
      </c>
      <c r="G962" t="s">
        <v>14</v>
      </c>
      <c r="H962" s="4">
        <f t="shared" ref="H962:H1001" si="94">IFERROR(E962/I962,"0")</f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5">(L962/86400)+25569</f>
        <v>42408.25</v>
      </c>
      <c r="O962" s="11">
        <f t="shared" ref="O962:O1001" si="96">(M962/86400)+25569</f>
        <v>42445.208333333328</v>
      </c>
      <c r="P962" t="b">
        <v>0</v>
      </c>
      <c r="Q962" t="b">
        <v>0</v>
      </c>
      <c r="R962" t="s">
        <v>28</v>
      </c>
      <c r="S962" t="str">
        <f t="shared" si="92"/>
        <v>technology</v>
      </c>
      <c r="T962" t="str">
        <f t="shared" si="93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7">E963/D963*100</f>
        <v>119.29824561403508</v>
      </c>
      <c r="G963" t="s">
        <v>20</v>
      </c>
      <c r="H963" s="4">
        <f t="shared" si="94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5"/>
        <v>40591.25</v>
      </c>
      <c r="O963" s="11">
        <f t="shared" si="96"/>
        <v>40595.25</v>
      </c>
      <c r="P963" t="b">
        <v>0</v>
      </c>
      <c r="Q963" t="b">
        <v>0</v>
      </c>
      <c r="R963" t="s">
        <v>206</v>
      </c>
      <c r="S963" t="str">
        <f t="shared" ref="S963:S1001" si="98">IFERROR(LEFT(R963, SEARCH("/", R963) - 1), R963)</f>
        <v>publishing</v>
      </c>
      <c r="T963" t="str">
        <f t="shared" si="93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7"/>
        <v>296.02777777777777</v>
      </c>
      <c r="G964" t="s">
        <v>20</v>
      </c>
      <c r="H964" s="4">
        <f t="shared" si="94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5"/>
        <v>41592.25</v>
      </c>
      <c r="O964" s="11">
        <f t="shared" si="96"/>
        <v>41613.25</v>
      </c>
      <c r="P964" t="b">
        <v>0</v>
      </c>
      <c r="Q964" t="b">
        <v>0</v>
      </c>
      <c r="R964" t="s">
        <v>17</v>
      </c>
      <c r="S964" t="str">
        <f t="shared" si="98"/>
        <v>food</v>
      </c>
      <c r="T964" t="str">
        <f t="shared" si="93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7"/>
        <v>84.694915254237287</v>
      </c>
      <c r="G965" t="s">
        <v>14</v>
      </c>
      <c r="H965" s="4">
        <f t="shared" si="94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5"/>
        <v>40607.25</v>
      </c>
      <c r="O965" s="11">
        <f t="shared" si="96"/>
        <v>40613.25</v>
      </c>
      <c r="P965" t="b">
        <v>0</v>
      </c>
      <c r="Q965" t="b">
        <v>1</v>
      </c>
      <c r="R965" t="s">
        <v>122</v>
      </c>
      <c r="S965" t="str">
        <f t="shared" si="98"/>
        <v>photography</v>
      </c>
      <c r="T965" t="str">
        <f t="shared" si="93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7"/>
        <v>355.7837837837838</v>
      </c>
      <c r="G966" t="s">
        <v>20</v>
      </c>
      <c r="H966" s="4">
        <f t="shared" si="94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5"/>
        <v>42135.208333333328</v>
      </c>
      <c r="O966" s="11">
        <f t="shared" si="96"/>
        <v>42140.208333333328</v>
      </c>
      <c r="P966" t="b">
        <v>0</v>
      </c>
      <c r="Q966" t="b">
        <v>0</v>
      </c>
      <c r="R966" t="s">
        <v>33</v>
      </c>
      <c r="S966" t="str">
        <f t="shared" si="98"/>
        <v>theater</v>
      </c>
      <c r="T966" t="str">
        <f t="shared" si="93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7"/>
        <v>386.40909090909093</v>
      </c>
      <c r="G967" t="s">
        <v>20</v>
      </c>
      <c r="H967" s="4">
        <f t="shared" si="94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5"/>
        <v>40203.25</v>
      </c>
      <c r="O967" s="11">
        <f t="shared" si="96"/>
        <v>40243.25</v>
      </c>
      <c r="P967" t="b">
        <v>0</v>
      </c>
      <c r="Q967" t="b">
        <v>0</v>
      </c>
      <c r="R967" t="s">
        <v>23</v>
      </c>
      <c r="S967" t="str">
        <f t="shared" si="98"/>
        <v>music</v>
      </c>
      <c r="T967" t="str">
        <f t="shared" ref="T967:T1001" si="99">IFERROR(MID(R967, SEARCH("/", R967) + 1, LEN(R967) - SEARCH("/", R967)), "")</f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7"/>
        <v>792.23529411764707</v>
      </c>
      <c r="G968" t="s">
        <v>20</v>
      </c>
      <c r="H968" s="4">
        <f t="shared" si="94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5"/>
        <v>42901.208333333328</v>
      </c>
      <c r="O968" s="11">
        <f t="shared" si="96"/>
        <v>42903.208333333328</v>
      </c>
      <c r="P968" t="b">
        <v>0</v>
      </c>
      <c r="Q968" t="b">
        <v>0</v>
      </c>
      <c r="R968" t="s">
        <v>33</v>
      </c>
      <c r="S968" t="str">
        <f t="shared" si="98"/>
        <v>theater</v>
      </c>
      <c r="T968" t="str">
        <f t="shared" si="99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7"/>
        <v>137.03393665158373</v>
      </c>
      <c r="G969" t="s">
        <v>20</v>
      </c>
      <c r="H969" s="4">
        <f t="shared" si="94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5"/>
        <v>41005.208333333336</v>
      </c>
      <c r="O969" s="11">
        <f t="shared" si="96"/>
        <v>41042.208333333336</v>
      </c>
      <c r="P969" t="b">
        <v>0</v>
      </c>
      <c r="Q969" t="b">
        <v>0</v>
      </c>
      <c r="R969" t="s">
        <v>319</v>
      </c>
      <c r="S969" t="str">
        <f t="shared" si="98"/>
        <v>music</v>
      </c>
      <c r="T969" t="str">
        <f t="shared" si="99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7"/>
        <v>338.20833333333337</v>
      </c>
      <c r="G970" t="s">
        <v>20</v>
      </c>
      <c r="H970" s="4">
        <f t="shared" si="94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5"/>
        <v>40544.25</v>
      </c>
      <c r="O970" s="11">
        <f t="shared" si="96"/>
        <v>40559.25</v>
      </c>
      <c r="P970" t="b">
        <v>0</v>
      </c>
      <c r="Q970" t="b">
        <v>0</v>
      </c>
      <c r="R970" t="s">
        <v>17</v>
      </c>
      <c r="S970" t="str">
        <f t="shared" si="98"/>
        <v>food</v>
      </c>
      <c r="T970" t="str">
        <f t="shared" si="9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7"/>
        <v>108.22784810126582</v>
      </c>
      <c r="G971" t="s">
        <v>20</v>
      </c>
      <c r="H971" s="4">
        <f t="shared" si="94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5"/>
        <v>43821.25</v>
      </c>
      <c r="O971" s="11">
        <f t="shared" si="96"/>
        <v>43828.25</v>
      </c>
      <c r="P971" t="b">
        <v>0</v>
      </c>
      <c r="Q971" t="b">
        <v>0</v>
      </c>
      <c r="R971" t="s">
        <v>33</v>
      </c>
      <c r="S971" t="str">
        <f t="shared" si="98"/>
        <v>theater</v>
      </c>
      <c r="T971" t="str">
        <f t="shared" si="9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7"/>
        <v>60.757639620653315</v>
      </c>
      <c r="G972" t="s">
        <v>14</v>
      </c>
      <c r="H972" s="4">
        <f t="shared" si="94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5"/>
        <v>40672.208333333336</v>
      </c>
      <c r="O972" s="11">
        <f t="shared" si="96"/>
        <v>40673.208333333336</v>
      </c>
      <c r="P972" t="b">
        <v>0</v>
      </c>
      <c r="Q972" t="b">
        <v>0</v>
      </c>
      <c r="R972" t="s">
        <v>33</v>
      </c>
      <c r="S972" t="str">
        <f t="shared" si="98"/>
        <v>theater</v>
      </c>
      <c r="T972" t="str">
        <f t="shared" si="99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7"/>
        <v>27.725490196078432</v>
      </c>
      <c r="G973" t="s">
        <v>14</v>
      </c>
      <c r="H973" s="4">
        <f t="shared" si="94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5"/>
        <v>41555.208333333336</v>
      </c>
      <c r="O973" s="11">
        <f t="shared" si="96"/>
        <v>41561.208333333336</v>
      </c>
      <c r="P973" t="b">
        <v>0</v>
      </c>
      <c r="Q973" t="b">
        <v>0</v>
      </c>
      <c r="R973" t="s">
        <v>269</v>
      </c>
      <c r="S973" t="str">
        <f t="shared" si="98"/>
        <v>film &amp; video</v>
      </c>
      <c r="T973" t="str">
        <f t="shared" si="99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7"/>
        <v>228.3934426229508</v>
      </c>
      <c r="G974" t="s">
        <v>20</v>
      </c>
      <c r="H974" s="4">
        <f t="shared" si="94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5"/>
        <v>41792.208333333336</v>
      </c>
      <c r="O974" s="11">
        <f t="shared" si="96"/>
        <v>41801.208333333336</v>
      </c>
      <c r="P974" t="b">
        <v>0</v>
      </c>
      <c r="Q974" t="b">
        <v>1</v>
      </c>
      <c r="R974" t="s">
        <v>28</v>
      </c>
      <c r="S974" t="str">
        <f t="shared" si="98"/>
        <v>technology</v>
      </c>
      <c r="T974" t="str">
        <f t="shared" si="9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7"/>
        <v>21.615194054500414</v>
      </c>
      <c r="G975" t="s">
        <v>14</v>
      </c>
      <c r="H975" s="4">
        <f t="shared" si="94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5"/>
        <v>40522.25</v>
      </c>
      <c r="O975" s="11">
        <f t="shared" si="96"/>
        <v>40524.25</v>
      </c>
      <c r="P975" t="b">
        <v>0</v>
      </c>
      <c r="Q975" t="b">
        <v>1</v>
      </c>
      <c r="R975" t="s">
        <v>33</v>
      </c>
      <c r="S975" t="str">
        <f t="shared" si="98"/>
        <v>theater</v>
      </c>
      <c r="T975" t="str">
        <f t="shared" si="99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7"/>
        <v>373.875</v>
      </c>
      <c r="G976" t="s">
        <v>20</v>
      </c>
      <c r="H976" s="4">
        <f t="shared" si="94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5"/>
        <v>41412.208333333336</v>
      </c>
      <c r="O976" s="11">
        <f t="shared" si="96"/>
        <v>41413.208333333336</v>
      </c>
      <c r="P976" t="b">
        <v>0</v>
      </c>
      <c r="Q976" t="b">
        <v>0</v>
      </c>
      <c r="R976" t="s">
        <v>60</v>
      </c>
      <c r="S976" t="str">
        <f t="shared" si="98"/>
        <v>music</v>
      </c>
      <c r="T976" t="str">
        <f t="shared" si="9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7"/>
        <v>154.92592592592592</v>
      </c>
      <c r="G977" t="s">
        <v>20</v>
      </c>
      <c r="H977" s="4">
        <f t="shared" si="94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5"/>
        <v>42337.25</v>
      </c>
      <c r="O977" s="11">
        <f t="shared" si="96"/>
        <v>42376.25</v>
      </c>
      <c r="P977" t="b">
        <v>0</v>
      </c>
      <c r="Q977" t="b">
        <v>1</v>
      </c>
      <c r="R977" t="s">
        <v>33</v>
      </c>
      <c r="S977" t="str">
        <f t="shared" si="98"/>
        <v>theater</v>
      </c>
      <c r="T977" t="str">
        <f t="shared" si="9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7"/>
        <v>322.14999999999998</v>
      </c>
      <c r="G978" t="s">
        <v>20</v>
      </c>
      <c r="H978" s="4">
        <f t="shared" si="94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5"/>
        <v>40571.25</v>
      </c>
      <c r="O978" s="11">
        <f t="shared" si="96"/>
        <v>40577.25</v>
      </c>
      <c r="P978" t="b">
        <v>0</v>
      </c>
      <c r="Q978" t="b">
        <v>1</v>
      </c>
      <c r="R978" t="s">
        <v>33</v>
      </c>
      <c r="S978" t="str">
        <f t="shared" si="98"/>
        <v>theater</v>
      </c>
      <c r="T978" t="str">
        <f t="shared" si="99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7"/>
        <v>73.957142857142856</v>
      </c>
      <c r="G979" t="s">
        <v>14</v>
      </c>
      <c r="H979" s="4">
        <f t="shared" si="94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5"/>
        <v>43138.25</v>
      </c>
      <c r="O979" s="11">
        <f t="shared" si="96"/>
        <v>43170.25</v>
      </c>
      <c r="P979" t="b">
        <v>0</v>
      </c>
      <c r="Q979" t="b">
        <v>0</v>
      </c>
      <c r="R979" t="s">
        <v>17</v>
      </c>
      <c r="S979" t="str">
        <f t="shared" si="98"/>
        <v>food</v>
      </c>
      <c r="T979" t="str">
        <f t="shared" si="99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7"/>
        <v>864.1</v>
      </c>
      <c r="G980" t="s">
        <v>20</v>
      </c>
      <c r="H980" s="4">
        <f t="shared" si="94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5"/>
        <v>42686.25</v>
      </c>
      <c r="O980" s="11">
        <f t="shared" si="96"/>
        <v>42708.25</v>
      </c>
      <c r="P980" t="b">
        <v>0</v>
      </c>
      <c r="Q980" t="b">
        <v>0</v>
      </c>
      <c r="R980" t="s">
        <v>89</v>
      </c>
      <c r="S980" t="str">
        <f t="shared" si="98"/>
        <v>games</v>
      </c>
      <c r="T980" t="str">
        <f t="shared" si="9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7"/>
        <v>143.26245847176079</v>
      </c>
      <c r="G981" t="s">
        <v>20</v>
      </c>
      <c r="H981" s="4">
        <f t="shared" si="94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5"/>
        <v>42078.208333333328</v>
      </c>
      <c r="O981" s="11">
        <f t="shared" si="96"/>
        <v>42084.208333333328</v>
      </c>
      <c r="P981" t="b">
        <v>0</v>
      </c>
      <c r="Q981" t="b">
        <v>0</v>
      </c>
      <c r="R981" t="s">
        <v>33</v>
      </c>
      <c r="S981" t="str">
        <f t="shared" si="98"/>
        <v>theater</v>
      </c>
      <c r="T981" t="str">
        <f t="shared" si="99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7"/>
        <v>40.281762295081968</v>
      </c>
      <c r="G982" t="s">
        <v>14</v>
      </c>
      <c r="H982" s="4">
        <f t="shared" si="94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5"/>
        <v>42307.208333333328</v>
      </c>
      <c r="O982" s="11">
        <f t="shared" si="96"/>
        <v>42312.25</v>
      </c>
      <c r="P982" t="b">
        <v>1</v>
      </c>
      <c r="Q982" t="b">
        <v>0</v>
      </c>
      <c r="R982" t="s">
        <v>68</v>
      </c>
      <c r="S982" t="str">
        <f t="shared" si="98"/>
        <v>publishing</v>
      </c>
      <c r="T982" t="str">
        <f t="shared" si="99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7"/>
        <v>178.22388059701493</v>
      </c>
      <c r="G983" t="s">
        <v>20</v>
      </c>
      <c r="H983" s="4">
        <f t="shared" si="94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5"/>
        <v>43094.25</v>
      </c>
      <c r="O983" s="11">
        <f t="shared" si="96"/>
        <v>43127.25</v>
      </c>
      <c r="P983" t="b">
        <v>0</v>
      </c>
      <c r="Q983" t="b">
        <v>0</v>
      </c>
      <c r="R983" t="s">
        <v>28</v>
      </c>
      <c r="S983" t="str">
        <f t="shared" si="98"/>
        <v>technology</v>
      </c>
      <c r="T983" t="str">
        <f t="shared" si="99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7"/>
        <v>84.930555555555557</v>
      </c>
      <c r="G984" t="s">
        <v>14</v>
      </c>
      <c r="H984" s="4">
        <f t="shared" si="94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5"/>
        <v>40743.208333333336</v>
      </c>
      <c r="O984" s="11">
        <f t="shared" si="96"/>
        <v>40745.208333333336</v>
      </c>
      <c r="P984" t="b">
        <v>0</v>
      </c>
      <c r="Q984" t="b">
        <v>1</v>
      </c>
      <c r="R984" t="s">
        <v>42</v>
      </c>
      <c r="S984" t="str">
        <f t="shared" si="98"/>
        <v>film &amp; video</v>
      </c>
      <c r="T984" t="str">
        <f t="shared" si="99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7"/>
        <v>145.93648334624322</v>
      </c>
      <c r="G985" t="s">
        <v>20</v>
      </c>
      <c r="H985" s="4">
        <f t="shared" si="94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5"/>
        <v>43681.208333333328</v>
      </c>
      <c r="O985" s="11">
        <f t="shared" si="96"/>
        <v>43696.208333333328</v>
      </c>
      <c r="P985" t="b">
        <v>0</v>
      </c>
      <c r="Q985" t="b">
        <v>0</v>
      </c>
      <c r="R985" t="s">
        <v>42</v>
      </c>
      <c r="S985" t="str">
        <f t="shared" si="98"/>
        <v>film &amp; video</v>
      </c>
      <c r="T985" t="str">
        <f t="shared" si="9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7"/>
        <v>152.46153846153848</v>
      </c>
      <c r="G986" t="s">
        <v>20</v>
      </c>
      <c r="H986" s="4">
        <f t="shared" si="94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5"/>
        <v>43716.208333333328</v>
      </c>
      <c r="O986" s="11">
        <f t="shared" si="96"/>
        <v>43742.208333333328</v>
      </c>
      <c r="P986" t="b">
        <v>0</v>
      </c>
      <c r="Q986" t="b">
        <v>0</v>
      </c>
      <c r="R986" t="s">
        <v>33</v>
      </c>
      <c r="S986" t="str">
        <f t="shared" si="98"/>
        <v>theater</v>
      </c>
      <c r="T986" t="str">
        <f t="shared" si="99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7"/>
        <v>67.129542790152414</v>
      </c>
      <c r="G987" t="s">
        <v>14</v>
      </c>
      <c r="H987" s="4">
        <f t="shared" si="94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5"/>
        <v>41614.25</v>
      </c>
      <c r="O987" s="11">
        <f t="shared" si="96"/>
        <v>41640.25</v>
      </c>
      <c r="P987" t="b">
        <v>0</v>
      </c>
      <c r="Q987" t="b">
        <v>1</v>
      </c>
      <c r="R987" t="s">
        <v>23</v>
      </c>
      <c r="S987" t="str">
        <f t="shared" si="98"/>
        <v>music</v>
      </c>
      <c r="T987" t="str">
        <f t="shared" si="99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7"/>
        <v>40.307692307692307</v>
      </c>
      <c r="G988" t="s">
        <v>14</v>
      </c>
      <c r="H988" s="4">
        <f t="shared" si="94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5"/>
        <v>40638.208333333336</v>
      </c>
      <c r="O988" s="11">
        <f t="shared" si="96"/>
        <v>40652.208333333336</v>
      </c>
      <c r="P988" t="b">
        <v>0</v>
      </c>
      <c r="Q988" t="b">
        <v>0</v>
      </c>
      <c r="R988" t="s">
        <v>23</v>
      </c>
      <c r="S988" t="str">
        <f t="shared" si="98"/>
        <v>music</v>
      </c>
      <c r="T988" t="str">
        <f t="shared" si="99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7"/>
        <v>216.79032258064518</v>
      </c>
      <c r="G989" t="s">
        <v>20</v>
      </c>
      <c r="H989" s="4">
        <f t="shared" si="94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5"/>
        <v>42852.208333333328</v>
      </c>
      <c r="O989" s="11">
        <f t="shared" si="96"/>
        <v>42866.208333333328</v>
      </c>
      <c r="P989" t="b">
        <v>0</v>
      </c>
      <c r="Q989" t="b">
        <v>0</v>
      </c>
      <c r="R989" t="s">
        <v>42</v>
      </c>
      <c r="S989" t="str">
        <f t="shared" si="98"/>
        <v>film &amp; video</v>
      </c>
      <c r="T989" t="str">
        <f t="shared" si="99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7"/>
        <v>52.117021276595743</v>
      </c>
      <c r="G990" t="s">
        <v>14</v>
      </c>
      <c r="H990" s="4">
        <f t="shared" si="94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5"/>
        <v>42686.25</v>
      </c>
      <c r="O990" s="11">
        <f t="shared" si="96"/>
        <v>42707.25</v>
      </c>
      <c r="P990" t="b">
        <v>0</v>
      </c>
      <c r="Q990" t="b">
        <v>0</v>
      </c>
      <c r="R990" t="s">
        <v>133</v>
      </c>
      <c r="S990" t="str">
        <f t="shared" si="98"/>
        <v>publishing</v>
      </c>
      <c r="T990" t="str">
        <f t="shared" si="99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7"/>
        <v>499.58333333333337</v>
      </c>
      <c r="G991" t="s">
        <v>20</v>
      </c>
      <c r="H991" s="4">
        <f t="shared" si="94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5"/>
        <v>43571.208333333328</v>
      </c>
      <c r="O991" s="11">
        <f t="shared" si="96"/>
        <v>43576.208333333328</v>
      </c>
      <c r="P991" t="b">
        <v>0</v>
      </c>
      <c r="Q991" t="b">
        <v>0</v>
      </c>
      <c r="R991" t="s">
        <v>206</v>
      </c>
      <c r="S991" t="str">
        <f t="shared" si="98"/>
        <v>publishing</v>
      </c>
      <c r="T991" t="str">
        <f t="shared" si="99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7"/>
        <v>87.679487179487182</v>
      </c>
      <c r="G992" t="s">
        <v>14</v>
      </c>
      <c r="H992" s="4">
        <f t="shared" si="94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5"/>
        <v>42432.25</v>
      </c>
      <c r="O992" s="11">
        <f t="shared" si="96"/>
        <v>42454.208333333328</v>
      </c>
      <c r="P992" t="b">
        <v>0</v>
      </c>
      <c r="Q992" t="b">
        <v>1</v>
      </c>
      <c r="R992" t="s">
        <v>53</v>
      </c>
      <c r="S992" t="str">
        <f t="shared" si="98"/>
        <v>film &amp; video</v>
      </c>
      <c r="T992" t="str">
        <f t="shared" si="99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7"/>
        <v>113.17346938775511</v>
      </c>
      <c r="G993" t="s">
        <v>20</v>
      </c>
      <c r="H993" s="4">
        <f t="shared" si="94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5"/>
        <v>41907.208333333336</v>
      </c>
      <c r="O993" s="11">
        <f t="shared" si="96"/>
        <v>41911.208333333336</v>
      </c>
      <c r="P993" t="b">
        <v>0</v>
      </c>
      <c r="Q993" t="b">
        <v>1</v>
      </c>
      <c r="R993" t="s">
        <v>23</v>
      </c>
      <c r="S993" t="str">
        <f t="shared" si="98"/>
        <v>music</v>
      </c>
      <c r="T993" t="str">
        <f t="shared" si="99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7"/>
        <v>426.54838709677421</v>
      </c>
      <c r="G994" t="s">
        <v>20</v>
      </c>
      <c r="H994" s="4">
        <f t="shared" si="94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5"/>
        <v>43227.208333333328</v>
      </c>
      <c r="O994" s="11">
        <f t="shared" si="96"/>
        <v>43241.208333333328</v>
      </c>
      <c r="P994" t="b">
        <v>0</v>
      </c>
      <c r="Q994" t="b">
        <v>1</v>
      </c>
      <c r="R994" t="s">
        <v>53</v>
      </c>
      <c r="S994" t="str">
        <f t="shared" si="98"/>
        <v>film &amp; video</v>
      </c>
      <c r="T994" t="str">
        <f t="shared" si="99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7"/>
        <v>77.632653061224488</v>
      </c>
      <c r="G995" t="s">
        <v>74</v>
      </c>
      <c r="H995" s="4">
        <f t="shared" si="94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5"/>
        <v>42362.25</v>
      </c>
      <c r="O995" s="11">
        <f t="shared" si="96"/>
        <v>42379.25</v>
      </c>
      <c r="P995" t="b">
        <v>0</v>
      </c>
      <c r="Q995" t="b">
        <v>1</v>
      </c>
      <c r="R995" t="s">
        <v>122</v>
      </c>
      <c r="S995" t="str">
        <f t="shared" si="98"/>
        <v>photography</v>
      </c>
      <c r="T995" t="str">
        <f t="shared" si="99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7"/>
        <v>52.496810772501767</v>
      </c>
      <c r="G996" t="s">
        <v>14</v>
      </c>
      <c r="H996" s="4">
        <f t="shared" si="94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5"/>
        <v>41929.208333333336</v>
      </c>
      <c r="O996" s="11">
        <f t="shared" si="96"/>
        <v>41935.208333333336</v>
      </c>
      <c r="P996" t="b">
        <v>0</v>
      </c>
      <c r="Q996" t="b">
        <v>1</v>
      </c>
      <c r="R996" t="s">
        <v>206</v>
      </c>
      <c r="S996" t="str">
        <f t="shared" si="98"/>
        <v>publishing</v>
      </c>
      <c r="T996" t="str">
        <f t="shared" si="99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7"/>
        <v>157.46762589928059</v>
      </c>
      <c r="G997" t="s">
        <v>20</v>
      </c>
      <c r="H997" s="4">
        <f t="shared" si="94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5"/>
        <v>43408.208333333328</v>
      </c>
      <c r="O997" s="11">
        <f t="shared" si="96"/>
        <v>43437.25</v>
      </c>
      <c r="P997" t="b">
        <v>0</v>
      </c>
      <c r="Q997" t="b">
        <v>1</v>
      </c>
      <c r="R997" t="s">
        <v>17</v>
      </c>
      <c r="S997" t="str">
        <f t="shared" si="98"/>
        <v>food</v>
      </c>
      <c r="T997" t="str">
        <f t="shared" si="9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7"/>
        <v>72.939393939393938</v>
      </c>
      <c r="G998" t="s">
        <v>14</v>
      </c>
      <c r="H998" s="4">
        <f t="shared" si="94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5"/>
        <v>41276.25</v>
      </c>
      <c r="O998" s="11">
        <f t="shared" si="96"/>
        <v>41306.25</v>
      </c>
      <c r="P998" t="b">
        <v>0</v>
      </c>
      <c r="Q998" t="b">
        <v>0</v>
      </c>
      <c r="R998" t="s">
        <v>33</v>
      </c>
      <c r="S998" t="str">
        <f t="shared" si="98"/>
        <v>theater</v>
      </c>
      <c r="T998" t="str">
        <f t="shared" si="9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7"/>
        <v>60.565789473684205</v>
      </c>
      <c r="G999" t="s">
        <v>74</v>
      </c>
      <c r="H999" s="4">
        <f t="shared" si="94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5"/>
        <v>41659.25</v>
      </c>
      <c r="O999" s="11">
        <f t="shared" si="96"/>
        <v>41664.25</v>
      </c>
      <c r="P999" t="b">
        <v>0</v>
      </c>
      <c r="Q999" t="b">
        <v>0</v>
      </c>
      <c r="R999" t="s">
        <v>33</v>
      </c>
      <c r="S999" t="str">
        <f t="shared" si="98"/>
        <v>theater</v>
      </c>
      <c r="T999" t="str">
        <f t="shared" si="99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7"/>
        <v>56.791291291291287</v>
      </c>
      <c r="G1000" t="s">
        <v>14</v>
      </c>
      <c r="H1000" s="4">
        <f t="shared" si="94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5"/>
        <v>40220.25</v>
      </c>
      <c r="O1000" s="11">
        <f t="shared" si="96"/>
        <v>40234.25</v>
      </c>
      <c r="P1000" t="b">
        <v>0</v>
      </c>
      <c r="Q1000" t="b">
        <v>1</v>
      </c>
      <c r="R1000" t="s">
        <v>60</v>
      </c>
      <c r="S1000" t="str">
        <f t="shared" si="98"/>
        <v>music</v>
      </c>
      <c r="T1000" t="str">
        <f t="shared" si="99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7"/>
        <v>56.542754275427541</v>
      </c>
      <c r="G1001" t="s">
        <v>74</v>
      </c>
      <c r="H1001" s="4">
        <f t="shared" si="94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5"/>
        <v>42550.208333333328</v>
      </c>
      <c r="O1001" s="11">
        <f t="shared" si="96"/>
        <v>42557.208333333328</v>
      </c>
      <c r="P1001" t="b">
        <v>0</v>
      </c>
      <c r="Q1001" t="b">
        <v>0</v>
      </c>
      <c r="R1001" t="s">
        <v>17</v>
      </c>
      <c r="S1001" t="str">
        <f t="shared" si="98"/>
        <v>food</v>
      </c>
      <c r="T1001" t="str">
        <f t="shared" si="99"/>
        <v>food trucks</v>
      </c>
    </row>
  </sheetData>
  <phoneticPr fontId="18" type="noConversion"/>
  <conditionalFormatting sqref="F1:F1048576"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olorScale" priority="3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F2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H1048576">
    <cfRule type="containsText" dxfId="13" priority="4" operator="containsText" text="canceled">
      <formula>NOT(ISERROR(SEARCH("canceled",G1)))</formula>
    </cfRule>
    <cfRule type="containsText" dxfId="12" priority="5" operator="containsText" text="live">
      <formula>NOT(ISERROR(SEARCH("live",G1)))</formula>
    </cfRule>
    <cfRule type="containsText" dxfId="11" priority="6" operator="containsText" text="failed">
      <formula>NOT(ISERROR(SEARCH("failed",G1)))</formula>
    </cfRule>
    <cfRule type="containsText" dxfId="10" priority="7" operator="containsText" text="format">
      <formula>NOT(ISERROR(SEARCH("format",G1)))</formula>
    </cfRule>
    <cfRule type="containsText" dxfId="9" priority="8" operator="containsText" text="failed ">
      <formula>NOT(ISERROR(SEARCH("failed ",G1)))</formula>
    </cfRule>
    <cfRule type="containsText" dxfId="8" priority="9" operator="containsText" text="successful">
      <formula>NOT(ISERROR(SEARCH("successful",G1)))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23BE-5E9D-4F80-8698-1F954F6FEF70}">
  <dimension ref="A1:F14"/>
  <sheetViews>
    <sheetView topLeftCell="A3" zoomScaleNormal="100" workbookViewId="0">
      <selection activeCell="K27" sqref="K27"/>
    </sheetView>
  </sheetViews>
  <sheetFormatPr baseColWidth="10" defaultColWidth="8.83203125" defaultRowHeight="16" x14ac:dyDescent="0.2"/>
  <cols>
    <col min="1" max="1" width="22" bestFit="1" customWidth="1"/>
    <col min="2" max="2" width="15.5" bestFit="1" customWidth="1"/>
    <col min="3" max="3" width="5.5" bestFit="1" customWidth="1"/>
    <col min="4" max="4" width="3.6640625" bestFit="1" customWidth="1"/>
    <col min="5" max="5" width="9.1640625" bestFit="1" customWidth="1"/>
    <col min="6" max="6" width="10.83203125" bestFit="1" customWidth="1"/>
  </cols>
  <sheetData>
    <row r="1" spans="1:6" x14ac:dyDescent="0.2">
      <c r="A1" s="7" t="s">
        <v>6</v>
      </c>
      <c r="B1" t="s">
        <v>2046</v>
      </c>
    </row>
    <row r="3" spans="1:6" x14ac:dyDescent="0.2">
      <c r="A3" s="7" t="s">
        <v>2044</v>
      </c>
      <c r="B3" s="7" t="s">
        <v>2045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2037</v>
      </c>
      <c r="E8">
        <v>4</v>
      </c>
      <c r="F8">
        <v>4</v>
      </c>
    </row>
    <row r="9" spans="1:6" x14ac:dyDescent="0.2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7B37-AEF6-4DE8-9E51-6CE08D377EE6}">
  <dimension ref="A1:F30"/>
  <sheetViews>
    <sheetView zoomScaleNormal="43" workbookViewId="0">
      <selection activeCell="P15" sqref="P15:Q16"/>
    </sheetView>
  </sheetViews>
  <sheetFormatPr baseColWidth="10" defaultColWidth="8.83203125" defaultRowHeight="16" x14ac:dyDescent="0.2"/>
  <cols>
    <col min="1" max="1" width="17.1640625" bestFit="1" customWidth="1"/>
    <col min="2" max="2" width="15.6640625" bestFit="1" customWidth="1"/>
    <col min="3" max="3" width="5.6640625" bestFit="1" customWidth="1"/>
    <col min="4" max="4" width="4" bestFit="1" customWidth="1"/>
    <col min="5" max="5" width="9.5" bestFit="1" customWidth="1"/>
    <col min="6" max="6" width="10.6640625" bestFit="1" customWidth="1"/>
  </cols>
  <sheetData>
    <row r="1" spans="1:6" x14ac:dyDescent="0.2">
      <c r="A1" s="7" t="s">
        <v>6</v>
      </c>
      <c r="B1" t="s">
        <v>2046</v>
      </c>
    </row>
    <row r="2" spans="1:6" x14ac:dyDescent="0.2">
      <c r="A2" s="7" t="s">
        <v>2032</v>
      </c>
      <c r="B2" t="s">
        <v>2046</v>
      </c>
    </row>
    <row r="4" spans="1:6" x14ac:dyDescent="0.2">
      <c r="A4" s="7" t="s">
        <v>2071</v>
      </c>
      <c r="B4" s="7" t="s">
        <v>2045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2048</v>
      </c>
      <c r="E7">
        <v>4</v>
      </c>
      <c r="F7">
        <v>4</v>
      </c>
    </row>
    <row r="8" spans="1:6" x14ac:dyDescent="0.2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2051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2061</v>
      </c>
      <c r="C20">
        <v>4</v>
      </c>
      <c r="E20">
        <v>4</v>
      </c>
      <c r="F20">
        <v>8</v>
      </c>
    </row>
    <row r="21" spans="1:6" x14ac:dyDescent="0.2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2063</v>
      </c>
      <c r="C22">
        <v>9</v>
      </c>
      <c r="E22">
        <v>5</v>
      </c>
      <c r="F22">
        <v>14</v>
      </c>
    </row>
    <row r="23" spans="1:6" x14ac:dyDescent="0.2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2066</v>
      </c>
      <c r="C25">
        <v>7</v>
      </c>
      <c r="E25">
        <v>14</v>
      </c>
      <c r="F25">
        <v>21</v>
      </c>
    </row>
    <row r="26" spans="1:6" x14ac:dyDescent="0.2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2070</v>
      </c>
      <c r="E29">
        <v>3</v>
      </c>
      <c r="F29">
        <v>3</v>
      </c>
    </row>
    <row r="30" spans="1:6" x14ac:dyDescent="0.2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06D2-EF0C-41B3-8342-C261778C4E0D}">
  <dimension ref="A1:E18"/>
  <sheetViews>
    <sheetView topLeftCell="A11" zoomScale="125" workbookViewId="0">
      <selection activeCell="K30" sqref="K30"/>
    </sheetView>
  </sheetViews>
  <sheetFormatPr baseColWidth="10" defaultColWidth="8.83203125" defaultRowHeight="16" x14ac:dyDescent="0.2"/>
  <cols>
    <col min="1" max="1" width="15.83203125" bestFit="1" customWidth="1"/>
    <col min="2" max="2" width="15" bestFit="1" customWidth="1"/>
    <col min="3" max="3" width="5.5" bestFit="1" customWidth="1"/>
    <col min="4" max="4" width="9.1640625" bestFit="1" customWidth="1"/>
    <col min="5" max="6" width="10.5" bestFit="1" customWidth="1"/>
  </cols>
  <sheetData>
    <row r="1" spans="1:5" x14ac:dyDescent="0.2">
      <c r="A1" s="7" t="s">
        <v>2032</v>
      </c>
      <c r="B1" t="s">
        <v>2046</v>
      </c>
    </row>
    <row r="2" spans="1:5" x14ac:dyDescent="0.2">
      <c r="A2" s="7" t="s">
        <v>2086</v>
      </c>
      <c r="B2" t="s">
        <v>2046</v>
      </c>
    </row>
    <row r="4" spans="1:5" x14ac:dyDescent="0.2">
      <c r="A4" s="7" t="s">
        <v>2071</v>
      </c>
      <c r="B4" s="7" t="s">
        <v>2045</v>
      </c>
    </row>
    <row r="5" spans="1:5" x14ac:dyDescent="0.2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8" t="s">
        <v>2077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2078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2079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2080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2082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2074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2076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2075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E8F4-5DA8-4A36-B3A3-5570643A7D52}">
  <dimension ref="B2:I14"/>
  <sheetViews>
    <sheetView zoomScale="84" workbookViewId="0">
      <selection activeCell="M14" sqref="M14"/>
    </sheetView>
  </sheetViews>
  <sheetFormatPr baseColWidth="10" defaultColWidth="8.83203125" defaultRowHeight="16" x14ac:dyDescent="0.2"/>
  <cols>
    <col min="2" max="2" width="13.33203125" customWidth="1"/>
    <col min="3" max="3" width="16.33203125" customWidth="1"/>
    <col min="4" max="4" width="15.5" customWidth="1"/>
    <col min="5" max="5" width="15.83203125" customWidth="1"/>
    <col min="6" max="6" width="13.33203125" customWidth="1"/>
    <col min="7" max="7" width="20.6640625" customWidth="1"/>
    <col min="8" max="8" width="16.83203125" customWidth="1"/>
    <col min="9" max="9" width="16.33203125" customWidth="1"/>
  </cols>
  <sheetData>
    <row r="2" spans="2:9" x14ac:dyDescent="0.2">
      <c r="B2" s="14" t="s">
        <v>2087</v>
      </c>
      <c r="C2" s="14" t="s">
        <v>2088</v>
      </c>
      <c r="D2" s="14" t="s">
        <v>2089</v>
      </c>
      <c r="E2" s="14" t="s">
        <v>2090</v>
      </c>
      <c r="F2" s="14" t="s">
        <v>2091</v>
      </c>
      <c r="G2" s="14" t="s">
        <v>2092</v>
      </c>
      <c r="H2" s="14" t="s">
        <v>2093</v>
      </c>
      <c r="I2" s="14" t="s">
        <v>2094</v>
      </c>
    </row>
    <row r="3" spans="2:9" x14ac:dyDescent="0.2">
      <c r="B3" s="13" t="s">
        <v>2095</v>
      </c>
      <c r="C3" s="12">
        <f>COUNTIFS(Crowdfunding!$D$2:$D$1001, "&lt;1000", Crowdfunding!$G$2:$G$1001, "Successful")</f>
        <v>30</v>
      </c>
      <c r="D3" s="12">
        <f>COUNTIFS(Crowdfunding!$D$2:$D$1001, "&lt;1000", Crowdfunding!$G$2:$G$1001, "Failed")</f>
        <v>20</v>
      </c>
      <c r="E3" s="12">
        <f>COUNTIFS(Crowdfunding!$D$2:$D$1001, "&lt;1000", Crowdfunding!$G$2:$G$1001, "Canceled")</f>
        <v>1</v>
      </c>
      <c r="F3" s="12">
        <f>C3+D3+E3</f>
        <v>51</v>
      </c>
      <c r="G3" s="15">
        <f>C3/F3*100%</f>
        <v>0.58823529411764708</v>
      </c>
      <c r="H3" s="15">
        <f>D3/F3*100%</f>
        <v>0.39215686274509803</v>
      </c>
      <c r="I3" s="15">
        <f>E3/F3*100%</f>
        <v>1.9607843137254902E-2</v>
      </c>
    </row>
    <row r="4" spans="2:9" x14ac:dyDescent="0.2">
      <c r="B4" s="13" t="s">
        <v>2096</v>
      </c>
      <c r="C4" s="12">
        <f>COUNTIFS(Crowdfunding!$D$2:$D$1001, "&gt;=1000", Crowdfunding!$D$2:$D$1001, "&lt;=4999", Crowdfunding!$G$2:$G$1001, "Successful")</f>
        <v>191</v>
      </c>
      <c r="D4" s="12">
        <f>COUNTIFS(Crowdfunding!$D$2:$D$1001, "&gt;=1000", Crowdfunding!$D$2:$D$1001, "&lt;=4999", Crowdfunding!$G$2:$G$1001, "Failed")</f>
        <v>38</v>
      </c>
      <c r="E4" s="12">
        <f>COUNTIFS(Crowdfunding!$D$2:$D$1001, "&gt;=1000", Crowdfunding!$D$2:$D$1001, "&lt;=4999", Crowdfunding!$G$2:$G$1001, "Canceled")</f>
        <v>2</v>
      </c>
      <c r="F4" s="12">
        <f t="shared" ref="F4:F14" si="0">C4+D4+E4</f>
        <v>231</v>
      </c>
      <c r="G4" s="15">
        <f t="shared" ref="G4:G14" si="1">C4/F4*100%</f>
        <v>0.82683982683982682</v>
      </c>
      <c r="H4" s="15">
        <f t="shared" ref="H4:H14" si="2">D4/F4*100%</f>
        <v>0.16450216450216451</v>
      </c>
      <c r="I4" s="15">
        <f t="shared" ref="I4:I14" si="3">E4/F4*100%</f>
        <v>8.658008658008658E-3</v>
      </c>
    </row>
    <row r="5" spans="2:9" x14ac:dyDescent="0.2">
      <c r="B5" s="13" t="s">
        <v>2097</v>
      </c>
      <c r="C5" s="12">
        <f>COUNTIFS(Crowdfunding!$D$2:$D$1001, "&gt;=5000", Crowdfunding!$D$2:$D$1001, "&lt;=9999",Crowdfunding!$G$2:$G$1001, "Successful")</f>
        <v>164</v>
      </c>
      <c r="D5" s="12">
        <f>COUNTIFS(Crowdfunding!$D$2:$D$1001, "&gt;=5000", Crowdfunding!$D$2:$D$1001, "&lt;=9999", Crowdfunding!$G$2:$G$1001, "Failed")</f>
        <v>126</v>
      </c>
      <c r="E5" s="12">
        <f>COUNTIFS(Crowdfunding!$D$2:$D$1001, "&gt;=5000", Crowdfunding!$D$2:$D$1001, "&lt;=9999", Crowdfunding!$G$2:$G$1001, "Canceled")</f>
        <v>25</v>
      </c>
      <c r="F5" s="12">
        <f t="shared" si="0"/>
        <v>315</v>
      </c>
      <c r="G5" s="15">
        <f t="shared" si="1"/>
        <v>0.52063492063492067</v>
      </c>
      <c r="H5" s="15">
        <f t="shared" si="2"/>
        <v>0.4</v>
      </c>
      <c r="I5" s="15">
        <f t="shared" si="3"/>
        <v>7.9365079365079361E-2</v>
      </c>
    </row>
    <row r="6" spans="2:9" x14ac:dyDescent="0.2">
      <c r="B6" s="13" t="s">
        <v>2098</v>
      </c>
      <c r="C6" s="12">
        <f>COUNTIFS(Crowdfunding!$D$2:$D$1001, "&gt;=10000", Crowdfunding!$D$2:$D$1001, "&lt;=14999", Crowdfunding!$G$2:$G$1001, "Successful")</f>
        <v>4</v>
      </c>
      <c r="D6" s="12">
        <f>COUNTIFS(Crowdfunding!$D$2:$D$1001, "&gt;=10000", Crowdfunding!$D$2:$D$1001, "&lt;=14999", Crowdfunding!$G$2:$G$1001, "Failed")</f>
        <v>5</v>
      </c>
      <c r="E6" s="12">
        <f>COUNTIFS(Crowdfunding!$D$2:$D$1001, "&gt;=10000", Crowdfunding!$D$2:$D$1001, "&lt;=14999", Crowdfunding!$G$2:$G$1001, "canceled")</f>
        <v>0</v>
      </c>
      <c r="F6" s="12">
        <f t="shared" si="0"/>
        <v>9</v>
      </c>
      <c r="G6" s="15">
        <f t="shared" si="1"/>
        <v>0.44444444444444442</v>
      </c>
      <c r="H6" s="15">
        <f t="shared" si="2"/>
        <v>0.55555555555555558</v>
      </c>
      <c r="I6" s="15">
        <f t="shared" si="3"/>
        <v>0</v>
      </c>
    </row>
    <row r="7" spans="2:9" x14ac:dyDescent="0.2">
      <c r="B7" s="13" t="s">
        <v>2099</v>
      </c>
      <c r="C7" s="12">
        <f>COUNTIFS(Crowdfunding!$D$2:$D$1001, "&gt;=15000", Crowdfunding!$D$2:$D$1001, "&lt;=19999", Crowdfunding!$G$2:$G$1001, "Successful")</f>
        <v>10</v>
      </c>
      <c r="D7" s="12">
        <f>COUNTIFS(Crowdfunding!$D$2:$D$1001, "&gt;=15000", Crowdfunding!$D$2:$D$1001, "&lt;=19999", Crowdfunding!$G$2:$G$1001, "Failed")</f>
        <v>0</v>
      </c>
      <c r="E7" s="12">
        <f>COUNTIFS(Crowdfunding!$D$2:$D$1001, "&gt;=15000",Crowdfunding!$D$2:$D$1001, "&lt;=19999", Crowdfunding!$G$2:$G$1001, "canceled")</f>
        <v>0</v>
      </c>
      <c r="F7" s="12">
        <f t="shared" si="0"/>
        <v>10</v>
      </c>
      <c r="G7" s="15">
        <f t="shared" si="1"/>
        <v>1</v>
      </c>
      <c r="H7" s="15">
        <f t="shared" si="2"/>
        <v>0</v>
      </c>
      <c r="I7" s="15">
        <f t="shared" si="3"/>
        <v>0</v>
      </c>
    </row>
    <row r="8" spans="2:9" x14ac:dyDescent="0.2">
      <c r="B8" s="13" t="s">
        <v>2100</v>
      </c>
      <c r="C8" s="12">
        <f>COUNTIFS(Crowdfunding!$D$2:$D$1001, "&gt;=20000",Crowdfunding!$D$2:$D$1001, "&lt;=24999", Crowdfunding!$G$2:$G$1001, "Successful")</f>
        <v>7</v>
      </c>
      <c r="D8" s="12">
        <f>COUNTIFS(Crowdfunding!$D$2:$D$1001, "&gt;=20000", Crowdfunding!$D$2:$D$1001, "&lt;=24999", Crowdfunding!$G$2:$G$1001, "Failed")</f>
        <v>0</v>
      </c>
      <c r="E8" s="12">
        <f>COUNTIFS(Crowdfunding!$D$2:$D$1001, "&gt;=20000", Crowdfunding!$D$2:$D$1001, "&lt;=24999", Crowdfunding!$G$2:$G$1001, "canceled")</f>
        <v>0</v>
      </c>
      <c r="F8" s="12">
        <f t="shared" si="0"/>
        <v>7</v>
      </c>
      <c r="G8" s="15">
        <f t="shared" si="1"/>
        <v>1</v>
      </c>
      <c r="H8" s="15">
        <f t="shared" si="2"/>
        <v>0</v>
      </c>
      <c r="I8" s="15">
        <f t="shared" si="3"/>
        <v>0</v>
      </c>
    </row>
    <row r="9" spans="2:9" x14ac:dyDescent="0.2">
      <c r="B9" s="13" t="s">
        <v>2101</v>
      </c>
      <c r="C9" s="12">
        <f>COUNTIFS(Crowdfunding!$D$2:$D$1001, "&gt;=25000", Crowdfunding!$D$2:$D$1001, "&lt;=29999",Crowdfunding!$G$2:$G$1001, "Successful")</f>
        <v>11</v>
      </c>
      <c r="D9" s="12">
        <f>COUNTIFS(Crowdfunding!$D$2:$D$1001, "&gt;=25000", Crowdfunding!$D$2:$D$1001, "&lt;=29999", Crowdfunding!$G$2:$G$1001, "Failed")</f>
        <v>3</v>
      </c>
      <c r="E9" s="12">
        <f>COUNTIFS(Crowdfunding!$D$2:$D$1001, "&gt;=25000", Crowdfunding!$D$2:$D$1001, "&lt;=29999", Crowdfunding!$G$2:$G$1001, "canceled")</f>
        <v>0</v>
      </c>
      <c r="F9" s="12">
        <f t="shared" si="0"/>
        <v>14</v>
      </c>
      <c r="G9" s="15">
        <f t="shared" si="1"/>
        <v>0.7857142857142857</v>
      </c>
      <c r="H9" s="15">
        <f t="shared" si="2"/>
        <v>0.21428571428571427</v>
      </c>
      <c r="I9" s="15">
        <f t="shared" si="3"/>
        <v>0</v>
      </c>
    </row>
    <row r="10" spans="2:9" x14ac:dyDescent="0.2">
      <c r="B10" s="13" t="s">
        <v>2102</v>
      </c>
      <c r="C10" s="12">
        <f>COUNTIFS(Crowdfunding!$D$2:$D$1001, "&gt;=30000", Crowdfunding!$D$2:$D$1001, "&lt;=34999", Crowdfunding!$G$2:$G$1001, "Successful")</f>
        <v>7</v>
      </c>
      <c r="D10" s="12">
        <f>COUNTIFS(Crowdfunding!$D$2:$D$1001, "&gt;=30000", Crowdfunding!$D$2:$D$1001, "&lt;=34999", Crowdfunding!$G$2:$G$1001, "Failed")</f>
        <v>0</v>
      </c>
      <c r="E10" s="12">
        <f>COUNTIFS(Crowdfunding!$D$2:$D$1001, "&gt;=30000", Crowdfunding!$D$2:$D$1001, "&lt;=34999", Crowdfunding!$G$2:$G$1001, "canceled")</f>
        <v>0</v>
      </c>
      <c r="F10" s="12">
        <f t="shared" si="0"/>
        <v>7</v>
      </c>
      <c r="G10" s="15">
        <f t="shared" si="1"/>
        <v>1</v>
      </c>
      <c r="H10" s="15">
        <f t="shared" si="2"/>
        <v>0</v>
      </c>
      <c r="I10" s="15">
        <f t="shared" si="3"/>
        <v>0</v>
      </c>
    </row>
    <row r="11" spans="2:9" x14ac:dyDescent="0.2">
      <c r="B11" s="13" t="s">
        <v>2103</v>
      </c>
      <c r="C11" s="12">
        <f>COUNTIFS(Crowdfunding!$D$2:$D$1001, "&gt;=35000", Crowdfunding!$D$2:$D$1001, "&lt;=39999", Crowdfunding!$G$2:$G$1001, "Successful")</f>
        <v>8</v>
      </c>
      <c r="D11" s="12">
        <f>COUNTIFS(Crowdfunding!$D$2:$D$1001, "&gt;=35000", Crowdfunding!$D$2:$D$1001, "&lt;=39999", Crowdfunding!$G$2:$G$1001, "Failed")</f>
        <v>3</v>
      </c>
      <c r="E11" s="12">
        <f>COUNTIFS(Crowdfunding!$D$2:$D$1001, "&gt;=35000", Crowdfunding!$D$2:$D$1001, "&lt;=39999", Crowdfunding!$G$2:$G$1001, "canceled")</f>
        <v>1</v>
      </c>
      <c r="F11" s="12">
        <f t="shared" si="0"/>
        <v>12</v>
      </c>
      <c r="G11" s="15">
        <f t="shared" si="1"/>
        <v>0.66666666666666663</v>
      </c>
      <c r="H11" s="15">
        <f t="shared" si="2"/>
        <v>0.25</v>
      </c>
      <c r="I11" s="15">
        <f t="shared" si="3"/>
        <v>8.3333333333333329E-2</v>
      </c>
    </row>
    <row r="12" spans="2:9" x14ac:dyDescent="0.2">
      <c r="B12" s="13" t="s">
        <v>2104</v>
      </c>
      <c r="C12" s="12">
        <f>COUNTIFS(Crowdfunding!$D$2:$D$1001, "&gt;=40000", Crowdfunding!$D$2:$D$1001, "&lt;=44999", Crowdfunding!$G$2:$G$1001, "Successful")</f>
        <v>11</v>
      </c>
      <c r="D12" s="12">
        <f>COUNTIFS(Crowdfunding!$D$2:$D$1001, "&gt;=40000", Crowdfunding!$D$2:$D$1001, "&lt;=44999", Crowdfunding!$G$2:$G$1001, "Failed")</f>
        <v>3</v>
      </c>
      <c r="E12" s="12">
        <f>COUNTIFS(Crowdfunding!$D$2:$D$1001, "&gt;=40000", Crowdfunding!$D$2:$D$1001, "&lt;=44999", Crowdfunding!$G$2:$G$1001, "canceled")</f>
        <v>0</v>
      </c>
      <c r="F12" s="12">
        <f t="shared" si="0"/>
        <v>14</v>
      </c>
      <c r="G12" s="15">
        <f t="shared" si="1"/>
        <v>0.7857142857142857</v>
      </c>
      <c r="H12" s="15">
        <f t="shared" si="2"/>
        <v>0.21428571428571427</v>
      </c>
      <c r="I12" s="15">
        <f t="shared" si="3"/>
        <v>0</v>
      </c>
    </row>
    <row r="13" spans="2:9" x14ac:dyDescent="0.2">
      <c r="B13" s="13" t="s">
        <v>2105</v>
      </c>
      <c r="C13" s="12">
        <f>COUNTIFS(Crowdfunding!$D$2:$D$1001, "&gt;=45000", Crowdfunding!$D$2:$D$1001, "&lt;=49999", Crowdfunding!$G$2:$G$1001, "Successful")</f>
        <v>8</v>
      </c>
      <c r="D13" s="12">
        <f>COUNTIFS(Crowdfunding!$D$2:$D$1001, "&gt;=45000", Crowdfunding!$D$2:$D$1001, "&lt;=49999", Crowdfunding!$G$2:$G$1001, "Failed")</f>
        <v>3</v>
      </c>
      <c r="E13" s="12">
        <f>COUNTIFS(Crowdfunding!$D$2:$D$1001, "&gt;=45000", Crowdfunding!$D$2:$D$1001, "&lt;=49999", Crowdfunding!$G$2:$G$1001, "canceled")</f>
        <v>0</v>
      </c>
      <c r="F13" s="12">
        <f t="shared" si="0"/>
        <v>11</v>
      </c>
      <c r="G13" s="15">
        <f t="shared" si="1"/>
        <v>0.72727272727272729</v>
      </c>
      <c r="H13" s="15">
        <f t="shared" si="2"/>
        <v>0.27272727272727271</v>
      </c>
      <c r="I13" s="15">
        <f t="shared" si="3"/>
        <v>0</v>
      </c>
    </row>
    <row r="14" spans="2:9" ht="30" x14ac:dyDescent="0.2">
      <c r="B14" s="13" t="s">
        <v>2106</v>
      </c>
      <c r="C14" s="12">
        <f>COUNTIFS(Crowdfunding!$D$2:$D$1001, "&gt;=50000", Crowdfunding!$G$2:$G$1001, "Successful")</f>
        <v>114</v>
      </c>
      <c r="D14" s="12">
        <f>COUNTIFS(Crowdfunding!$D$2:$D$1001, "&gt;=50000", Crowdfunding!$G$2:$G$1001, "Failed")</f>
        <v>163</v>
      </c>
      <c r="E14" s="12">
        <f>COUNTIFS(Crowdfunding!$D$2:$D$1001, "&gt;=50000", Crowdfunding!$G$2:$G$1001, "canceled")</f>
        <v>28</v>
      </c>
      <c r="F14" s="12">
        <f t="shared" si="0"/>
        <v>305</v>
      </c>
      <c r="G14" s="15">
        <f t="shared" si="1"/>
        <v>0.3737704918032787</v>
      </c>
      <c r="H14" s="15">
        <f t="shared" si="2"/>
        <v>0.53442622950819674</v>
      </c>
      <c r="I14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A9DD-FC90-864B-8CB7-9246044F2CAF}">
  <dimension ref="A1:L566"/>
  <sheetViews>
    <sheetView tabSelected="1" zoomScale="63" workbookViewId="0">
      <selection activeCell="F14" sqref="F14:L17"/>
    </sheetView>
  </sheetViews>
  <sheetFormatPr baseColWidth="10" defaultColWidth="8.83203125" defaultRowHeight="16" x14ac:dyDescent="0.2"/>
  <cols>
    <col min="1" max="1" width="8.83203125" bestFit="1" customWidth="1"/>
    <col min="2" max="2" width="12.83203125" bestFit="1" customWidth="1"/>
    <col min="3" max="3" width="8" bestFit="1" customWidth="1"/>
    <col min="4" max="4" width="12.83203125" bestFit="1" customWidth="1"/>
    <col min="5" max="6" width="12.83203125" customWidth="1"/>
  </cols>
  <sheetData>
    <row r="1" spans="1:12" s="16" customFormat="1" x14ac:dyDescent="0.2">
      <c r="A1" s="16" t="s">
        <v>4</v>
      </c>
      <c r="B1" s="16" t="s">
        <v>5</v>
      </c>
      <c r="C1" s="16" t="s">
        <v>4</v>
      </c>
      <c r="D1" s="16" t="s">
        <v>5</v>
      </c>
      <c r="G1" s="16" t="s">
        <v>2114</v>
      </c>
      <c r="H1" s="16" t="s">
        <v>2113</v>
      </c>
      <c r="I1" s="16" t="s">
        <v>2112</v>
      </c>
      <c r="J1" s="16" t="s">
        <v>2111</v>
      </c>
      <c r="K1" s="16" t="s">
        <v>2110</v>
      </c>
      <c r="L1" s="16" t="s">
        <v>2109</v>
      </c>
    </row>
    <row r="2" spans="1:12" x14ac:dyDescent="0.2">
      <c r="A2" t="s">
        <v>20</v>
      </c>
      <c r="B2">
        <v>158</v>
      </c>
      <c r="C2" t="s">
        <v>14</v>
      </c>
      <c r="D2">
        <v>0</v>
      </c>
      <c r="F2" s="16" t="s">
        <v>20</v>
      </c>
      <c r="G2">
        <f>AVERAGE(B2:B566)</f>
        <v>851.14690265486729</v>
      </c>
      <c r="H2">
        <f>MEDIAN(B2:B566)</f>
        <v>201</v>
      </c>
      <c r="I2">
        <f>MIN(B2:B566)</f>
        <v>16</v>
      </c>
      <c r="J2">
        <f>MAX(B2:B566)</f>
        <v>7295</v>
      </c>
      <c r="K2">
        <f>_xlfn.VAR.P(B2:B566)</f>
        <v>1603373.7324019109</v>
      </c>
      <c r="L2">
        <f>_xlfn.STDEV.P(B2:B566)</f>
        <v>1266.2439466397898</v>
      </c>
    </row>
    <row r="3" spans="1:12" x14ac:dyDescent="0.2">
      <c r="A3" t="s">
        <v>20</v>
      </c>
      <c r="B3">
        <v>1425</v>
      </c>
      <c r="C3" t="s">
        <v>14</v>
      </c>
      <c r="D3">
        <v>24</v>
      </c>
      <c r="F3" s="16" t="s">
        <v>14</v>
      </c>
      <c r="G3">
        <f>AVERAGE(D2:D365)</f>
        <v>585.61538461538464</v>
      </c>
      <c r="H3">
        <f>MEDIAN(D2:D365)</f>
        <v>114.5</v>
      </c>
      <c r="I3">
        <f>MIN(D2:D365)</f>
        <v>0</v>
      </c>
      <c r="J3">
        <f>MAX(D2:D365)</f>
        <v>6080</v>
      </c>
      <c r="K3">
        <f>_xlfn.VAR.P(D2:D365)</f>
        <v>921574.68174133555</v>
      </c>
      <c r="L3">
        <f>_xlfn.STDEV.P(D2:D365)</f>
        <v>959.98681331637863</v>
      </c>
    </row>
    <row r="4" spans="1:12" x14ac:dyDescent="0.2">
      <c r="A4" t="s">
        <v>20</v>
      </c>
      <c r="B4">
        <v>174</v>
      </c>
      <c r="C4" t="s">
        <v>14</v>
      </c>
      <c r="D4">
        <v>53</v>
      </c>
    </row>
    <row r="5" spans="1:12" x14ac:dyDescent="0.2">
      <c r="A5" t="s">
        <v>20</v>
      </c>
      <c r="B5">
        <v>227</v>
      </c>
      <c r="C5" t="s">
        <v>14</v>
      </c>
      <c r="D5">
        <v>18</v>
      </c>
      <c r="F5" s="19" t="s">
        <v>2108</v>
      </c>
      <c r="G5" s="19"/>
      <c r="H5" s="19"/>
      <c r="I5" s="19"/>
      <c r="J5" s="19"/>
      <c r="K5" s="19"/>
      <c r="L5" s="19"/>
    </row>
    <row r="6" spans="1:12" ht="15.5" customHeight="1" x14ac:dyDescent="0.2">
      <c r="A6" t="s">
        <v>20</v>
      </c>
      <c r="B6">
        <v>220</v>
      </c>
      <c r="C6" t="s">
        <v>14</v>
      </c>
      <c r="D6">
        <v>44</v>
      </c>
      <c r="F6" s="17" t="s">
        <v>2115</v>
      </c>
      <c r="G6" s="17"/>
      <c r="H6" s="17"/>
      <c r="I6" s="17"/>
      <c r="J6" s="17"/>
      <c r="K6" s="17"/>
      <c r="L6" s="17"/>
    </row>
    <row r="7" spans="1:12" x14ac:dyDescent="0.2">
      <c r="A7" t="s">
        <v>20</v>
      </c>
      <c r="B7">
        <v>98</v>
      </c>
      <c r="C7" t="s">
        <v>14</v>
      </c>
      <c r="D7">
        <v>27</v>
      </c>
      <c r="F7" s="17"/>
      <c r="G7" s="17"/>
      <c r="H7" s="17"/>
      <c r="I7" s="17"/>
      <c r="J7" s="17"/>
      <c r="K7" s="17"/>
      <c r="L7" s="17"/>
    </row>
    <row r="8" spans="1:12" x14ac:dyDescent="0.2">
      <c r="A8" t="s">
        <v>20</v>
      </c>
      <c r="B8">
        <v>100</v>
      </c>
      <c r="C8" t="s">
        <v>14</v>
      </c>
      <c r="D8">
        <v>55</v>
      </c>
      <c r="F8" s="17"/>
      <c r="G8" s="17"/>
      <c r="H8" s="17"/>
      <c r="I8" s="17"/>
      <c r="J8" s="17"/>
      <c r="K8" s="17"/>
      <c r="L8" s="17"/>
    </row>
    <row r="9" spans="1:12" x14ac:dyDescent="0.2">
      <c r="A9" t="s">
        <v>20</v>
      </c>
      <c r="B9">
        <v>1249</v>
      </c>
      <c r="C9" t="s">
        <v>14</v>
      </c>
      <c r="D9">
        <v>200</v>
      </c>
      <c r="F9" s="17"/>
      <c r="G9" s="17"/>
      <c r="H9" s="17"/>
      <c r="I9" s="17"/>
      <c r="J9" s="17"/>
      <c r="K9" s="17"/>
      <c r="L9" s="17"/>
    </row>
    <row r="10" spans="1:12" x14ac:dyDescent="0.2">
      <c r="A10" t="s">
        <v>20</v>
      </c>
      <c r="B10">
        <v>1396</v>
      </c>
      <c r="C10" t="s">
        <v>14</v>
      </c>
      <c r="D10">
        <v>452</v>
      </c>
      <c r="F10" s="17"/>
      <c r="G10" s="17"/>
      <c r="H10" s="17"/>
      <c r="I10" s="17"/>
      <c r="J10" s="17"/>
      <c r="K10" s="17"/>
      <c r="L10" s="17"/>
    </row>
    <row r="11" spans="1:12" x14ac:dyDescent="0.2">
      <c r="A11" t="s">
        <v>20</v>
      </c>
      <c r="B11">
        <v>890</v>
      </c>
      <c r="C11" t="s">
        <v>14</v>
      </c>
      <c r="D11">
        <v>674</v>
      </c>
    </row>
    <row r="12" spans="1:12" x14ac:dyDescent="0.2">
      <c r="A12" t="s">
        <v>20</v>
      </c>
      <c r="B12">
        <v>142</v>
      </c>
      <c r="C12" t="s">
        <v>14</v>
      </c>
      <c r="D12">
        <v>558</v>
      </c>
      <c r="F12" s="20" t="s">
        <v>2107</v>
      </c>
      <c r="G12" s="19"/>
      <c r="H12" s="19"/>
      <c r="I12" s="19"/>
      <c r="J12" s="19"/>
      <c r="K12" s="19"/>
      <c r="L12" s="19"/>
    </row>
    <row r="13" spans="1:12" x14ac:dyDescent="0.2">
      <c r="A13" t="s">
        <v>20</v>
      </c>
      <c r="B13">
        <v>2673</v>
      </c>
      <c r="C13" t="s">
        <v>14</v>
      </c>
      <c r="D13">
        <v>15</v>
      </c>
      <c r="F13" s="19"/>
      <c r="G13" s="19"/>
      <c r="H13" s="19"/>
      <c r="I13" s="19"/>
      <c r="J13" s="19"/>
      <c r="K13" s="19"/>
      <c r="L13" s="19"/>
    </row>
    <row r="14" spans="1:12" x14ac:dyDescent="0.2">
      <c r="A14" t="s">
        <v>20</v>
      </c>
      <c r="B14">
        <v>163</v>
      </c>
      <c r="C14" t="s">
        <v>14</v>
      </c>
      <c r="D14">
        <v>2307</v>
      </c>
      <c r="F14" s="17" t="s">
        <v>2116</v>
      </c>
      <c r="G14" s="18"/>
      <c r="H14" s="18"/>
      <c r="I14" s="18"/>
      <c r="J14" s="18"/>
      <c r="K14" s="18"/>
      <c r="L14" s="18"/>
    </row>
    <row r="15" spans="1:12" x14ac:dyDescent="0.2">
      <c r="A15" t="s">
        <v>20</v>
      </c>
      <c r="B15">
        <v>2220</v>
      </c>
      <c r="C15" t="s">
        <v>14</v>
      </c>
      <c r="D15">
        <v>88</v>
      </c>
      <c r="F15" s="18"/>
      <c r="G15" s="18"/>
      <c r="H15" s="18"/>
      <c r="I15" s="18"/>
      <c r="J15" s="18"/>
      <c r="K15" s="18"/>
      <c r="L15" s="18"/>
    </row>
    <row r="16" spans="1:12" x14ac:dyDescent="0.2">
      <c r="A16" t="s">
        <v>20</v>
      </c>
      <c r="B16">
        <v>1606</v>
      </c>
      <c r="C16" t="s">
        <v>14</v>
      </c>
      <c r="D16">
        <v>48</v>
      </c>
      <c r="F16" s="18"/>
      <c r="G16" s="18"/>
      <c r="H16" s="18"/>
      <c r="I16" s="18"/>
      <c r="J16" s="18"/>
      <c r="K16" s="18"/>
      <c r="L16" s="18"/>
    </row>
    <row r="17" spans="1:12" x14ac:dyDescent="0.2">
      <c r="A17" t="s">
        <v>20</v>
      </c>
      <c r="B17">
        <v>129</v>
      </c>
      <c r="C17" t="s">
        <v>14</v>
      </c>
      <c r="D17">
        <v>1</v>
      </c>
      <c r="F17" s="18"/>
      <c r="G17" s="18"/>
      <c r="H17" s="18"/>
      <c r="I17" s="18"/>
      <c r="J17" s="18"/>
      <c r="K17" s="18"/>
      <c r="L17" s="18"/>
    </row>
    <row r="18" spans="1:12" x14ac:dyDescent="0.2">
      <c r="A18" t="s">
        <v>20</v>
      </c>
      <c r="B18">
        <v>226</v>
      </c>
      <c r="C18" t="s">
        <v>14</v>
      </c>
      <c r="D18">
        <v>1467</v>
      </c>
      <c r="F18" s="17"/>
      <c r="G18" s="18"/>
      <c r="H18" s="18"/>
      <c r="I18" s="18"/>
      <c r="J18" s="18"/>
      <c r="K18" s="18"/>
      <c r="L18" s="18"/>
    </row>
    <row r="19" spans="1:12" x14ac:dyDescent="0.2">
      <c r="A19" t="s">
        <v>20</v>
      </c>
      <c r="B19">
        <v>5419</v>
      </c>
      <c r="C19" t="s">
        <v>14</v>
      </c>
      <c r="D19">
        <v>75</v>
      </c>
      <c r="F19" s="18"/>
      <c r="G19" s="18"/>
      <c r="H19" s="18"/>
      <c r="I19" s="18"/>
      <c r="J19" s="18"/>
      <c r="K19" s="18"/>
      <c r="L19" s="18"/>
    </row>
    <row r="20" spans="1:12" x14ac:dyDescent="0.2">
      <c r="A20" t="s">
        <v>20</v>
      </c>
      <c r="B20">
        <v>165</v>
      </c>
      <c r="C20" t="s">
        <v>14</v>
      </c>
      <c r="D20">
        <v>120</v>
      </c>
      <c r="F20" s="18"/>
      <c r="G20" s="18"/>
      <c r="H20" s="18"/>
      <c r="I20" s="18"/>
      <c r="J20" s="18"/>
      <c r="K20" s="18"/>
      <c r="L20" s="18"/>
    </row>
    <row r="21" spans="1:12" x14ac:dyDescent="0.2">
      <c r="A21" t="s">
        <v>20</v>
      </c>
      <c r="B21">
        <v>1965</v>
      </c>
      <c r="C21" t="s">
        <v>14</v>
      </c>
      <c r="D21">
        <v>2253</v>
      </c>
      <c r="F21" s="18"/>
      <c r="G21" s="18"/>
      <c r="H21" s="18"/>
      <c r="I21" s="18"/>
      <c r="J21" s="18"/>
      <c r="K21" s="18"/>
      <c r="L21" s="18"/>
    </row>
    <row r="22" spans="1:12" x14ac:dyDescent="0.2">
      <c r="A22" t="s">
        <v>20</v>
      </c>
      <c r="B22">
        <v>16</v>
      </c>
      <c r="C22" t="s">
        <v>14</v>
      </c>
      <c r="D22">
        <v>5</v>
      </c>
    </row>
    <row r="23" spans="1:12" x14ac:dyDescent="0.2">
      <c r="A23" t="s">
        <v>20</v>
      </c>
      <c r="B23">
        <v>107</v>
      </c>
      <c r="C23" t="s">
        <v>14</v>
      </c>
      <c r="D23">
        <v>38</v>
      </c>
    </row>
    <row r="24" spans="1:12" x14ac:dyDescent="0.2">
      <c r="A24" t="s">
        <v>20</v>
      </c>
      <c r="B24">
        <v>134</v>
      </c>
      <c r="C24" t="s">
        <v>14</v>
      </c>
      <c r="D24">
        <v>12</v>
      </c>
    </row>
    <row r="25" spans="1:12" x14ac:dyDescent="0.2">
      <c r="A25" t="s">
        <v>20</v>
      </c>
      <c r="B25">
        <v>198</v>
      </c>
      <c r="C25" t="s">
        <v>14</v>
      </c>
      <c r="D25">
        <v>1684</v>
      </c>
    </row>
    <row r="26" spans="1:12" x14ac:dyDescent="0.2">
      <c r="A26" t="s">
        <v>20</v>
      </c>
      <c r="B26">
        <v>111</v>
      </c>
      <c r="C26" t="s">
        <v>14</v>
      </c>
      <c r="D26">
        <v>56</v>
      </c>
    </row>
    <row r="27" spans="1:12" x14ac:dyDescent="0.2">
      <c r="A27" t="s">
        <v>20</v>
      </c>
      <c r="B27">
        <v>222</v>
      </c>
      <c r="C27" t="s">
        <v>14</v>
      </c>
      <c r="D27">
        <v>838</v>
      </c>
    </row>
    <row r="28" spans="1:12" x14ac:dyDescent="0.2">
      <c r="A28" t="s">
        <v>20</v>
      </c>
      <c r="B28">
        <v>6212</v>
      </c>
      <c r="C28" t="s">
        <v>14</v>
      </c>
      <c r="D28">
        <v>1000</v>
      </c>
    </row>
    <row r="29" spans="1:12" x14ac:dyDescent="0.2">
      <c r="A29" t="s">
        <v>20</v>
      </c>
      <c r="B29">
        <v>98</v>
      </c>
      <c r="C29" t="s">
        <v>14</v>
      </c>
      <c r="D29">
        <v>1482</v>
      </c>
    </row>
    <row r="30" spans="1:12" x14ac:dyDescent="0.2">
      <c r="A30" t="s">
        <v>20</v>
      </c>
      <c r="B30">
        <v>92</v>
      </c>
      <c r="C30" t="s">
        <v>14</v>
      </c>
      <c r="D30">
        <v>106</v>
      </c>
    </row>
    <row r="31" spans="1:12" x14ac:dyDescent="0.2">
      <c r="A31" t="s">
        <v>20</v>
      </c>
      <c r="B31">
        <v>149</v>
      </c>
      <c r="C31" t="s">
        <v>14</v>
      </c>
      <c r="D31">
        <v>679</v>
      </c>
    </row>
    <row r="32" spans="1:12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mergeCells count="5">
    <mergeCell ref="F14:L17"/>
    <mergeCell ref="F5:L5"/>
    <mergeCell ref="F6:L10"/>
    <mergeCell ref="F12:L13"/>
    <mergeCell ref="F18:L21"/>
  </mergeCells>
  <conditionalFormatting sqref="A2:A566">
    <cfRule type="containsText" dxfId="7" priority="5" operator="containsText" text="live">
      <formula>NOT(ISERROR(SEARCH("live",A2)))</formula>
    </cfRule>
    <cfRule type="containsText" dxfId="6" priority="7" operator="containsText" text="successful">
      <formula>NOT(ISERROR(SEARCH("successful",A2)))</formula>
    </cfRule>
    <cfRule type="containsText" dxfId="5" priority="6" operator="containsText" text="canceled">
      <formula>NOT(ISERROR(SEARCH("canceled",A2)))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4" operator="containsText" text="failed">
      <formula>NOT(ISERROR(SEARCH("failed",C2)))</formula>
    </cfRule>
    <cfRule type="containsText" dxfId="2" priority="3" operator="containsText" text="successful">
      <formula>NOT(ISERROR(SEARCH("successful",C2)))</formula>
    </cfRule>
    <cfRule type="containsText" dxfId="1" priority="2" operator="containsText" text="canceled">
      <formula>NOT(ISERROR(SEARCH("canceled",C2)))</formula>
    </cfRule>
    <cfRule type="containsText" dxfId="0" priority="1" operator="containsText" text="live">
      <formula>NOT(ISERROR(SEARCH("live",C2)))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category</vt:lpstr>
      <vt:lpstr>Outcome by subcategory</vt:lpstr>
      <vt:lpstr>Outcome by month</vt:lpstr>
      <vt:lpstr>Outcomes  based on goals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TAPLEEN LAMBA</cp:lastModifiedBy>
  <dcterms:created xsi:type="dcterms:W3CDTF">2021-09-29T18:52:28Z</dcterms:created>
  <dcterms:modified xsi:type="dcterms:W3CDTF">2023-11-20T19:34:34Z</dcterms:modified>
</cp:coreProperties>
</file>