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rameters" sheetId="1" r:id="rId3"/>
    <sheet state="visible" name="Tar" sheetId="2" r:id="rId4"/>
    <sheet state="visible" name="Bram" sheetId="3" r:id="rId5"/>
    <sheet state="visible" name="Dylan" sheetId="4" r:id="rId6"/>
    <sheet state="visible" name="Karolina" sheetId="5" r:id="rId7"/>
    <sheet state="visible" name="Yeochan" sheetId="6" r:id="rId8"/>
    <sheet state="visible" name="Ivo" sheetId="7" r:id="rId9"/>
    <sheet state="visible" name="Student7" sheetId="8" r:id="rId10"/>
    <sheet state="visible" name="Student8" sheetId="9" r:id="rId11"/>
    <sheet state="visible" name="Totals" sheetId="10" r:id="rId12"/>
  </sheets>
  <definedNames>
    <definedName name="test">#REF!</definedName>
    <definedName name="Tasks">Parameters!$A$5:$C$24</definedName>
    <definedName name="Participants">Parameters!$E$5:$F$12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Enter project name here
</t>
      </text>
    </comment>
    <comment authorId="0" ref="B5">
      <text>
        <t xml:space="preserve">Enter name of task here
</t>
      </text>
    </comment>
    <comment authorId="0" ref="F5">
      <text>
        <t xml:space="preserve">Enter name of particpant here
</t>
      </text>
    </comment>
  </commentList>
</comments>
</file>

<file path=xl/sharedStrings.xml><?xml version="1.0" encoding="utf-8"?>
<sst xmlns="http://schemas.openxmlformats.org/spreadsheetml/2006/main" count="130" uniqueCount="76">
  <si>
    <t>Tijdsregistratie</t>
  </si>
  <si>
    <t>Yoke</t>
  </si>
  <si>
    <t>Tasks</t>
  </si>
  <si>
    <t>Week</t>
  </si>
  <si>
    <t>estimated effort(hours)</t>
  </si>
  <si>
    <t>Participants</t>
  </si>
  <si>
    <t>Budget</t>
  </si>
  <si>
    <t>Spent</t>
  </si>
  <si>
    <t>Task1</t>
  </si>
  <si>
    <t>Task</t>
  </si>
  <si>
    <t>Description</t>
  </si>
  <si>
    <t>Student1</t>
  </si>
  <si>
    <t>Tar</t>
  </si>
  <si>
    <t>Task2</t>
  </si>
  <si>
    <t>Requirements</t>
  </si>
  <si>
    <t>Student2</t>
  </si>
  <si>
    <t>Bram</t>
  </si>
  <si>
    <t>Task3</t>
  </si>
  <si>
    <t>Design</t>
  </si>
  <si>
    <t>Student3</t>
  </si>
  <si>
    <t>Dylan</t>
  </si>
  <si>
    <t>Task4</t>
  </si>
  <si>
    <t>Prototyping</t>
  </si>
  <si>
    <t>Student4</t>
  </si>
  <si>
    <t>Karolina</t>
  </si>
  <si>
    <t>Task5</t>
  </si>
  <si>
    <t>Implementation</t>
  </si>
  <si>
    <t>Student5</t>
  </si>
  <si>
    <t>Yeochan</t>
  </si>
  <si>
    <t>Task6</t>
  </si>
  <si>
    <t>User Manual</t>
  </si>
  <si>
    <t>Student6</t>
  </si>
  <si>
    <t>Ivo</t>
  </si>
  <si>
    <t>Task7</t>
  </si>
  <si>
    <t>Testing</t>
  </si>
  <si>
    <t>Student7</t>
  </si>
  <si>
    <t>Task8</t>
  </si>
  <si>
    <t>Meeting</t>
  </si>
  <si>
    <t>Student8</t>
  </si>
  <si>
    <t>Task9</t>
  </si>
  <si>
    <t>Experiments</t>
  </si>
  <si>
    <t>Total budget</t>
  </si>
  <si>
    <t>Task10</t>
  </si>
  <si>
    <t>Research</t>
  </si>
  <si>
    <t>Task11</t>
  </si>
  <si>
    <t>Lectures/Plenary meetings</t>
  </si>
  <si>
    <t>Task12</t>
  </si>
  <si>
    <t>Other</t>
  </si>
  <si>
    <t>Task13</t>
  </si>
  <si>
    <t>Planning</t>
  </si>
  <si>
    <t>Task14</t>
  </si>
  <si>
    <t>UI Document</t>
  </si>
  <si>
    <t>Task15</t>
  </si>
  <si>
    <t>Task16</t>
  </si>
  <si>
    <t>Task17</t>
  </si>
  <si>
    <t>Task18</t>
  </si>
  <si>
    <t>Task19</t>
  </si>
  <si>
    <t>Task20</t>
  </si>
  <si>
    <t>total estimated effort</t>
  </si>
  <si>
    <t>remaining budget:</t>
  </si>
  <si>
    <t>hours spent</t>
  </si>
  <si>
    <t>remaining hours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</si>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</sst>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h]:mm"/>
    <numFmt numFmtId="165" formatCode="0.0"/>
  </numFmts>
  <fonts count="4">
    <font>
      <sz val="11.0"/>
      <color rgb="FF000000"/>
      <name val="Calibri"/>
    </font>
    <font/>
    <font>
      <b/>
      <sz val="11.0"/>
      <color rgb="FF000000"/>
      <name val="Calibri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</fills>
  <borders count="2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ADDB7B"/>
      </left>
      <right style="medium">
        <color rgb="FFADDB7B"/>
      </right>
      <top style="medium">
        <color rgb="FFADDB7B"/>
      </top>
      <bottom style="medium">
        <color rgb="FFADDB7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  <xf borderId="2" fillId="0" fontId="1" numFmtId="0" xfId="0" applyBorder="1" applyFont="1"/>
    <xf borderId="3" fillId="2" fontId="0" numFmtId="0" xfId="0" applyBorder="1" applyFill="1" applyFont="1"/>
    <xf borderId="4" fillId="0" fontId="1" numFmtId="0" xfId="0" applyBorder="1" applyFont="1"/>
    <xf borderId="5" fillId="0" fontId="2" numFmtId="0" xfId="0" applyAlignment="1" applyBorder="1" applyFont="1">
      <alignment readingOrder="0"/>
    </xf>
    <xf borderId="5" fillId="0" fontId="0" numFmtId="0" xfId="0" applyBorder="1" applyFont="1"/>
    <xf borderId="3" fillId="2" fontId="0" numFmtId="0" xfId="0" applyAlignment="1" applyBorder="1" applyFont="1">
      <alignment readingOrder="0"/>
    </xf>
    <xf borderId="3" fillId="3" fontId="0" numFmtId="0" xfId="0" applyAlignment="1" applyBorder="1" applyFill="1" applyFont="1">
      <alignment readingOrder="0"/>
    </xf>
    <xf borderId="6" fillId="3" fontId="0" numFmtId="164" xfId="0" applyBorder="1" applyFont="1" applyNumberFormat="1"/>
    <xf borderId="7" fillId="0" fontId="0" numFmtId="0" xfId="0" applyAlignment="1" applyBorder="1" applyFont="1">
      <alignment readingOrder="0"/>
    </xf>
    <xf borderId="7" fillId="0" fontId="0" numFmtId="164" xfId="0" applyBorder="1" applyFont="1" applyNumberFormat="1"/>
    <xf borderId="8" fillId="3" fontId="1" numFmtId="164" xfId="0" applyAlignment="1" applyBorder="1" applyFont="1" applyNumberFormat="1">
      <alignment readingOrder="0"/>
    </xf>
    <xf borderId="7" fillId="0" fontId="0" numFmtId="0" xfId="0" applyBorder="1" applyFont="1"/>
    <xf borderId="3" fillId="2" fontId="0" numFmtId="4" xfId="0" applyAlignment="1" applyBorder="1" applyFont="1" applyNumberFormat="1">
      <alignment readingOrder="0"/>
    </xf>
    <xf borderId="8" fillId="3" fontId="1" numFmtId="164" xfId="0" applyBorder="1" applyFont="1" applyNumberFormat="1"/>
    <xf borderId="8" fillId="3" fontId="0" numFmtId="164" xfId="0" applyAlignment="1" applyBorder="1" applyFont="1" applyNumberFormat="1">
      <alignment horizontal="right"/>
    </xf>
    <xf borderId="3" fillId="3" fontId="0" numFmtId="0" xfId="0" applyBorder="1" applyFont="1"/>
    <xf borderId="8" fillId="3" fontId="1" numFmtId="0" xfId="0" applyBorder="1" applyFont="1"/>
    <xf borderId="0" fillId="0" fontId="2" numFmtId="0" xfId="0" applyAlignment="1" applyFont="1">
      <alignment horizontal="right"/>
    </xf>
    <xf borderId="0" fillId="0" fontId="0" numFmtId="164" xfId="0" applyFont="1" applyNumberFormat="1"/>
    <xf borderId="0" fillId="0" fontId="1" numFmtId="164" xfId="0" applyFont="1" applyNumberFormat="1"/>
    <xf borderId="0" fillId="0" fontId="0" numFmtId="164" xfId="0" applyFont="1" applyNumberFormat="1"/>
    <xf borderId="9" fillId="0" fontId="0" numFmtId="164" xfId="0" applyBorder="1" applyFont="1" applyNumberFormat="1"/>
    <xf borderId="0" fillId="0" fontId="0" numFmtId="0" xfId="0" applyFont="1"/>
    <xf borderId="0" fillId="0" fontId="0" numFmtId="0" xfId="0" applyFont="1"/>
    <xf borderId="10" fillId="0" fontId="0" numFmtId="164" xfId="0" applyBorder="1" applyFont="1" applyNumberFormat="1"/>
    <xf borderId="9" fillId="0" fontId="0" numFmtId="0" xfId="0" applyBorder="1" applyFont="1"/>
    <xf borderId="0" fillId="0" fontId="0" numFmtId="165" xfId="0" applyFont="1" applyNumberFormat="1"/>
    <xf borderId="0" fillId="0" fontId="0" numFmtId="2" xfId="0" applyFont="1" applyNumberFormat="1"/>
    <xf borderId="11" fillId="0" fontId="0" numFmtId="0" xfId="0" applyBorder="1" applyFont="1"/>
    <xf borderId="12" fillId="0" fontId="0" numFmtId="2" xfId="0" applyBorder="1" applyFont="1" applyNumberFormat="1"/>
    <xf borderId="7" fillId="0" fontId="0" numFmtId="164" xfId="0" applyBorder="1" applyFont="1" applyNumberFormat="1"/>
    <xf borderId="9" fillId="0" fontId="0" numFmtId="164" xfId="0" applyBorder="1" applyFont="1" applyNumberFormat="1"/>
    <xf borderId="13" fillId="0" fontId="2" numFmtId="0" xfId="0" applyBorder="1" applyFont="1"/>
    <xf borderId="14" fillId="0" fontId="0" numFmtId="164" xfId="0" applyBorder="1" applyFont="1" applyNumberFormat="1"/>
    <xf borderId="15" fillId="0" fontId="0" numFmtId="164" xfId="0" applyBorder="1" applyFont="1" applyNumberFormat="1"/>
    <xf borderId="16" fillId="0" fontId="0" numFmtId="1" xfId="0" applyBorder="1" applyFont="1" applyNumberFormat="1"/>
    <xf borderId="17" fillId="0" fontId="0" numFmtId="164" xfId="0" applyBorder="1" applyFont="1" applyNumberFormat="1"/>
    <xf borderId="18" fillId="0" fontId="0" numFmtId="164" xfId="0" applyBorder="1" applyFont="1" applyNumberFormat="1"/>
    <xf borderId="18" fillId="0" fontId="0" numFmtId="1" xfId="0" applyBorder="1" applyFont="1" applyNumberFormat="1"/>
    <xf borderId="19" fillId="0" fontId="0" numFmtId="0" xfId="0" applyBorder="1" applyFont="1"/>
    <xf borderId="13" fillId="0" fontId="0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Totals!$B$31:$B$38</c:f>
            </c:strRef>
          </c:cat>
          <c:val>
            <c:numRef>
              <c:f>Totals!$M$31:$M$38</c:f>
            </c:numRef>
          </c:val>
        </c:ser>
        <c:axId val="1784439930"/>
        <c:axId val="1349342109"/>
      </c:barChart>
      <c:catAx>
        <c:axId val="1784439930"/>
        <c:scaling>
          <c:orientation val="minMax"/>
        </c:scaling>
        <c:delete val="0"/>
        <c:axPos val="b"/>
        <c:txPr>
          <a:bodyPr rot="-5400000"/>
          <a:lstStyle/>
          <a:p>
            <a:pPr lvl="0">
              <a:defRPr b="1" i="0"/>
            </a:pPr>
          </a:p>
        </c:txPr>
        <c:crossAx val="1349342109"/>
      </c:catAx>
      <c:valAx>
        <c:axId val="13493421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84439930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Totals!$C$39:$L$39</c:f>
            </c:strRef>
          </c:cat>
          <c:val>
            <c:numRef>
              <c:f>Totals!$C$39:$L$39</c:f>
            </c:numRef>
          </c:val>
        </c:ser>
        <c:axId val="1692325514"/>
        <c:axId val="205685220"/>
      </c:barChart>
      <c:catAx>
        <c:axId val="1692325514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205685220"/>
      </c:catAx>
      <c:valAx>
        <c:axId val="2056852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92325514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Pt>
            <c:idx val="7"/>
            <c:spPr>
              <a:solidFill>
                <a:srgbClr val="66AA00"/>
              </a:solidFill>
            </c:spPr>
          </c:dPt>
          <c:dPt>
            <c:idx val="8"/>
            <c:spPr>
              <a:solidFill>
                <a:srgbClr val="B82E2E"/>
              </a:solidFill>
            </c:spPr>
          </c:dPt>
          <c:dPt>
            <c:idx val="9"/>
            <c:spPr>
              <a:solidFill>
                <a:srgbClr val="316395"/>
              </a:solidFill>
            </c:spPr>
          </c:dPt>
          <c:dPt>
            <c:idx val="10"/>
            <c:spPr>
              <a:solidFill>
                <a:srgbClr val="994499"/>
              </a:solidFill>
            </c:spPr>
          </c:dPt>
          <c:dPt>
            <c:idx val="11"/>
            <c:spPr>
              <a:solidFill>
                <a:srgbClr val="22AA99"/>
              </a:solidFill>
            </c:spPr>
          </c:dPt>
          <c:dPt>
            <c:idx val="12"/>
            <c:spPr>
              <a:solidFill>
                <a:srgbClr val="AAAA11"/>
              </a:solidFill>
            </c:spPr>
          </c:dPt>
          <c:dPt>
            <c:idx val="13"/>
            <c:spPr>
              <a:solidFill>
                <a:srgbClr val="6633CC"/>
              </a:solidFill>
            </c:spPr>
          </c:dPt>
          <c:dPt>
            <c:idx val="14"/>
            <c:spPr>
              <a:solidFill>
                <a:srgbClr val="E67300"/>
              </a:solidFill>
            </c:spPr>
          </c:dPt>
          <c:dPt>
            <c:idx val="15"/>
            <c:spPr>
              <a:solidFill>
                <a:srgbClr val="8B0707"/>
              </a:solidFill>
            </c:spPr>
          </c:dPt>
          <c:dPt>
            <c:idx val="16"/>
            <c:spPr>
              <a:solidFill>
                <a:srgbClr val="651067"/>
              </a:solidFill>
            </c:spPr>
          </c:dPt>
          <c:dPt>
            <c:idx val="17"/>
            <c:spPr>
              <a:solidFill>
                <a:srgbClr val="329262"/>
              </a:solidFill>
            </c:spPr>
          </c:dPt>
          <c:dPt>
            <c:idx val="18"/>
            <c:spPr>
              <a:solidFill>
                <a:srgbClr val="5574A6"/>
              </a:solidFill>
            </c:spPr>
          </c:dPt>
          <c:dPt>
            <c:idx val="19"/>
            <c:spPr>
              <a:solidFill>
                <a:srgbClr val="3B3EAC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Totals!$B$6:$B$25</c:f>
            </c:strRef>
          </c:cat>
          <c:val>
            <c:numRef>
              <c:f>Totals!$M$6:$M$25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700"/>
          </a:pPr>
        </a:p>
      </c:txPr>
    </c:legend>
    <c:plotVisOnly val="1"/>
  </c:chart>
</c:chartSpace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514350</xdr:colOff>
      <xdr:row>45</xdr:row>
      <xdr:rowOff>57150</xdr:rowOff>
    </xdr:from>
    <xdr:ext cx="4457700" cy="35052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438150</xdr:colOff>
      <xdr:row>45</xdr:row>
      <xdr:rowOff>19050</xdr:rowOff>
    </xdr:from>
    <xdr:ext cx="4448175" cy="287655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14</xdr:col>
      <xdr:colOff>314325</xdr:colOff>
      <xdr:row>45</xdr:row>
      <xdr:rowOff>19050</xdr:rowOff>
    </xdr:from>
    <xdr:ext cx="4276725" cy="474345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31.71"/>
    <col customWidth="1" min="3" max="3" width="23.14"/>
    <col customWidth="1" min="4" max="4" width="8.71"/>
    <col customWidth="1" min="5" max="5" width="18.71"/>
    <col customWidth="1" min="6" max="6" width="23.29"/>
    <col customWidth="1" min="7" max="7" width="22.86"/>
    <col customWidth="1" min="8" max="26" width="8.71"/>
  </cols>
  <sheetData>
    <row r="1">
      <c r="A1" s="1"/>
      <c r="B1" s="1" t="s">
        <v>1</v>
      </c>
    </row>
    <row r="4">
      <c r="A4" s="2" t="s">
        <v>2</v>
      </c>
      <c r="C4" s="2" t="s">
        <v>4</v>
      </c>
      <c r="E4" s="2" t="s">
        <v>5</v>
      </c>
      <c r="G4" s="2" t="s">
        <v>6</v>
      </c>
      <c r="H4" s="3" t="s">
        <v>7</v>
      </c>
    </row>
    <row r="5">
      <c r="A5" s="6" t="s">
        <v>8</v>
      </c>
      <c r="B5" s="6" t="s">
        <v>10</v>
      </c>
      <c r="C5" s="10">
        <v>6.0</v>
      </c>
      <c r="E5" s="11" t="s">
        <v>11</v>
      </c>
      <c r="F5" s="11" t="s">
        <v>12</v>
      </c>
      <c r="G5" s="12">
        <v>5.833333333333333</v>
      </c>
      <c r="H5" s="15">
        <f>Tar!L27</f>
        <v>5.5625</v>
      </c>
    </row>
    <row r="6">
      <c r="A6" s="6" t="s">
        <v>13</v>
      </c>
      <c r="B6" s="6" t="s">
        <v>14</v>
      </c>
      <c r="C6" s="17"/>
      <c r="E6" s="11" t="s">
        <v>15</v>
      </c>
      <c r="F6" s="11" t="s">
        <v>16</v>
      </c>
      <c r="G6" s="12">
        <v>5.833333333333333</v>
      </c>
      <c r="H6" s="18">
        <f>Bram!L27</f>
        <v>6.541666667</v>
      </c>
    </row>
    <row r="7">
      <c r="A7" s="6" t="s">
        <v>17</v>
      </c>
      <c r="B7" s="6" t="s">
        <v>18</v>
      </c>
      <c r="C7" s="17"/>
      <c r="E7" s="11" t="s">
        <v>19</v>
      </c>
      <c r="F7" s="11" t="s">
        <v>20</v>
      </c>
      <c r="G7" s="12">
        <v>5.833333333333333</v>
      </c>
      <c r="H7" s="18">
        <f>Dylan!L27</f>
        <v>3.75</v>
      </c>
    </row>
    <row r="8">
      <c r="A8" s="6" t="s">
        <v>21</v>
      </c>
      <c r="B8" s="6" t="s">
        <v>22</v>
      </c>
      <c r="C8" s="17"/>
      <c r="E8" s="11" t="s">
        <v>23</v>
      </c>
      <c r="F8" s="11" t="s">
        <v>24</v>
      </c>
      <c r="G8" s="12">
        <v>5.833333333333333</v>
      </c>
      <c r="H8" s="19">
        <f>Karolina!L27</f>
        <v>5.666666667</v>
      </c>
    </row>
    <row r="9">
      <c r="A9" s="6" t="s">
        <v>25</v>
      </c>
      <c r="B9" s="6" t="s">
        <v>26</v>
      </c>
      <c r="C9" s="17"/>
      <c r="E9" s="11" t="s">
        <v>27</v>
      </c>
      <c r="F9" s="11" t="s">
        <v>28</v>
      </c>
      <c r="G9" s="12">
        <v>5.833333333333333</v>
      </c>
      <c r="H9" s="18">
        <f>Yeochan!L27</f>
        <v>4.333333333</v>
      </c>
    </row>
    <row r="10">
      <c r="A10" s="6" t="s">
        <v>29</v>
      </c>
      <c r="B10" s="6" t="s">
        <v>30</v>
      </c>
      <c r="C10" s="17"/>
      <c r="E10" s="11" t="s">
        <v>31</v>
      </c>
      <c r="F10" s="11" t="s">
        <v>32</v>
      </c>
      <c r="G10" s="12">
        <v>5.833333333333333</v>
      </c>
      <c r="H10" s="18">
        <f>Ivo!L27</f>
        <v>5.416666667</v>
      </c>
    </row>
    <row r="11">
      <c r="A11" s="6" t="s">
        <v>33</v>
      </c>
      <c r="B11" s="6" t="s">
        <v>34</v>
      </c>
      <c r="C11" s="17"/>
      <c r="E11" s="20" t="s">
        <v>35</v>
      </c>
      <c r="F11" s="20" t="s">
        <v>35</v>
      </c>
      <c r="G11" s="12"/>
      <c r="H11" s="21"/>
    </row>
    <row r="12">
      <c r="A12" s="6" t="s">
        <v>36</v>
      </c>
      <c r="B12" s="6" t="s">
        <v>37</v>
      </c>
      <c r="C12" s="17"/>
      <c r="E12" s="20" t="s">
        <v>38</v>
      </c>
      <c r="F12" s="20" t="s">
        <v>38</v>
      </c>
      <c r="G12" s="12"/>
      <c r="H12" s="21"/>
    </row>
    <row r="13">
      <c r="A13" s="6" t="s">
        <v>39</v>
      </c>
      <c r="B13" s="6" t="s">
        <v>40</v>
      </c>
      <c r="C13" s="17"/>
      <c r="F13" s="22" t="s">
        <v>41</v>
      </c>
      <c r="G13" s="23">
        <f t="shared" ref="G13:H13" si="1"> SUM(G5:G12)</f>
        <v>35</v>
      </c>
      <c r="H13" s="24">
        <f t="shared" si="1"/>
        <v>31.27083333</v>
      </c>
    </row>
    <row r="14">
      <c r="A14" s="6" t="s">
        <v>42</v>
      </c>
      <c r="B14" s="6" t="s">
        <v>43</v>
      </c>
      <c r="C14" s="17"/>
    </row>
    <row r="15">
      <c r="A15" s="6" t="s">
        <v>44</v>
      </c>
      <c r="B15" s="6" t="s">
        <v>45</v>
      </c>
      <c r="C15" s="17"/>
    </row>
    <row r="16">
      <c r="A16" s="6" t="s">
        <v>46</v>
      </c>
      <c r="B16" s="6" t="s">
        <v>47</v>
      </c>
      <c r="C16" s="17"/>
    </row>
    <row r="17">
      <c r="A17" s="6" t="s">
        <v>48</v>
      </c>
      <c r="B17" s="10" t="s">
        <v>49</v>
      </c>
      <c r="C17" s="17"/>
    </row>
    <row r="18">
      <c r="A18" s="6" t="s">
        <v>50</v>
      </c>
      <c r="B18" s="10" t="s">
        <v>51</v>
      </c>
      <c r="C18" s="17"/>
    </row>
    <row r="19">
      <c r="A19" s="6" t="s">
        <v>52</v>
      </c>
      <c r="B19" s="6" t="s">
        <v>52</v>
      </c>
      <c r="C19" s="17"/>
    </row>
    <row r="20">
      <c r="A20" s="6" t="s">
        <v>53</v>
      </c>
      <c r="B20" s="6" t="s">
        <v>53</v>
      </c>
      <c r="C20" s="17"/>
    </row>
    <row r="21" ht="15.75" customHeight="1">
      <c r="A21" s="6" t="s">
        <v>54</v>
      </c>
      <c r="B21" s="6" t="s">
        <v>54</v>
      </c>
      <c r="C21" s="17"/>
    </row>
    <row r="22" ht="15.75" customHeight="1">
      <c r="A22" s="6" t="s">
        <v>55</v>
      </c>
      <c r="B22" s="6" t="s">
        <v>55</v>
      </c>
      <c r="C22" s="17"/>
    </row>
    <row r="23" ht="15.75" customHeight="1">
      <c r="A23" s="6" t="s">
        <v>56</v>
      </c>
      <c r="B23" s="6" t="s">
        <v>56</v>
      </c>
      <c r="C23" s="17"/>
    </row>
    <row r="24" ht="15.75" customHeight="1">
      <c r="A24" s="6" t="s">
        <v>57</v>
      </c>
      <c r="B24" s="6" t="s">
        <v>57</v>
      </c>
      <c r="C24" s="17"/>
    </row>
    <row r="25" ht="15.75" customHeight="1">
      <c r="B25" s="2" t="s">
        <v>58</v>
      </c>
      <c r="C25" s="23">
        <f>SUM(C5:C24)/24</f>
        <v>0.25</v>
      </c>
    </row>
    <row r="26" ht="15.75" customHeight="1">
      <c r="B26" s="2" t="s">
        <v>59</v>
      </c>
      <c r="C26" s="23">
        <f>G13-C25</f>
        <v>34.75</v>
      </c>
    </row>
    <row r="27" ht="15.75" customHeight="1">
      <c r="A27" s="27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30.43"/>
    <col customWidth="1" min="3" max="26" width="8.71"/>
  </cols>
  <sheetData>
    <row r="2">
      <c r="A2" t="s">
        <v>0</v>
      </c>
      <c r="B2" t="str">
        <f t="array" ref="B2">INDEX(Participants,1,2)</f>
        <v>Tar</v>
      </c>
    </row>
    <row r="3">
      <c r="C3" s="4" t="s">
        <v>3</v>
      </c>
      <c r="D3" s="5"/>
      <c r="E3" s="5"/>
      <c r="F3" s="5"/>
      <c r="G3" s="5"/>
      <c r="H3" s="5"/>
      <c r="I3" s="5"/>
      <c r="J3" s="5"/>
      <c r="K3" s="5"/>
      <c r="L3" s="7"/>
    </row>
    <row r="4">
      <c r="B4" s="8" t="s">
        <v>9</v>
      </c>
      <c r="C4" s="9">
        <v>1.0</v>
      </c>
      <c r="D4" s="9">
        <v>2.0</v>
      </c>
      <c r="E4" s="9">
        <v>3.0</v>
      </c>
      <c r="F4" s="9">
        <v>4.0</v>
      </c>
      <c r="G4" s="9">
        <v>5.0</v>
      </c>
      <c r="H4" s="9">
        <v>6.0</v>
      </c>
      <c r="I4" s="9">
        <v>7.0</v>
      </c>
      <c r="J4" s="9">
        <v>8.0</v>
      </c>
      <c r="K4" s="9">
        <v>9.0</v>
      </c>
      <c r="L4" s="9">
        <v>10.0</v>
      </c>
    </row>
    <row r="5">
      <c r="B5" t="str">
        <f t="array" ref="B5">INDEX(Tasks,1,2)</f>
        <v>Description</v>
      </c>
      <c r="C5" s="13">
        <v>1.0</v>
      </c>
      <c r="D5" s="13"/>
      <c r="E5" s="14"/>
      <c r="F5" s="14"/>
      <c r="G5" s="14"/>
      <c r="H5" s="14"/>
      <c r="I5" s="14"/>
      <c r="J5" s="14"/>
      <c r="K5" s="14"/>
      <c r="L5" s="14"/>
    </row>
    <row r="6">
      <c r="B6" t="str">
        <f t="array" ref="B6">INDEX(Tasks,2,2)</f>
        <v>Requirements</v>
      </c>
      <c r="C6" s="13">
        <v>2.0</v>
      </c>
      <c r="D6" s="13">
        <v>3.0</v>
      </c>
      <c r="E6" s="14"/>
      <c r="F6" s="14"/>
      <c r="G6" s="14"/>
      <c r="H6" s="14"/>
      <c r="I6" s="14"/>
      <c r="J6" s="14"/>
      <c r="K6" s="14"/>
      <c r="L6" s="14"/>
    </row>
    <row r="7">
      <c r="B7" t="str">
        <f t="array" ref="B7">INDEX(Tasks,3,2)</f>
        <v>Design</v>
      </c>
      <c r="C7" s="14"/>
      <c r="D7" s="13">
        <v>0.5</v>
      </c>
      <c r="E7" s="13">
        <v>7.0</v>
      </c>
      <c r="F7" s="13">
        <v>8.0</v>
      </c>
      <c r="G7" s="14"/>
      <c r="H7" s="14"/>
      <c r="I7" s="14"/>
      <c r="J7" s="14"/>
      <c r="K7" s="14"/>
      <c r="L7" s="14"/>
    </row>
    <row r="8">
      <c r="B8" t="str">
        <f t="array" ref="B8">INDEX(Tasks,4,2)</f>
        <v>Prototyping</v>
      </c>
      <c r="C8" s="13">
        <v>3.0</v>
      </c>
      <c r="D8" s="14"/>
      <c r="E8" s="13">
        <v>11.0</v>
      </c>
      <c r="F8" s="14"/>
      <c r="G8" s="14"/>
      <c r="H8" s="14"/>
      <c r="I8" s="14"/>
      <c r="J8" s="14"/>
      <c r="K8" s="14"/>
      <c r="L8" s="14"/>
    </row>
    <row r="9">
      <c r="B9" t="str">
        <f t="array" ref="B9">INDEX(Tasks,5,2)</f>
        <v>Implementation</v>
      </c>
      <c r="C9" s="14"/>
      <c r="D9" s="14"/>
      <c r="E9" s="14"/>
      <c r="F9" s="14"/>
      <c r="G9" s="13">
        <v>18.0</v>
      </c>
      <c r="H9" s="13">
        <v>10.0</v>
      </c>
      <c r="I9" s="13">
        <v>10.0</v>
      </c>
      <c r="J9" s="13">
        <v>8.0</v>
      </c>
      <c r="K9" s="13">
        <v>4.0</v>
      </c>
      <c r="L9" s="13">
        <v>3.0</v>
      </c>
    </row>
    <row r="10">
      <c r="B10" t="str">
        <f t="array" ref="B10">INDEX(Tasks,6,2)</f>
        <v>User Manual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>
      <c r="B11" t="str">
        <f t="array" ref="B11">INDEX(Tasks,7,2)</f>
        <v>Testing</v>
      </c>
      <c r="C11" s="14"/>
      <c r="D11" s="14"/>
      <c r="E11" s="13"/>
      <c r="F11" s="14"/>
      <c r="G11" s="14"/>
      <c r="H11" s="14"/>
      <c r="I11" s="14"/>
      <c r="J11" s="14"/>
      <c r="K11" s="13">
        <v>1.0</v>
      </c>
      <c r="L11" s="14"/>
    </row>
    <row r="12">
      <c r="B12" t="str">
        <f t="array" ref="B12">INDEX(Tasks,8,2)</f>
        <v>Meeting</v>
      </c>
      <c r="C12" s="13">
        <v>4.0</v>
      </c>
      <c r="D12" s="13">
        <v>5.0</v>
      </c>
      <c r="E12" s="13">
        <v>5.0</v>
      </c>
      <c r="F12" s="13">
        <v>5.0</v>
      </c>
      <c r="G12" s="13">
        <v>3.0</v>
      </c>
      <c r="H12" s="13">
        <v>6.0</v>
      </c>
      <c r="I12" s="13">
        <v>4.0</v>
      </c>
      <c r="J12" s="13">
        <v>4.0</v>
      </c>
      <c r="K12" s="14"/>
      <c r="L12" s="14"/>
    </row>
    <row r="13">
      <c r="B13" t="str">
        <f t="array" ref="B13">INDEX(Tasks,9,2)</f>
        <v>Experiments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>
      <c r="B14" t="str">
        <f t="array" ref="B14">INDEX(Tasks,10,2)</f>
        <v>Research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>
      <c r="B15" t="str">
        <f t="array" ref="B15">INDEX(Tasks,11,2)</f>
        <v>Lectures/Plenary meetings</v>
      </c>
      <c r="C15" s="14"/>
      <c r="D15" s="14"/>
      <c r="E15" s="14"/>
      <c r="F15" s="14"/>
      <c r="G15" s="14"/>
      <c r="H15" s="13">
        <v>3.0</v>
      </c>
      <c r="I15" s="14"/>
      <c r="J15" s="14"/>
      <c r="K15" s="14"/>
      <c r="L15" s="14"/>
    </row>
    <row r="16">
      <c r="B16" t="str">
        <f t="array" ref="B16">INDEX(Tasks,12,2)</f>
        <v>Other</v>
      </c>
      <c r="C16" s="14"/>
      <c r="D16" s="14"/>
      <c r="E16" s="14"/>
      <c r="F16" s="14"/>
      <c r="G16" s="14"/>
      <c r="H16" s="14"/>
      <c r="I16" s="14"/>
      <c r="J16" s="14"/>
      <c r="K16" s="14"/>
      <c r="L16" s="13">
        <v>5.0</v>
      </c>
    </row>
    <row r="17">
      <c r="B17" t="str">
        <f t="array" ref="B17">INDEX(Tasks,13,2)</f>
        <v>Planning</v>
      </c>
      <c r="C17" s="14"/>
      <c r="D17" s="14"/>
      <c r="E17" s="14"/>
      <c r="F17" s="13"/>
      <c r="G17" s="14"/>
      <c r="H17" s="14"/>
      <c r="I17" s="14"/>
      <c r="J17" s="14"/>
      <c r="K17" s="14"/>
      <c r="L17" s="14"/>
    </row>
    <row r="18">
      <c r="B18" t="str">
        <f t="array" ref="B18">INDEX(Tasks,14,2)</f>
        <v>UI Document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>
      <c r="B19" t="str">
        <f t="array" ref="B19">INDEX(Tasks,15,2)</f>
        <v>Task15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ht="15.75" customHeight="1">
      <c r="B20" t="str">
        <f t="array" ref="B20">INDEX(Tasks,16,2)</f>
        <v>Task16</v>
      </c>
      <c r="C20" s="14"/>
      <c r="D20" s="14"/>
      <c r="E20" s="14"/>
      <c r="F20" s="14"/>
      <c r="G20" s="14"/>
      <c r="H20" s="14"/>
      <c r="I20" s="14"/>
      <c r="J20" s="25"/>
      <c r="K20" s="14"/>
      <c r="L20" s="14"/>
    </row>
    <row r="21" ht="15.75" customHeight="1">
      <c r="B21" t="str">
        <f t="array" ref="B21">INDEX(Tasks,17,2)</f>
        <v>Task17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ht="15.75" customHeight="1">
      <c r="B22" t="str">
        <f t="array" ref="B22">INDEX(Tasks,18,2)</f>
        <v>Task18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ht="15.75" customHeight="1">
      <c r="B23" t="str">
        <f t="array" ref="B23">INDEX(Tasks,19,2)</f>
        <v>Task19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ht="15.75" customHeight="1">
      <c r="B24" t="str">
        <f t="array" ref="B24">INDEX(Tasks,20,2)</f>
        <v>Task20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ht="15.75" customHeight="1">
      <c r="C25" s="29">
        <f t="shared" ref="C25:L25" si="1">SUM(C5:C24)/24</f>
        <v>0.4166666667</v>
      </c>
      <c r="D25" s="29">
        <f t="shared" si="1"/>
        <v>0.3541666667</v>
      </c>
      <c r="E25" s="29">
        <f t="shared" si="1"/>
        <v>0.9583333333</v>
      </c>
      <c r="F25" s="29">
        <f t="shared" si="1"/>
        <v>0.5416666667</v>
      </c>
      <c r="G25" s="29">
        <f t="shared" si="1"/>
        <v>0.875</v>
      </c>
      <c r="H25" s="29">
        <f t="shared" si="1"/>
        <v>0.7916666667</v>
      </c>
      <c r="I25" s="29">
        <f t="shared" si="1"/>
        <v>0.5833333333</v>
      </c>
      <c r="J25" s="29">
        <f t="shared" si="1"/>
        <v>0.5</v>
      </c>
      <c r="K25" s="29">
        <f t="shared" si="1"/>
        <v>0.2083333333</v>
      </c>
      <c r="L25" s="29">
        <f t="shared" si="1"/>
        <v>0.3333333333</v>
      </c>
    </row>
    <row r="26" ht="15.75" customHeight="1"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ht="15.75" customHeight="1">
      <c r="B27" t="s">
        <v>60</v>
      </c>
      <c r="C27" s="23">
        <f>SUM(C25)</f>
        <v>0.4166666667</v>
      </c>
      <c r="D27" s="23">
        <f t="shared" ref="D27:L27" si="2">SUM($C$25:D25)</f>
        <v>0.7708333333</v>
      </c>
      <c r="E27" s="23">
        <f t="shared" si="2"/>
        <v>1.729166667</v>
      </c>
      <c r="F27" s="23">
        <f t="shared" si="2"/>
        <v>2.270833333</v>
      </c>
      <c r="G27" s="23">
        <f t="shared" si="2"/>
        <v>3.145833333</v>
      </c>
      <c r="H27" s="23">
        <f t="shared" si="2"/>
        <v>3.9375</v>
      </c>
      <c r="I27" s="23">
        <f t="shared" si="2"/>
        <v>4.520833333</v>
      </c>
      <c r="J27" s="23">
        <f t="shared" si="2"/>
        <v>5.020833333</v>
      </c>
      <c r="K27" s="23">
        <f t="shared" si="2"/>
        <v>5.229166667</v>
      </c>
      <c r="L27" s="23">
        <f t="shared" si="2"/>
        <v>5.5625</v>
      </c>
    </row>
    <row r="28" ht="15.75" customHeight="1">
      <c r="B28" t="s">
        <v>61</v>
      </c>
      <c r="C28" s="23">
        <f>Parameters!$G$5-C27</f>
        <v>5.416666667</v>
      </c>
      <c r="D28" s="23">
        <f>Parameters!$G$5-D27</f>
        <v>5.0625</v>
      </c>
      <c r="E28" s="23">
        <f>Parameters!$G$5-E27</f>
        <v>4.104166667</v>
      </c>
      <c r="F28" s="23">
        <f>Parameters!$G$5-F27</f>
        <v>3.5625</v>
      </c>
      <c r="G28" s="23">
        <f>Parameters!$G$5-G27</f>
        <v>2.6875</v>
      </c>
      <c r="H28" s="23">
        <f>Parameters!$G$5-H27</f>
        <v>1.895833333</v>
      </c>
      <c r="I28" s="23">
        <f>Parameters!$G$5-I27</f>
        <v>1.3125</v>
      </c>
      <c r="J28" s="23">
        <f>Parameters!$G$5-J27</f>
        <v>0.8125</v>
      </c>
      <c r="K28" s="23">
        <f>Parameters!$G$5-K27</f>
        <v>0.6041666667</v>
      </c>
      <c r="L28" s="23">
        <f>Parameters!$G$5-L27</f>
        <v>0.2708333333</v>
      </c>
    </row>
    <row r="29" ht="15.75" customHeight="1"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</row>
    <row r="30" ht="15.75" customHeight="1"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3:L3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30.57"/>
    <col customWidth="1" min="3" max="26" width="8.71"/>
  </cols>
  <sheetData>
    <row r="2">
      <c r="A2" t="s">
        <v>0</v>
      </c>
      <c r="B2" t="str">
        <f t="array" ref="B2">INDEX(Participants,2,2)</f>
        <v>Bram</v>
      </c>
    </row>
    <row r="3">
      <c r="C3" s="4" t="s">
        <v>3</v>
      </c>
      <c r="D3" s="5"/>
      <c r="E3" s="5"/>
      <c r="F3" s="5"/>
      <c r="G3" s="5"/>
      <c r="H3" s="5"/>
      <c r="I3" s="5"/>
      <c r="J3" s="5"/>
      <c r="K3" s="5"/>
      <c r="L3" s="7"/>
    </row>
    <row r="4">
      <c r="B4" s="8" t="s">
        <v>9</v>
      </c>
      <c r="C4" s="9">
        <v>1.0</v>
      </c>
      <c r="D4" s="9">
        <v>2.0</v>
      </c>
      <c r="E4" s="9">
        <v>3.0</v>
      </c>
      <c r="F4" s="9">
        <v>4.0</v>
      </c>
      <c r="G4" s="9">
        <v>5.0</v>
      </c>
      <c r="H4" s="9">
        <v>6.0</v>
      </c>
      <c r="I4" s="9">
        <v>7.0</v>
      </c>
      <c r="J4" s="9">
        <v>8.0</v>
      </c>
      <c r="K4" s="9">
        <v>9.0</v>
      </c>
      <c r="L4" s="9">
        <v>10.0</v>
      </c>
    </row>
    <row r="5">
      <c r="B5" t="str">
        <f t="array" ref="B5">INDEX(Tasks,1,2)</f>
        <v>Description</v>
      </c>
      <c r="C5" s="13">
        <v>2.0</v>
      </c>
      <c r="D5" s="13">
        <v>0.5</v>
      </c>
      <c r="E5" s="16"/>
      <c r="F5" s="16"/>
      <c r="G5" s="16"/>
      <c r="H5" s="16"/>
      <c r="I5" s="16"/>
      <c r="J5" s="16"/>
      <c r="K5" s="16"/>
      <c r="L5" s="16"/>
    </row>
    <row r="6">
      <c r="B6" t="str">
        <f t="array" ref="B6">INDEX(Tasks,2,2)</f>
        <v>Requirements</v>
      </c>
      <c r="C6" s="13"/>
      <c r="D6" s="13">
        <v>2.0</v>
      </c>
      <c r="E6" s="16"/>
      <c r="F6" s="16"/>
      <c r="G6" s="16"/>
      <c r="H6" s="16"/>
      <c r="I6" s="16"/>
      <c r="J6" s="16"/>
      <c r="K6" s="16"/>
      <c r="L6" s="16"/>
    </row>
    <row r="7">
      <c r="B7" t="str">
        <f t="array" ref="B7">INDEX(Tasks,3,2)</f>
        <v>Design</v>
      </c>
      <c r="C7" s="16"/>
      <c r="D7" s="13">
        <v>2.0</v>
      </c>
      <c r="E7" s="13">
        <v>6.0</v>
      </c>
      <c r="F7" s="13">
        <v>4.0</v>
      </c>
      <c r="G7" s="13">
        <v>3.0</v>
      </c>
      <c r="H7" s="13"/>
      <c r="I7" s="16"/>
      <c r="J7" s="16"/>
      <c r="K7" s="16"/>
      <c r="L7" s="16"/>
    </row>
    <row r="8">
      <c r="B8" t="str">
        <f t="array" ref="B8">INDEX(Tasks,4,2)</f>
        <v>Prototyping</v>
      </c>
      <c r="C8" s="16"/>
      <c r="D8" s="16"/>
      <c r="E8" s="16"/>
      <c r="F8" s="13">
        <v>8.0</v>
      </c>
      <c r="G8" s="13">
        <v>8.0</v>
      </c>
      <c r="H8" s="16"/>
      <c r="I8" s="16"/>
      <c r="J8" s="16"/>
      <c r="K8" s="16"/>
      <c r="L8" s="16"/>
    </row>
    <row r="9">
      <c r="B9" t="str">
        <f t="array" ref="B9">INDEX(Tasks,5,2)</f>
        <v>Implementation</v>
      </c>
      <c r="C9" s="16"/>
      <c r="D9" s="16"/>
      <c r="E9" s="16"/>
      <c r="F9" s="13">
        <v>6.0</v>
      </c>
      <c r="G9" s="13">
        <v>4.0</v>
      </c>
      <c r="H9" s="13">
        <v>12.0</v>
      </c>
      <c r="I9" s="13">
        <v>7.0</v>
      </c>
      <c r="J9" s="13">
        <v>21.0</v>
      </c>
      <c r="K9" s="13">
        <v>6.0</v>
      </c>
      <c r="L9" s="13">
        <v>2.0</v>
      </c>
    </row>
    <row r="10">
      <c r="B10" t="str">
        <f t="array" ref="B10">INDEX(Tasks,6,2)</f>
        <v>User Manual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>
      <c r="B11" t="str">
        <f t="array" ref="B11">INDEX(Tasks,7,2)</f>
        <v>Testing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>
      <c r="B12" t="str">
        <f t="array" ref="B12">INDEX(Tasks,8,2)</f>
        <v>Meeting</v>
      </c>
      <c r="C12" s="13">
        <v>2.5</v>
      </c>
      <c r="D12" s="13">
        <v>5.0</v>
      </c>
      <c r="E12" s="13">
        <v>5.0</v>
      </c>
      <c r="F12" s="13">
        <v>6.0</v>
      </c>
      <c r="G12" s="13">
        <v>5.0</v>
      </c>
      <c r="H12" s="13">
        <v>5.0</v>
      </c>
      <c r="I12" s="13">
        <v>5.0</v>
      </c>
      <c r="J12" s="13">
        <v>5.0</v>
      </c>
      <c r="K12" s="16"/>
      <c r="L12" s="16"/>
    </row>
    <row r="13">
      <c r="B13" t="str">
        <f t="array" ref="B13">INDEX(Tasks,9,2)</f>
        <v>Experiments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>
      <c r="B14" t="str">
        <f t="array" ref="B14">INDEX(Tasks,10,2)</f>
        <v>Research</v>
      </c>
      <c r="C14" s="16"/>
      <c r="D14" s="13">
        <v>2.0</v>
      </c>
      <c r="E14" s="13">
        <v>3.0</v>
      </c>
      <c r="F14" s="13">
        <v>3.0</v>
      </c>
      <c r="G14" s="13">
        <v>2.0</v>
      </c>
      <c r="H14" s="13">
        <v>2.0</v>
      </c>
      <c r="I14" s="13">
        <v>3.0</v>
      </c>
      <c r="J14" s="13">
        <v>4.0</v>
      </c>
      <c r="K14" s="13"/>
      <c r="L14" s="16"/>
    </row>
    <row r="15">
      <c r="B15" t="str">
        <f t="array" ref="B15">INDEX(Tasks,11,2)</f>
        <v>Lectures/Plenary meetings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>
      <c r="B16" t="str">
        <f t="array" ref="B16">INDEX(Tasks,12,2)</f>
        <v>Other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>
      <c r="B17" t="str">
        <f t="array" ref="B17">INDEX(Tasks,13,2)</f>
        <v>Planning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>
      <c r="B18" t="str">
        <f t="array" ref="B18">INDEX(Tasks,14,2)</f>
        <v>UI Document</v>
      </c>
      <c r="C18" s="16"/>
      <c r="D18" s="13">
        <v>6.0</v>
      </c>
      <c r="E18" s="16"/>
      <c r="F18" s="16"/>
      <c r="G18" s="16"/>
      <c r="H18" s="16"/>
      <c r="I18" s="16"/>
      <c r="J18" s="16"/>
      <c r="K18" s="16"/>
      <c r="L18" s="16"/>
    </row>
    <row r="19">
      <c r="B19" t="str">
        <f t="array" ref="B19">INDEX(Tasks,15,2)</f>
        <v>Task15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>
      <c r="B20" t="str">
        <f t="array" ref="B20">INDEX(Tasks,16,2)</f>
        <v>Task16</v>
      </c>
      <c r="C20" s="16"/>
      <c r="D20" s="16"/>
      <c r="E20" s="16"/>
      <c r="F20" s="16"/>
      <c r="G20" s="16"/>
      <c r="H20" s="16"/>
      <c r="I20" s="16"/>
      <c r="J20" s="28"/>
      <c r="K20" s="16"/>
      <c r="L20" s="16"/>
    </row>
    <row r="21" ht="15.75" customHeight="1">
      <c r="B21" t="str">
        <f t="array" ref="B21">INDEX(Tasks,17,2)</f>
        <v>Task17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ht="15.75" customHeight="1">
      <c r="B22" t="str">
        <f t="array" ref="B22">INDEX(Tasks,18,2)</f>
        <v>Task18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ht="15.75" customHeight="1">
      <c r="B23" t="str">
        <f t="array" ref="B23">INDEX(Tasks,19,2)</f>
        <v>Task19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ht="15.75" customHeight="1">
      <c r="B24" t="str">
        <f t="array" ref="B24">INDEX(Tasks,20,2)</f>
        <v>Task20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</row>
    <row r="25" ht="15.75" customHeight="1">
      <c r="C25" s="29">
        <f t="shared" ref="C25:L25" si="1">SUM(C5:C24)/24</f>
        <v>0.1875</v>
      </c>
      <c r="D25" s="29">
        <f t="shared" si="1"/>
        <v>0.7291666667</v>
      </c>
      <c r="E25" s="29">
        <f t="shared" si="1"/>
        <v>0.5833333333</v>
      </c>
      <c r="F25" s="29">
        <f t="shared" si="1"/>
        <v>1.125</v>
      </c>
      <c r="G25" s="29">
        <f t="shared" si="1"/>
        <v>0.9166666667</v>
      </c>
      <c r="H25" s="29">
        <f t="shared" si="1"/>
        <v>0.7916666667</v>
      </c>
      <c r="I25" s="29">
        <f t="shared" si="1"/>
        <v>0.625</v>
      </c>
      <c r="J25" s="29">
        <f t="shared" si="1"/>
        <v>1.25</v>
      </c>
      <c r="K25" s="29">
        <f t="shared" si="1"/>
        <v>0.25</v>
      </c>
      <c r="L25" s="29">
        <f t="shared" si="1"/>
        <v>0.08333333333</v>
      </c>
    </row>
    <row r="26" ht="15.75" customHeight="1"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ht="15.75" customHeight="1">
      <c r="B27" t="s">
        <v>60</v>
      </c>
      <c r="C27" s="23">
        <f>SUM(C25)</f>
        <v>0.1875</v>
      </c>
      <c r="D27" s="23">
        <f t="shared" ref="D27:L27" si="2">SUM($C$25:D25)</f>
        <v>0.9166666667</v>
      </c>
      <c r="E27" s="23">
        <f t="shared" si="2"/>
        <v>1.5</v>
      </c>
      <c r="F27" s="23">
        <f t="shared" si="2"/>
        <v>2.625</v>
      </c>
      <c r="G27" s="23">
        <f t="shared" si="2"/>
        <v>3.541666667</v>
      </c>
      <c r="H27" s="23">
        <f t="shared" si="2"/>
        <v>4.333333333</v>
      </c>
      <c r="I27" s="23">
        <f t="shared" si="2"/>
        <v>4.958333333</v>
      </c>
      <c r="J27" s="23">
        <f t="shared" si="2"/>
        <v>6.208333333</v>
      </c>
      <c r="K27" s="23">
        <f t="shared" si="2"/>
        <v>6.458333333</v>
      </c>
      <c r="L27" s="23">
        <f t="shared" si="2"/>
        <v>6.541666667</v>
      </c>
    </row>
    <row r="28" ht="15.75" customHeight="1">
      <c r="B28" t="s">
        <v>61</v>
      </c>
      <c r="C28" s="23">
        <f>Parameters!$G$5-C27</f>
        <v>5.645833333</v>
      </c>
      <c r="D28" s="23">
        <f>Parameters!$G$5-D27</f>
        <v>4.916666667</v>
      </c>
      <c r="E28" s="23">
        <f>Parameters!$G$5-E27</f>
        <v>4.333333333</v>
      </c>
      <c r="F28" s="23">
        <f>Parameters!$G$5-F27</f>
        <v>3.208333333</v>
      </c>
      <c r="G28" s="23">
        <f>Parameters!$G$5-G27</f>
        <v>2.291666667</v>
      </c>
      <c r="H28" s="23">
        <f>Parameters!$G$5-H27</f>
        <v>1.5</v>
      </c>
      <c r="I28" s="23">
        <f>Parameters!$G$5-I27</f>
        <v>0.875</v>
      </c>
      <c r="J28" s="23">
        <f>Parameters!$G$5-J27</f>
        <v>-0.375</v>
      </c>
      <c r="K28" s="23">
        <f>Parameters!$G$5-K27</f>
        <v>-0.625</v>
      </c>
      <c r="L28" s="23">
        <f>Parameters!$G$5-L27</f>
        <v>-0.7083333333</v>
      </c>
    </row>
    <row r="29" ht="15.75" customHeight="1"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</row>
    <row r="30" ht="15.75" customHeight="1"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3:L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30.71"/>
    <col customWidth="1" min="3" max="3" width="9.86"/>
    <col customWidth="1" min="4" max="26" width="8.71"/>
  </cols>
  <sheetData>
    <row r="2">
      <c r="A2" t="s">
        <v>0</v>
      </c>
      <c r="B2" t="str">
        <f t="array" ref="B2">INDEX(Participants,3,2)</f>
        <v>Dylan</v>
      </c>
    </row>
    <row r="3">
      <c r="C3" s="4" t="s">
        <v>3</v>
      </c>
      <c r="D3" s="5"/>
      <c r="E3" s="5"/>
      <c r="F3" s="5"/>
      <c r="G3" s="5"/>
      <c r="H3" s="5"/>
      <c r="I3" s="5"/>
      <c r="J3" s="5"/>
      <c r="K3" s="5"/>
      <c r="L3" s="7"/>
    </row>
    <row r="4">
      <c r="B4" s="8" t="s">
        <v>9</v>
      </c>
      <c r="C4" s="9">
        <v>1.0</v>
      </c>
      <c r="D4" s="9">
        <v>2.0</v>
      </c>
      <c r="E4" s="9">
        <v>3.0</v>
      </c>
      <c r="F4" s="9">
        <v>4.0</v>
      </c>
      <c r="G4" s="9">
        <v>5.0</v>
      </c>
      <c r="H4" s="9">
        <v>6.0</v>
      </c>
      <c r="I4" s="9">
        <v>7.0</v>
      </c>
      <c r="J4" s="9">
        <v>8.0</v>
      </c>
      <c r="K4" s="9">
        <v>9.0</v>
      </c>
      <c r="L4" s="9">
        <v>10.0</v>
      </c>
    </row>
    <row r="5">
      <c r="B5" t="str">
        <f t="array" ref="B5">INDEX(Tasks,1,2)</f>
        <v>Description</v>
      </c>
      <c r="C5" s="13">
        <v>1.5</v>
      </c>
      <c r="D5" s="13">
        <v>2.0</v>
      </c>
      <c r="E5" s="16"/>
      <c r="F5" s="16"/>
      <c r="G5" s="16"/>
      <c r="H5" s="16"/>
      <c r="I5" s="16"/>
      <c r="J5" s="16"/>
      <c r="K5" s="16"/>
      <c r="L5" s="16"/>
    </row>
    <row r="6">
      <c r="B6" t="str">
        <f t="array" ref="B6">INDEX(Tasks,2,2)</f>
        <v>Requirements</v>
      </c>
      <c r="C6" s="13"/>
      <c r="D6" s="13">
        <v>5.0</v>
      </c>
      <c r="E6" s="16"/>
      <c r="F6" s="16"/>
      <c r="G6" s="16"/>
      <c r="H6" s="16"/>
      <c r="I6" s="16"/>
      <c r="J6" s="16"/>
      <c r="K6" s="16"/>
      <c r="L6" s="16"/>
    </row>
    <row r="7">
      <c r="B7" t="str">
        <f t="array" ref="B7">INDEX(Tasks,3,2)</f>
        <v>Design</v>
      </c>
      <c r="C7" s="16"/>
      <c r="D7" s="16"/>
      <c r="E7" s="13">
        <v>7.5</v>
      </c>
      <c r="F7" s="13">
        <v>9.0</v>
      </c>
      <c r="G7" s="16"/>
      <c r="H7" s="16"/>
      <c r="I7" s="16"/>
      <c r="J7" s="16"/>
      <c r="K7" s="16"/>
      <c r="L7" s="16"/>
    </row>
    <row r="8">
      <c r="B8" t="str">
        <f t="array" ref="B8">INDEX(Tasks,4,2)</f>
        <v>Prototyping</v>
      </c>
      <c r="C8" s="16"/>
      <c r="D8" s="16"/>
      <c r="E8" s="16"/>
      <c r="F8" s="16"/>
      <c r="G8" s="16"/>
      <c r="H8" s="16"/>
      <c r="I8" s="16"/>
      <c r="J8" s="16"/>
      <c r="K8" s="16"/>
      <c r="L8" s="16"/>
    </row>
    <row r="9">
      <c r="B9" t="str">
        <f t="array" ref="B9">INDEX(Tasks,5,2)</f>
        <v>Implementation</v>
      </c>
      <c r="C9" s="16"/>
      <c r="D9" s="16"/>
      <c r="E9" s="16"/>
      <c r="F9" s="16"/>
      <c r="G9" s="13">
        <v>5.0</v>
      </c>
      <c r="H9" s="13">
        <v>8.0</v>
      </c>
      <c r="I9" s="13">
        <v>9.0</v>
      </c>
      <c r="J9" s="16"/>
      <c r="K9" s="16"/>
      <c r="L9" s="16"/>
    </row>
    <row r="10">
      <c r="B10" t="str">
        <f t="array" ref="B10">INDEX(Tasks,6,2)</f>
        <v>User Manual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>
      <c r="B11" t="str">
        <f t="array" ref="B11">INDEX(Tasks,7,2)</f>
        <v>Testing</v>
      </c>
      <c r="C11" s="16"/>
      <c r="D11" s="16"/>
      <c r="E11" s="16"/>
      <c r="F11" s="16"/>
      <c r="G11" s="16"/>
      <c r="H11" s="16"/>
      <c r="I11" s="13">
        <v>5.0</v>
      </c>
      <c r="J11" s="16"/>
      <c r="K11" s="16"/>
      <c r="L11" s="16"/>
    </row>
    <row r="12">
      <c r="B12" t="str">
        <f t="array" ref="B12">INDEX(Tasks,8,2)</f>
        <v>Meeting</v>
      </c>
      <c r="C12" s="13">
        <v>4.5</v>
      </c>
      <c r="D12" s="13">
        <v>2.0</v>
      </c>
      <c r="E12" s="13">
        <v>3.5</v>
      </c>
      <c r="F12" s="13">
        <v>5.0</v>
      </c>
      <c r="G12" s="13">
        <v>4.0</v>
      </c>
      <c r="H12" s="13">
        <v>4.0</v>
      </c>
      <c r="I12" s="13">
        <v>4.0</v>
      </c>
      <c r="J12" s="13">
        <v>4.0</v>
      </c>
      <c r="K12" s="16"/>
      <c r="L12" s="16"/>
    </row>
    <row r="13">
      <c r="B13" t="str">
        <f t="array" ref="B13">INDEX(Tasks,9,2)</f>
        <v>Experiments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>
      <c r="B14" t="str">
        <f t="array" ref="B14">INDEX(Tasks,10,2)</f>
        <v>Research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>
      <c r="B15" t="str">
        <f t="array" ref="B15">INDEX(Tasks,11,2)</f>
        <v>Lectures/Plenary meetings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>
      <c r="B16" t="str">
        <f t="array" ref="B16">INDEX(Tasks,12,2)</f>
        <v>Other</v>
      </c>
      <c r="C16" s="16"/>
      <c r="D16" s="13">
        <v>3.0</v>
      </c>
      <c r="E16" s="16"/>
      <c r="F16" s="13">
        <v>1.0</v>
      </c>
      <c r="G16" s="16"/>
      <c r="H16" s="13">
        <v>3.0</v>
      </c>
      <c r="I16" s="16"/>
      <c r="J16" s="16"/>
      <c r="K16" s="16"/>
      <c r="L16" s="16"/>
    </row>
    <row r="17">
      <c r="B17" t="str">
        <f t="array" ref="B17">INDEX(Tasks,13,2)</f>
        <v>Planning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>
      <c r="B18" t="str">
        <f t="array" ref="B18">INDEX(Tasks,14,2)</f>
        <v>UI Document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>
      <c r="B19" t="str">
        <f t="array" ref="B19">INDEX(Tasks,15,2)</f>
        <v>Task15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>
      <c r="B20" t="str">
        <f t="array" ref="B20">INDEX(Tasks,16,2)</f>
        <v>Task16</v>
      </c>
      <c r="C20" s="16"/>
      <c r="D20" s="16"/>
      <c r="E20" s="16"/>
      <c r="F20" s="16"/>
      <c r="G20" s="16"/>
      <c r="H20" s="16"/>
      <c r="I20" s="16"/>
      <c r="J20" s="28"/>
      <c r="K20" s="16"/>
      <c r="L20" s="16"/>
    </row>
    <row r="21" ht="15.75" customHeight="1">
      <c r="B21" t="str">
        <f t="array" ref="B21">INDEX(Tasks,17,2)</f>
        <v>Task17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ht="15.75" customHeight="1">
      <c r="B22" t="str">
        <f t="array" ref="B22">INDEX(Tasks,18,2)</f>
        <v>Task18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ht="15.75" customHeight="1">
      <c r="B23" t="str">
        <f t="array" ref="B23">INDEX(Tasks,19,2)</f>
        <v>Task19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ht="15.75" customHeight="1">
      <c r="B24" t="str">
        <f t="array" ref="B24">INDEX(Tasks,20,2)</f>
        <v>Task20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</row>
    <row r="25" ht="15.75" customHeight="1">
      <c r="C25" s="29">
        <f t="shared" ref="C25:L25" si="1">SUM(C5:C24)/24</f>
        <v>0.25</v>
      </c>
      <c r="D25" s="29">
        <f t="shared" si="1"/>
        <v>0.5</v>
      </c>
      <c r="E25" s="29">
        <f t="shared" si="1"/>
        <v>0.4583333333</v>
      </c>
      <c r="F25" s="29">
        <f t="shared" si="1"/>
        <v>0.625</v>
      </c>
      <c r="G25" s="29">
        <f t="shared" si="1"/>
        <v>0.375</v>
      </c>
      <c r="H25" s="29">
        <f t="shared" si="1"/>
        <v>0.625</v>
      </c>
      <c r="I25" s="29">
        <f t="shared" si="1"/>
        <v>0.75</v>
      </c>
      <c r="J25" s="29">
        <f t="shared" si="1"/>
        <v>0.1666666667</v>
      </c>
      <c r="K25" s="29">
        <f t="shared" si="1"/>
        <v>0</v>
      </c>
      <c r="L25" s="29">
        <f t="shared" si="1"/>
        <v>0</v>
      </c>
    </row>
    <row r="26" ht="15.75" customHeight="1"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ht="15.75" customHeight="1">
      <c r="B27" t="s">
        <v>60</v>
      </c>
      <c r="C27" s="23">
        <f>SUM(C25)</f>
        <v>0.25</v>
      </c>
      <c r="D27" s="23">
        <f t="shared" ref="D27:L27" si="2">SUM($C$25:D25)</f>
        <v>0.75</v>
      </c>
      <c r="E27" s="23">
        <f t="shared" si="2"/>
        <v>1.208333333</v>
      </c>
      <c r="F27" s="23">
        <f t="shared" si="2"/>
        <v>1.833333333</v>
      </c>
      <c r="G27" s="23">
        <f t="shared" si="2"/>
        <v>2.208333333</v>
      </c>
      <c r="H27" s="23">
        <f t="shared" si="2"/>
        <v>2.833333333</v>
      </c>
      <c r="I27" s="23">
        <f t="shared" si="2"/>
        <v>3.583333333</v>
      </c>
      <c r="J27" s="23">
        <f t="shared" si="2"/>
        <v>3.75</v>
      </c>
      <c r="K27" s="23">
        <f t="shared" si="2"/>
        <v>3.75</v>
      </c>
      <c r="L27" s="23">
        <f t="shared" si="2"/>
        <v>3.75</v>
      </c>
    </row>
    <row r="28" ht="15.75" customHeight="1">
      <c r="B28" t="s">
        <v>61</v>
      </c>
      <c r="C28" s="23">
        <f>Parameters!$G$5-C27</f>
        <v>5.583333333</v>
      </c>
      <c r="D28" s="23">
        <f>Parameters!$G$5-D27</f>
        <v>5.083333333</v>
      </c>
      <c r="E28" s="23">
        <f>Parameters!$G$5-E27</f>
        <v>4.625</v>
      </c>
      <c r="F28" s="23">
        <f>Parameters!$G$5-F27</f>
        <v>4</v>
      </c>
      <c r="G28" s="23">
        <f>Parameters!$G$5-G27</f>
        <v>3.625</v>
      </c>
      <c r="H28" s="23">
        <f>Parameters!$G$5-H27</f>
        <v>3</v>
      </c>
      <c r="I28" s="23">
        <f>Parameters!$G$5-I27</f>
        <v>2.25</v>
      </c>
      <c r="J28" s="23">
        <f>Parameters!$G$5-J27</f>
        <v>2.083333333</v>
      </c>
      <c r="K28" s="23">
        <f>Parameters!$G$5-K27</f>
        <v>2.083333333</v>
      </c>
      <c r="L28" s="23">
        <f>Parameters!$G$5-L27</f>
        <v>2.083333333</v>
      </c>
    </row>
    <row r="29" ht="15.75" customHeight="1"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</row>
    <row r="30" ht="15.75" customHeight="1"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3:L3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30.57"/>
    <col customWidth="1" min="3" max="26" width="8.71"/>
  </cols>
  <sheetData>
    <row r="2">
      <c r="A2" t="s">
        <v>0</v>
      </c>
      <c r="B2" s="32" t="str">
        <f t="array" ref="B2">INDEX(Participants,4,2)</f>
        <v>Karolina</v>
      </c>
    </row>
    <row r="3">
      <c r="C3" s="4" t="s">
        <v>3</v>
      </c>
      <c r="D3" s="5"/>
      <c r="E3" s="5"/>
      <c r="F3" s="5"/>
      <c r="G3" s="5"/>
      <c r="H3" s="5"/>
      <c r="I3" s="5"/>
      <c r="J3" s="5"/>
      <c r="K3" s="5"/>
      <c r="L3" s="7"/>
    </row>
    <row r="4">
      <c r="B4" s="8" t="s">
        <v>9</v>
      </c>
      <c r="C4" s="9">
        <v>1.0</v>
      </c>
      <c r="D4" s="9">
        <v>2.0</v>
      </c>
      <c r="E4" s="9">
        <v>3.0</v>
      </c>
      <c r="F4" s="9">
        <v>4.0</v>
      </c>
      <c r="G4" s="9">
        <v>5.0</v>
      </c>
      <c r="H4" s="9">
        <v>6.0</v>
      </c>
      <c r="I4" s="9">
        <v>7.0</v>
      </c>
      <c r="J4" s="9">
        <v>8.0</v>
      </c>
      <c r="K4" s="9">
        <v>9.0</v>
      </c>
      <c r="L4" s="9">
        <v>10.0</v>
      </c>
    </row>
    <row r="5">
      <c r="B5" t="str">
        <f t="array" ref="B5">INDEX(Tasks,1,2)</f>
        <v>Description</v>
      </c>
      <c r="C5" s="13">
        <v>1.0</v>
      </c>
      <c r="D5" s="13">
        <v>2.0</v>
      </c>
      <c r="E5" s="16"/>
      <c r="F5" s="16"/>
      <c r="G5" s="16"/>
      <c r="H5" s="16"/>
      <c r="I5" s="16"/>
      <c r="J5" s="16"/>
      <c r="K5" s="16"/>
      <c r="L5" s="16"/>
    </row>
    <row r="6">
      <c r="B6" t="str">
        <f t="array" ref="B6">INDEX(Tasks,2,2)</f>
        <v>Requirements</v>
      </c>
      <c r="C6" s="13"/>
      <c r="D6" s="16"/>
      <c r="E6" s="16"/>
      <c r="F6" s="16"/>
      <c r="G6" s="16"/>
      <c r="H6" s="16"/>
      <c r="I6" s="16"/>
      <c r="J6" s="16"/>
      <c r="K6" s="16"/>
      <c r="L6" s="16"/>
    </row>
    <row r="7">
      <c r="B7" t="str">
        <f t="array" ref="B7">INDEX(Tasks,3,2)</f>
        <v>Design</v>
      </c>
      <c r="C7" s="16"/>
      <c r="D7" s="16"/>
      <c r="E7" s="13">
        <v>1.0</v>
      </c>
      <c r="F7" s="13">
        <v>9.5</v>
      </c>
      <c r="G7" s="16"/>
      <c r="H7" s="16"/>
      <c r="I7" s="16"/>
      <c r="J7" s="16"/>
      <c r="K7" s="16"/>
      <c r="L7" s="16"/>
    </row>
    <row r="8">
      <c r="B8" t="str">
        <f t="array" ref="B8">INDEX(Tasks,4,2)</f>
        <v>Prototyping</v>
      </c>
      <c r="C8" s="16"/>
      <c r="D8" s="16"/>
      <c r="E8" s="16"/>
      <c r="F8" s="16"/>
      <c r="G8" s="16"/>
      <c r="H8" s="16"/>
      <c r="I8" s="16"/>
      <c r="J8" s="16"/>
      <c r="K8" s="16"/>
      <c r="L8" s="16"/>
    </row>
    <row r="9">
      <c r="B9" t="str">
        <f t="array" ref="B9">INDEX(Tasks,5,2)</f>
        <v>Implementation</v>
      </c>
      <c r="C9" s="16"/>
      <c r="D9" s="16"/>
      <c r="E9" s="16"/>
      <c r="F9" s="16"/>
      <c r="G9" s="16"/>
      <c r="H9" s="13">
        <v>8.0</v>
      </c>
      <c r="I9" s="13">
        <v>6.0</v>
      </c>
      <c r="J9" s="13">
        <v>12.0</v>
      </c>
      <c r="K9" s="13">
        <v>14.0</v>
      </c>
      <c r="L9" s="13">
        <v>8.0</v>
      </c>
    </row>
    <row r="10">
      <c r="B10" t="str">
        <f t="array" ref="B10">INDEX(Tasks,6,2)</f>
        <v>User Manual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>
      <c r="B11" t="str">
        <f t="array" ref="B11">INDEX(Tasks,7,2)</f>
        <v>Testing</v>
      </c>
      <c r="C11" s="16"/>
      <c r="D11" s="16"/>
      <c r="E11" s="16"/>
      <c r="F11" s="16"/>
      <c r="G11" s="16"/>
      <c r="H11" s="16"/>
      <c r="I11" s="13">
        <v>4.0</v>
      </c>
      <c r="J11" s="16"/>
      <c r="K11" s="13">
        <v>1.0</v>
      </c>
      <c r="L11" s="13">
        <v>1.0</v>
      </c>
    </row>
    <row r="12">
      <c r="B12" t="str">
        <f t="array" ref="B12">INDEX(Tasks,8,2)</f>
        <v>Meeting</v>
      </c>
      <c r="C12" s="13">
        <v>4.0</v>
      </c>
      <c r="D12" s="13">
        <v>5.0</v>
      </c>
      <c r="E12" s="13">
        <v>2.0</v>
      </c>
      <c r="F12" s="13">
        <v>6.0</v>
      </c>
      <c r="G12" s="13">
        <v>5.0</v>
      </c>
      <c r="H12" s="13">
        <v>3.0</v>
      </c>
      <c r="I12" s="13">
        <v>4.0</v>
      </c>
      <c r="J12" s="13">
        <v>3.0</v>
      </c>
      <c r="K12" s="16"/>
      <c r="L12" s="16"/>
    </row>
    <row r="13">
      <c r="B13" t="str">
        <f t="array" ref="B13">INDEX(Tasks,9,2)</f>
        <v>Experiments</v>
      </c>
      <c r="C13" s="16"/>
      <c r="D13" s="16"/>
      <c r="E13" s="16"/>
      <c r="F13" s="16"/>
      <c r="G13" s="13">
        <v>2.0</v>
      </c>
      <c r="H13" s="16"/>
      <c r="I13" s="16"/>
      <c r="J13" s="16"/>
      <c r="K13" s="16"/>
      <c r="L13" s="16"/>
    </row>
    <row r="14">
      <c r="B14" t="str">
        <f t="array" ref="B14">INDEX(Tasks,10,2)</f>
        <v>Research</v>
      </c>
      <c r="C14" s="16"/>
      <c r="D14" s="16"/>
      <c r="E14" s="16"/>
      <c r="F14" s="16"/>
      <c r="G14" s="13">
        <v>3.0</v>
      </c>
      <c r="H14" s="13">
        <v>3.0</v>
      </c>
      <c r="I14" s="16"/>
      <c r="J14" s="16"/>
      <c r="K14" s="16"/>
      <c r="L14" s="16"/>
    </row>
    <row r="15">
      <c r="B15" t="str">
        <f t="array" ref="B15">INDEX(Tasks,11,2)</f>
        <v>Lectures/Plenary meetings</v>
      </c>
      <c r="C15" s="16"/>
      <c r="D15" s="16"/>
      <c r="E15" s="16"/>
      <c r="F15" s="16"/>
      <c r="G15" s="16"/>
      <c r="H15" s="13">
        <v>3.0</v>
      </c>
      <c r="I15" s="16"/>
      <c r="J15" s="13">
        <v>2.0</v>
      </c>
      <c r="K15" s="16"/>
      <c r="L15" s="16"/>
    </row>
    <row r="16">
      <c r="B16" t="str">
        <f t="array" ref="B16">INDEX(Tasks,12,2)</f>
        <v>Other</v>
      </c>
      <c r="C16" s="13">
        <v>2.0</v>
      </c>
      <c r="D16" s="16"/>
      <c r="E16" s="13">
        <v>4.0</v>
      </c>
      <c r="F16" s="16"/>
      <c r="G16" s="13">
        <v>4.0</v>
      </c>
      <c r="H16" s="13">
        <v>6.0</v>
      </c>
      <c r="I16" s="13"/>
      <c r="J16" s="13">
        <v>3.0</v>
      </c>
      <c r="K16" s="16"/>
      <c r="L16" s="16"/>
    </row>
    <row r="17">
      <c r="B17" t="str">
        <f t="array" ref="B17">INDEX(Tasks,13,2)</f>
        <v>Planning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>
      <c r="B18" t="str">
        <f t="array" ref="B18">INDEX(Tasks,14,2)</f>
        <v>UI Document</v>
      </c>
      <c r="C18" s="16"/>
      <c r="D18" s="13">
        <v>4.5</v>
      </c>
      <c r="E18" s="16"/>
      <c r="F18" s="16"/>
      <c r="G18" s="16"/>
      <c r="H18" s="16"/>
      <c r="I18" s="16"/>
      <c r="J18" s="16"/>
      <c r="K18" s="16"/>
      <c r="L18" s="16"/>
    </row>
    <row r="19">
      <c r="B19" t="str">
        <f t="array" ref="B19">INDEX(Tasks,15,2)</f>
        <v>Task15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>
      <c r="B20" t="str">
        <f t="array" ref="B20">INDEX(Tasks,16,2)</f>
        <v>Task16</v>
      </c>
      <c r="C20" s="16"/>
      <c r="D20" s="16"/>
      <c r="E20" s="16"/>
      <c r="F20" s="16"/>
      <c r="G20" s="16"/>
      <c r="H20" s="16"/>
      <c r="I20" s="16"/>
      <c r="J20" s="28"/>
      <c r="K20" s="16"/>
      <c r="L20" s="16"/>
    </row>
    <row r="21" ht="15.75" customHeight="1">
      <c r="B21" t="str">
        <f t="array" ref="B21">INDEX(Tasks,17,2)</f>
        <v>Task17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ht="15.75" customHeight="1">
      <c r="B22" t="str">
        <f t="array" ref="B22">INDEX(Tasks,18,2)</f>
        <v>Task18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ht="15.75" customHeight="1">
      <c r="B23" t="str">
        <f t="array" ref="B23">INDEX(Tasks,19,2)</f>
        <v>Task19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ht="15.75" customHeight="1">
      <c r="B24" t="str">
        <f t="array" ref="B24">INDEX(Tasks,20,2)</f>
        <v>Task20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</row>
    <row r="25" ht="15.75" customHeight="1">
      <c r="C25" s="29">
        <f t="shared" ref="C25:L25" si="1">SUM(C5:C24)/24</f>
        <v>0.2916666667</v>
      </c>
      <c r="D25" s="29">
        <f t="shared" si="1"/>
        <v>0.4791666667</v>
      </c>
      <c r="E25" s="29">
        <f t="shared" si="1"/>
        <v>0.2916666667</v>
      </c>
      <c r="F25" s="29">
        <f t="shared" si="1"/>
        <v>0.6458333333</v>
      </c>
      <c r="G25" s="29">
        <f t="shared" si="1"/>
        <v>0.5833333333</v>
      </c>
      <c r="H25" s="29">
        <f t="shared" si="1"/>
        <v>0.9583333333</v>
      </c>
      <c r="I25" s="29">
        <f t="shared" si="1"/>
        <v>0.5833333333</v>
      </c>
      <c r="J25" s="29">
        <f t="shared" si="1"/>
        <v>0.8333333333</v>
      </c>
      <c r="K25" s="29">
        <f t="shared" si="1"/>
        <v>0.625</v>
      </c>
      <c r="L25" s="29">
        <f t="shared" si="1"/>
        <v>0.375</v>
      </c>
    </row>
    <row r="26" ht="15.75" customHeight="1"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ht="15.75" customHeight="1">
      <c r="B27" t="s">
        <v>60</v>
      </c>
      <c r="C27" s="23">
        <f>SUM(C25)</f>
        <v>0.2916666667</v>
      </c>
      <c r="D27" s="23">
        <f t="shared" ref="D27:L27" si="2">SUM($C$25:D25)</f>
        <v>0.7708333333</v>
      </c>
      <c r="E27" s="23">
        <f t="shared" si="2"/>
        <v>1.0625</v>
      </c>
      <c r="F27" s="23">
        <f t="shared" si="2"/>
        <v>1.708333333</v>
      </c>
      <c r="G27" s="23">
        <f t="shared" si="2"/>
        <v>2.291666667</v>
      </c>
      <c r="H27" s="23">
        <f t="shared" si="2"/>
        <v>3.25</v>
      </c>
      <c r="I27" s="23">
        <f t="shared" si="2"/>
        <v>3.833333333</v>
      </c>
      <c r="J27" s="23">
        <f t="shared" si="2"/>
        <v>4.666666667</v>
      </c>
      <c r="K27" s="23">
        <f t="shared" si="2"/>
        <v>5.291666667</v>
      </c>
      <c r="L27" s="23">
        <f t="shared" si="2"/>
        <v>5.666666667</v>
      </c>
    </row>
    <row r="28" ht="15.75" customHeight="1">
      <c r="B28" t="s">
        <v>61</v>
      </c>
      <c r="C28" s="23">
        <f>Parameters!$G$5-C27</f>
        <v>5.541666667</v>
      </c>
      <c r="D28" s="23">
        <f>Parameters!$G$5-D27</f>
        <v>5.0625</v>
      </c>
      <c r="E28" s="23">
        <f>Parameters!$G$5-E27</f>
        <v>4.770833333</v>
      </c>
      <c r="F28" s="23">
        <f>Parameters!$G$5-F27</f>
        <v>4.125</v>
      </c>
      <c r="G28" s="23">
        <f>Parameters!$G$5-G27</f>
        <v>3.541666667</v>
      </c>
      <c r="H28" s="23">
        <f>Parameters!$G$5-H27</f>
        <v>2.583333333</v>
      </c>
      <c r="I28" s="23">
        <f>Parameters!$G$5-I27</f>
        <v>2</v>
      </c>
      <c r="J28" s="23">
        <f>Parameters!$G$5-J27</f>
        <v>1.166666667</v>
      </c>
      <c r="K28" s="23">
        <f>Parameters!$G$5-K27</f>
        <v>0.5416666667</v>
      </c>
      <c r="L28" s="23">
        <f>Parameters!$G$5-L27</f>
        <v>0.1666666667</v>
      </c>
    </row>
    <row r="29" ht="15.75" customHeight="1"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</row>
    <row r="30" ht="15.75" customHeight="1"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3:L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30.14"/>
    <col customWidth="1" min="3" max="26" width="8.71"/>
  </cols>
  <sheetData>
    <row r="2">
      <c r="A2" t="s">
        <v>0</v>
      </c>
      <c r="B2" t="str">
        <f t="array" ref="B2">INDEX(Participants,5,2)</f>
        <v>Yeochan</v>
      </c>
    </row>
    <row r="3">
      <c r="C3" s="4" t="s">
        <v>3</v>
      </c>
      <c r="D3" s="5"/>
      <c r="E3" s="5"/>
      <c r="F3" s="5"/>
      <c r="G3" s="5"/>
      <c r="H3" s="5"/>
      <c r="I3" s="5"/>
      <c r="J3" s="5"/>
      <c r="K3" s="5"/>
      <c r="L3" s="7"/>
    </row>
    <row r="4">
      <c r="B4" s="8" t="s">
        <v>9</v>
      </c>
      <c r="C4" s="9">
        <v>1.0</v>
      </c>
      <c r="D4" s="9">
        <v>2.0</v>
      </c>
      <c r="E4" s="9">
        <v>3.0</v>
      </c>
      <c r="F4" s="9">
        <v>4.0</v>
      </c>
      <c r="G4" s="9">
        <v>5.0</v>
      </c>
      <c r="H4" s="9">
        <v>6.0</v>
      </c>
      <c r="I4" s="9">
        <v>7.0</v>
      </c>
      <c r="J4" s="9">
        <v>8.0</v>
      </c>
      <c r="K4" s="9">
        <v>9.0</v>
      </c>
      <c r="L4" s="9">
        <v>10.0</v>
      </c>
    </row>
    <row r="5">
      <c r="B5" t="str">
        <f t="array" ref="B5">INDEX(Tasks,1,2)</f>
        <v>Description</v>
      </c>
      <c r="C5" s="13">
        <v>3.0</v>
      </c>
      <c r="D5" s="13">
        <v>1.0</v>
      </c>
      <c r="E5" s="13">
        <v>2.0</v>
      </c>
      <c r="F5" s="16"/>
      <c r="G5" s="16"/>
      <c r="H5" s="16"/>
      <c r="I5" s="16"/>
      <c r="J5" s="16"/>
      <c r="K5" s="16"/>
      <c r="L5" s="16"/>
    </row>
    <row r="6">
      <c r="B6" t="str">
        <f t="array" ref="B6">INDEX(Tasks,2,2)</f>
        <v>Requirements</v>
      </c>
      <c r="C6" s="13">
        <v>2.0</v>
      </c>
      <c r="D6" s="13">
        <v>6.0</v>
      </c>
      <c r="E6" s="16"/>
      <c r="F6" s="16"/>
      <c r="G6" s="16"/>
      <c r="H6" s="16"/>
      <c r="I6" s="16"/>
      <c r="J6" s="16"/>
      <c r="K6" s="16"/>
      <c r="L6" s="16"/>
    </row>
    <row r="7">
      <c r="B7" t="str">
        <f t="array" ref="B7">INDEX(Tasks,3,2)</f>
        <v>Design</v>
      </c>
      <c r="C7" s="16"/>
      <c r="D7" s="16"/>
      <c r="E7" s="13">
        <v>4.0</v>
      </c>
      <c r="F7" s="13">
        <v>6.0</v>
      </c>
      <c r="G7" s="16"/>
      <c r="H7" s="16"/>
      <c r="I7" s="16"/>
      <c r="J7" s="16"/>
      <c r="K7" s="16"/>
      <c r="L7" s="16"/>
    </row>
    <row r="8">
      <c r="B8" t="str">
        <f t="array" ref="B8">INDEX(Tasks,4,2)</f>
        <v>Prototyping</v>
      </c>
      <c r="C8" s="16"/>
      <c r="D8" s="16"/>
      <c r="E8" s="16"/>
      <c r="F8" s="16"/>
      <c r="G8" s="16"/>
      <c r="H8" s="16"/>
      <c r="I8" s="16"/>
      <c r="J8" s="16"/>
      <c r="K8" s="16"/>
      <c r="L8" s="16"/>
    </row>
    <row r="9">
      <c r="B9" t="str">
        <f t="array" ref="B9">INDEX(Tasks,5,2)</f>
        <v>Implementation</v>
      </c>
      <c r="C9" s="16"/>
      <c r="D9" s="16"/>
      <c r="E9" s="16"/>
      <c r="F9" s="16"/>
      <c r="G9" s="13">
        <v>10.0</v>
      </c>
      <c r="H9" s="13">
        <v>10.0</v>
      </c>
      <c r="I9" s="13">
        <v>8.0</v>
      </c>
      <c r="J9" s="13">
        <v>4.0</v>
      </c>
      <c r="K9" s="13">
        <v>2.0</v>
      </c>
      <c r="L9" s="16"/>
    </row>
    <row r="10">
      <c r="B10" t="str">
        <f t="array" ref="B10">INDEX(Tasks,6,2)</f>
        <v>User Manual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>
      <c r="B11" t="str">
        <f t="array" ref="B11">INDEX(Tasks,7,2)</f>
        <v>Testing</v>
      </c>
      <c r="C11" s="16"/>
      <c r="D11" s="16"/>
      <c r="E11" s="16"/>
      <c r="F11" s="16"/>
      <c r="G11" s="16"/>
      <c r="H11" s="13">
        <v>3.0</v>
      </c>
      <c r="I11" s="13">
        <v>8.0</v>
      </c>
      <c r="J11" s="16"/>
      <c r="K11" s="13">
        <v>1.0</v>
      </c>
      <c r="L11" s="13">
        <v>1.0</v>
      </c>
    </row>
    <row r="12">
      <c r="B12" t="str">
        <f t="array" ref="B12">INDEX(Tasks,8,2)</f>
        <v>Meeting</v>
      </c>
      <c r="C12" s="13">
        <v>4.0</v>
      </c>
      <c r="D12" s="13">
        <v>2.5</v>
      </c>
      <c r="E12" s="13">
        <v>4.0</v>
      </c>
      <c r="F12" s="13">
        <v>5.0</v>
      </c>
      <c r="G12" s="13">
        <v>1.5</v>
      </c>
      <c r="H12" s="13">
        <v>6.0</v>
      </c>
      <c r="I12" s="16"/>
      <c r="J12" s="13">
        <v>2.0</v>
      </c>
      <c r="K12" s="16"/>
      <c r="L12" s="16"/>
    </row>
    <row r="13">
      <c r="B13" t="str">
        <f t="array" ref="B13">INDEX(Tasks,9,2)</f>
        <v>Experiments</v>
      </c>
      <c r="C13" s="16"/>
      <c r="D13" s="16"/>
      <c r="E13" s="13"/>
      <c r="F13" s="16"/>
      <c r="G13" s="16"/>
      <c r="H13" s="16"/>
      <c r="I13" s="16"/>
      <c r="J13" s="16"/>
      <c r="K13" s="16"/>
      <c r="L13" s="16"/>
    </row>
    <row r="14">
      <c r="B14" t="str">
        <f t="array" ref="B14">INDEX(Tasks,10,2)</f>
        <v>Research</v>
      </c>
      <c r="C14" s="16"/>
      <c r="D14" s="16"/>
      <c r="E14" s="13">
        <v>2.0</v>
      </c>
      <c r="F14" s="16"/>
      <c r="G14" s="16"/>
      <c r="H14" s="16"/>
      <c r="I14" s="16"/>
      <c r="J14" s="16"/>
      <c r="K14" s="16"/>
      <c r="L14" s="16"/>
    </row>
    <row r="15">
      <c r="B15" t="str">
        <f t="array" ref="B15">INDEX(Tasks,11,2)</f>
        <v>Lectures/Plenary meetings</v>
      </c>
      <c r="C15" s="16"/>
      <c r="D15" s="16"/>
      <c r="E15" s="16"/>
      <c r="F15" s="16"/>
      <c r="G15" s="16"/>
      <c r="H15" s="16"/>
      <c r="I15" s="16"/>
      <c r="J15" s="13">
        <v>2.0</v>
      </c>
      <c r="K15" s="16"/>
      <c r="L15" s="16"/>
    </row>
    <row r="16">
      <c r="B16" t="str">
        <f t="array" ref="B16">INDEX(Tasks,12,2)</f>
        <v>Other</v>
      </c>
      <c r="C16" s="13"/>
      <c r="D16" s="13"/>
      <c r="E16" s="16"/>
      <c r="F16" s="13">
        <v>1.0</v>
      </c>
      <c r="G16" s="16"/>
      <c r="H16" s="13">
        <v>2.0</v>
      </c>
      <c r="I16" s="16"/>
      <c r="J16" s="16"/>
      <c r="K16" s="16"/>
      <c r="L16" s="13">
        <v>1.0</v>
      </c>
    </row>
    <row r="17">
      <c r="B17" t="str">
        <f t="array" ref="B17">INDEX(Tasks,13,2)</f>
        <v>Planning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>
      <c r="B18" t="str">
        <f t="array" ref="B18">INDEX(Tasks,14,2)</f>
        <v>UI Document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>
      <c r="B19" t="str">
        <f t="array" ref="B19">INDEX(Tasks,15,2)</f>
        <v>Task15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>
      <c r="B20" t="str">
        <f t="array" ref="B20">INDEX(Tasks,16,2)</f>
        <v>Task16</v>
      </c>
      <c r="C20" s="16"/>
      <c r="D20" s="16"/>
      <c r="E20" s="16"/>
      <c r="F20" s="16"/>
      <c r="G20" s="16"/>
      <c r="H20" s="16"/>
      <c r="I20" s="16"/>
      <c r="J20" s="28"/>
      <c r="K20" s="16"/>
      <c r="L20" s="16"/>
    </row>
    <row r="21" ht="15.75" customHeight="1">
      <c r="B21" t="str">
        <f t="array" ref="B21">INDEX(Tasks,17,2)</f>
        <v>Task17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ht="15.75" customHeight="1">
      <c r="B22" t="str">
        <f t="array" ref="B22">INDEX(Tasks,18,2)</f>
        <v>Task18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ht="15.75" customHeight="1">
      <c r="B23" t="str">
        <f t="array" ref="B23">INDEX(Tasks,19,2)</f>
        <v>Task19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ht="15.75" customHeight="1">
      <c r="B24" t="str">
        <f t="array" ref="B24">INDEX(Tasks,20,2)</f>
        <v>Task20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</row>
    <row r="25" ht="15.75" customHeight="1">
      <c r="C25" s="29">
        <f t="shared" ref="C25:L25" si="1">SUM(C5:C24)/24</f>
        <v>0.375</v>
      </c>
      <c r="D25" s="29">
        <f t="shared" si="1"/>
        <v>0.3958333333</v>
      </c>
      <c r="E25" s="29">
        <f t="shared" si="1"/>
        <v>0.5</v>
      </c>
      <c r="F25" s="29">
        <f t="shared" si="1"/>
        <v>0.5</v>
      </c>
      <c r="G25" s="29">
        <f t="shared" si="1"/>
        <v>0.4791666667</v>
      </c>
      <c r="H25" s="29">
        <f t="shared" si="1"/>
        <v>0.875</v>
      </c>
      <c r="I25" s="29">
        <f t="shared" si="1"/>
        <v>0.6666666667</v>
      </c>
      <c r="J25" s="29">
        <f t="shared" si="1"/>
        <v>0.3333333333</v>
      </c>
      <c r="K25" s="29">
        <f t="shared" si="1"/>
        <v>0.125</v>
      </c>
      <c r="L25" s="29">
        <f t="shared" si="1"/>
        <v>0.08333333333</v>
      </c>
    </row>
    <row r="26" ht="15.75" customHeight="1"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ht="15.75" customHeight="1">
      <c r="B27" t="s">
        <v>60</v>
      </c>
      <c r="C27" s="23">
        <f>SUM(C25)</f>
        <v>0.375</v>
      </c>
      <c r="D27" s="23">
        <f t="shared" ref="D27:L27" si="2">SUM($C$25:D25)</f>
        <v>0.7708333333</v>
      </c>
      <c r="E27" s="23">
        <f t="shared" si="2"/>
        <v>1.270833333</v>
      </c>
      <c r="F27" s="23">
        <f t="shared" si="2"/>
        <v>1.770833333</v>
      </c>
      <c r="G27" s="23">
        <f t="shared" si="2"/>
        <v>2.25</v>
      </c>
      <c r="H27" s="23">
        <f t="shared" si="2"/>
        <v>3.125</v>
      </c>
      <c r="I27" s="23">
        <f t="shared" si="2"/>
        <v>3.791666667</v>
      </c>
      <c r="J27" s="23">
        <f t="shared" si="2"/>
        <v>4.125</v>
      </c>
      <c r="K27" s="23">
        <f t="shared" si="2"/>
        <v>4.25</v>
      </c>
      <c r="L27" s="23">
        <f t="shared" si="2"/>
        <v>4.333333333</v>
      </c>
    </row>
    <row r="28" ht="15.75" customHeight="1">
      <c r="B28" t="s">
        <v>61</v>
      </c>
      <c r="C28" s="23">
        <f>Parameters!$G$5-C27</f>
        <v>5.458333333</v>
      </c>
      <c r="D28" s="23">
        <f>Parameters!$G$5-D27</f>
        <v>5.0625</v>
      </c>
      <c r="E28" s="23">
        <f>Parameters!$G$5-E27</f>
        <v>4.5625</v>
      </c>
      <c r="F28" s="23">
        <f>Parameters!$G$5-F27</f>
        <v>4.0625</v>
      </c>
      <c r="G28" s="23">
        <f>Parameters!$G$5-G27</f>
        <v>3.583333333</v>
      </c>
      <c r="H28" s="23">
        <f>Parameters!$G$5-H27</f>
        <v>2.708333333</v>
      </c>
      <c r="I28" s="23">
        <f>Parameters!$G$5-I27</f>
        <v>2.041666667</v>
      </c>
      <c r="J28" s="23">
        <f>Parameters!$G$5-J27</f>
        <v>1.708333333</v>
      </c>
      <c r="K28" s="23">
        <f>Parameters!$G$5-K27</f>
        <v>1.583333333</v>
      </c>
      <c r="L28" s="23">
        <f>Parameters!$G$5-L27</f>
        <v>1.5</v>
      </c>
    </row>
    <row r="29" ht="15.75" customHeight="1"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ht="15.75" customHeight="1"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</row>
    <row r="31" ht="15.75" customHeight="1"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3:L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31.0"/>
    <col customWidth="1" min="3" max="26" width="8.71"/>
  </cols>
  <sheetData>
    <row r="2">
      <c r="A2" t="s">
        <v>0</v>
      </c>
      <c r="B2" t="str">
        <f t="array" ref="B2">INDEX(Participants,6,2)</f>
        <v>Ivo</v>
      </c>
    </row>
    <row r="3">
      <c r="C3" s="4" t="s">
        <v>3</v>
      </c>
      <c r="D3" s="5"/>
      <c r="E3" s="5"/>
      <c r="F3" s="5"/>
      <c r="G3" s="5"/>
      <c r="H3" s="5"/>
      <c r="I3" s="5"/>
      <c r="J3" s="5"/>
      <c r="K3" s="5"/>
      <c r="L3" s="7"/>
    </row>
    <row r="4">
      <c r="B4" s="8" t="s">
        <v>9</v>
      </c>
      <c r="C4" s="9">
        <v>1.0</v>
      </c>
      <c r="D4" s="9">
        <v>2.0</v>
      </c>
      <c r="E4" s="9">
        <v>3.0</v>
      </c>
      <c r="F4" s="9">
        <v>4.0</v>
      </c>
      <c r="G4" s="9">
        <v>5.0</v>
      </c>
      <c r="H4" s="9">
        <v>6.0</v>
      </c>
      <c r="I4" s="9">
        <v>7.0</v>
      </c>
      <c r="J4" s="9">
        <v>8.0</v>
      </c>
      <c r="K4" s="9">
        <v>9.0</v>
      </c>
      <c r="L4" s="9">
        <v>10.0</v>
      </c>
    </row>
    <row r="5">
      <c r="B5" t="str">
        <f t="array" ref="B5">INDEX(Tasks,1,2)</f>
        <v>Description</v>
      </c>
      <c r="C5" s="13">
        <v>1.0</v>
      </c>
      <c r="D5" s="13">
        <v>3.0</v>
      </c>
      <c r="E5" s="16"/>
      <c r="F5" s="16"/>
      <c r="G5" s="16"/>
      <c r="H5" s="16"/>
      <c r="I5" s="16"/>
      <c r="J5" s="16"/>
      <c r="K5" s="16"/>
      <c r="L5" s="16"/>
    </row>
    <row r="6">
      <c r="B6" t="str">
        <f t="array" ref="B6">INDEX(Tasks,2,2)</f>
        <v>Requirements</v>
      </c>
      <c r="C6" s="13"/>
      <c r="D6" s="13">
        <v>0.5</v>
      </c>
      <c r="E6" s="16"/>
      <c r="F6" s="16"/>
      <c r="G6" s="16"/>
      <c r="H6" s="16"/>
      <c r="I6" s="16"/>
      <c r="J6" s="16"/>
      <c r="K6" s="16"/>
      <c r="L6" s="16"/>
    </row>
    <row r="7">
      <c r="B7" t="str">
        <f t="array" ref="B7">INDEX(Tasks,3,2)</f>
        <v>Design</v>
      </c>
      <c r="C7" s="16"/>
      <c r="D7" s="16"/>
      <c r="E7" s="13">
        <v>11.0</v>
      </c>
      <c r="F7" s="13">
        <v>8.0</v>
      </c>
      <c r="G7" s="16"/>
      <c r="H7" s="16"/>
      <c r="I7" s="16"/>
      <c r="J7" s="16"/>
      <c r="K7" s="16"/>
      <c r="L7" s="16"/>
    </row>
    <row r="8">
      <c r="B8" t="str">
        <f t="array" ref="B8">INDEX(Tasks,4,2)</f>
        <v>Prototyping</v>
      </c>
      <c r="C8" s="16"/>
      <c r="D8" s="16"/>
      <c r="E8" s="16"/>
      <c r="F8" s="16"/>
      <c r="G8" s="16"/>
      <c r="H8" s="16"/>
      <c r="I8" s="16"/>
      <c r="J8" s="16"/>
      <c r="K8" s="16"/>
      <c r="L8" s="16"/>
    </row>
    <row r="9">
      <c r="B9" t="str">
        <f t="array" ref="B9">INDEX(Tasks,5,2)</f>
        <v>Implementation</v>
      </c>
      <c r="C9" s="16"/>
      <c r="D9" s="16"/>
      <c r="E9" s="16"/>
      <c r="F9" s="16"/>
      <c r="G9" s="13">
        <v>10.0</v>
      </c>
      <c r="H9" s="13">
        <v>12.0</v>
      </c>
      <c r="I9" s="13">
        <v>2.0</v>
      </c>
      <c r="J9" s="13">
        <v>2.0</v>
      </c>
      <c r="K9" s="16"/>
      <c r="L9" s="13">
        <v>2.0</v>
      </c>
    </row>
    <row r="10">
      <c r="B10" t="str">
        <f t="array" ref="B10">INDEX(Tasks,6,2)</f>
        <v>User Manual</v>
      </c>
      <c r="C10" s="16"/>
      <c r="D10" s="16"/>
      <c r="E10" s="16"/>
      <c r="F10" s="16"/>
      <c r="G10" s="16"/>
      <c r="H10" s="16"/>
      <c r="I10" s="13">
        <v>6.0</v>
      </c>
      <c r="J10" s="16"/>
      <c r="K10" s="16"/>
      <c r="L10" s="16"/>
    </row>
    <row r="11">
      <c r="B11" t="str">
        <f t="array" ref="B11">INDEX(Tasks,7,2)</f>
        <v>Testing</v>
      </c>
      <c r="C11" s="16"/>
      <c r="D11" s="16"/>
      <c r="E11" s="16"/>
      <c r="F11" s="16"/>
      <c r="G11" s="16"/>
      <c r="H11" s="16"/>
      <c r="I11" s="16"/>
      <c r="J11" s="16"/>
      <c r="K11" s="16"/>
      <c r="L11" s="13">
        <v>1.0</v>
      </c>
    </row>
    <row r="12">
      <c r="B12" t="str">
        <f t="array" ref="B12">INDEX(Tasks,8,2)</f>
        <v>Meeting</v>
      </c>
      <c r="C12" s="13">
        <v>4.0</v>
      </c>
      <c r="D12" s="13">
        <v>2.0</v>
      </c>
      <c r="E12" s="13">
        <v>4.0</v>
      </c>
      <c r="F12" s="13">
        <v>5.0</v>
      </c>
      <c r="G12" s="13">
        <v>5.0</v>
      </c>
      <c r="H12" s="13">
        <v>3.0</v>
      </c>
      <c r="I12" s="13">
        <v>3.0</v>
      </c>
      <c r="J12" s="16"/>
      <c r="K12" s="16"/>
      <c r="L12" s="16"/>
    </row>
    <row r="13">
      <c r="B13" t="str">
        <f t="array" ref="B13">INDEX(Tasks,9,2)</f>
        <v>Experiments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>
      <c r="B14" t="str">
        <f t="array" ref="B14">INDEX(Tasks,10,2)</f>
        <v>Research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>
      <c r="B15" t="str">
        <f t="array" ref="B15">INDEX(Tasks,11,2)</f>
        <v>Lectures/Plenary meetings</v>
      </c>
      <c r="C15" s="16"/>
      <c r="D15" s="16"/>
      <c r="E15" s="16"/>
      <c r="F15" s="16"/>
      <c r="G15" s="16"/>
      <c r="H15" s="13">
        <v>3.0</v>
      </c>
      <c r="I15" s="16"/>
      <c r="J15" s="16"/>
      <c r="K15" s="16"/>
      <c r="L15" s="16"/>
    </row>
    <row r="16">
      <c r="B16" t="str">
        <f t="array" ref="B16">INDEX(Tasks,12,2)</f>
        <v>Other</v>
      </c>
      <c r="C16" s="16"/>
      <c r="D16" s="16"/>
      <c r="E16" s="16"/>
      <c r="F16" s="16"/>
      <c r="G16" s="16"/>
      <c r="H16" s="16"/>
      <c r="I16" s="16"/>
      <c r="J16" s="16"/>
      <c r="K16" s="13">
        <v>13.0</v>
      </c>
      <c r="L16" s="13">
        <v>18.0</v>
      </c>
    </row>
    <row r="17">
      <c r="B17" t="str">
        <f t="array" ref="B17">INDEX(Tasks,13,2)</f>
        <v>Planning</v>
      </c>
      <c r="C17" s="13">
        <v>2.0</v>
      </c>
      <c r="D17" s="13">
        <v>6.0</v>
      </c>
      <c r="E17" s="16"/>
      <c r="F17" s="16"/>
      <c r="G17" s="16"/>
      <c r="H17" s="16"/>
      <c r="I17" s="16"/>
      <c r="J17" s="16"/>
      <c r="K17" s="16"/>
      <c r="L17" s="13">
        <v>3.0</v>
      </c>
    </row>
    <row r="18">
      <c r="B18" t="str">
        <f t="array" ref="B18">INDEX(Tasks,14,2)</f>
        <v>UI Document</v>
      </c>
      <c r="C18" s="16"/>
      <c r="D18" s="13">
        <v>0.5</v>
      </c>
      <c r="E18" s="16"/>
      <c r="F18" s="16"/>
      <c r="G18" s="16"/>
      <c r="H18" s="16"/>
      <c r="I18" s="16"/>
      <c r="J18" s="16"/>
      <c r="K18" s="16"/>
      <c r="L18" s="16"/>
    </row>
    <row r="19">
      <c r="B19" t="str">
        <f t="array" ref="B19">INDEX(Tasks,15,2)</f>
        <v>Task15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>
      <c r="B20" t="str">
        <f t="array" ref="B20">INDEX(Tasks,16,2)</f>
        <v>Task16</v>
      </c>
      <c r="C20" s="16"/>
      <c r="D20" s="16"/>
      <c r="E20" s="16"/>
      <c r="F20" s="16"/>
      <c r="G20" s="16"/>
      <c r="H20" s="16"/>
      <c r="I20" s="16"/>
      <c r="J20" s="28"/>
      <c r="K20" s="16"/>
      <c r="L20" s="16"/>
    </row>
    <row r="21" ht="15.75" customHeight="1">
      <c r="B21" t="str">
        <f t="array" ref="B21">INDEX(Tasks,17,2)</f>
        <v>Task17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ht="15.75" customHeight="1">
      <c r="B22" t="str">
        <f t="array" ref="B22">INDEX(Tasks,18,2)</f>
        <v>Task18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ht="15.75" customHeight="1">
      <c r="B23" t="str">
        <f t="array" ref="B23">INDEX(Tasks,19,2)</f>
        <v>Task19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ht="15.75" customHeight="1">
      <c r="B24" t="str">
        <f t="array" ref="B24">INDEX(Tasks,20,2)</f>
        <v>Task20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</row>
    <row r="25" ht="15.75" customHeight="1">
      <c r="C25" s="29">
        <f t="shared" ref="C25:L25" si="1">SUM(C5:C24)/24</f>
        <v>0.2916666667</v>
      </c>
      <c r="D25" s="29">
        <f t="shared" si="1"/>
        <v>0.5</v>
      </c>
      <c r="E25" s="29">
        <f t="shared" si="1"/>
        <v>0.625</v>
      </c>
      <c r="F25" s="29">
        <f t="shared" si="1"/>
        <v>0.5416666667</v>
      </c>
      <c r="G25" s="29">
        <f t="shared" si="1"/>
        <v>0.625</v>
      </c>
      <c r="H25" s="29">
        <f t="shared" si="1"/>
        <v>0.75</v>
      </c>
      <c r="I25" s="29">
        <f t="shared" si="1"/>
        <v>0.4583333333</v>
      </c>
      <c r="J25" s="29">
        <f t="shared" si="1"/>
        <v>0.08333333333</v>
      </c>
      <c r="K25" s="29">
        <f t="shared" si="1"/>
        <v>0.5416666667</v>
      </c>
      <c r="L25" s="29">
        <f t="shared" si="1"/>
        <v>1</v>
      </c>
    </row>
    <row r="26" ht="15.75" customHeight="1"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ht="15.75" customHeight="1">
      <c r="B27" t="s">
        <v>60</v>
      </c>
      <c r="C27" s="23">
        <f>SUM(C25)</f>
        <v>0.2916666667</v>
      </c>
      <c r="D27" s="23">
        <f t="shared" ref="D27:L27" si="2">SUM($C$25:D25)</f>
        <v>0.7916666667</v>
      </c>
      <c r="E27" s="23">
        <f t="shared" si="2"/>
        <v>1.416666667</v>
      </c>
      <c r="F27" s="23">
        <f t="shared" si="2"/>
        <v>1.958333333</v>
      </c>
      <c r="G27" s="23">
        <f t="shared" si="2"/>
        <v>2.583333333</v>
      </c>
      <c r="H27" s="23">
        <f t="shared" si="2"/>
        <v>3.333333333</v>
      </c>
      <c r="I27" s="23">
        <f t="shared" si="2"/>
        <v>3.791666667</v>
      </c>
      <c r="J27" s="23">
        <f t="shared" si="2"/>
        <v>3.875</v>
      </c>
      <c r="K27" s="23">
        <f t="shared" si="2"/>
        <v>4.416666667</v>
      </c>
      <c r="L27" s="23">
        <f t="shared" si="2"/>
        <v>5.416666667</v>
      </c>
    </row>
    <row r="28" ht="15.75" customHeight="1">
      <c r="B28" t="s">
        <v>61</v>
      </c>
      <c r="C28" s="23">
        <f>Parameters!$G$5-C27</f>
        <v>5.541666667</v>
      </c>
      <c r="D28" s="23">
        <f>Parameters!$G$5-D27</f>
        <v>5.041666667</v>
      </c>
      <c r="E28" s="23">
        <f>Parameters!$G$5-E27</f>
        <v>4.416666667</v>
      </c>
      <c r="F28" s="23">
        <f>Parameters!$G$5-F27</f>
        <v>3.875</v>
      </c>
      <c r="G28" s="23">
        <f>Parameters!$G$5-G27</f>
        <v>3.25</v>
      </c>
      <c r="H28" s="23">
        <f>Parameters!$G$5-H27</f>
        <v>2.5</v>
      </c>
      <c r="I28" s="23">
        <f>Parameters!$G$5-I27</f>
        <v>2.041666667</v>
      </c>
      <c r="J28" s="23">
        <f>Parameters!$G$5-J27</f>
        <v>1.958333333</v>
      </c>
      <c r="K28" s="23">
        <f>Parameters!$G$5-K27</f>
        <v>1.416666667</v>
      </c>
      <c r="L28" s="23">
        <f>Parameters!$G$5-L27</f>
        <v>0.4166666667</v>
      </c>
    </row>
    <row r="29" ht="15.75" customHeight="1"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ht="15.75" customHeight="1"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</row>
    <row r="31" ht="15.75" customHeight="1"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3:L3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29.86"/>
    <col customWidth="1" min="3" max="26" width="8.71"/>
  </cols>
  <sheetData>
    <row r="2">
      <c r="A2" t="s">
        <v>0</v>
      </c>
      <c r="B2" t="str">
        <f t="array" ref="B2">INDEX(Participants,7,2)</f>
        <v>Student7</v>
      </c>
    </row>
    <row r="4">
      <c r="B4" s="33" t="s">
        <v>3</v>
      </c>
      <c r="C4" s="9">
        <v>1.0</v>
      </c>
      <c r="D4" s="9">
        <v>2.0</v>
      </c>
      <c r="E4" s="9">
        <v>3.0</v>
      </c>
      <c r="F4" s="9">
        <v>4.0</v>
      </c>
      <c r="G4" s="9">
        <v>5.0</v>
      </c>
      <c r="H4" s="9">
        <v>6.0</v>
      </c>
      <c r="I4" s="9">
        <v>7.0</v>
      </c>
      <c r="J4" s="9">
        <v>8.0</v>
      </c>
      <c r="K4" s="9">
        <v>9.0</v>
      </c>
      <c r="L4" s="9">
        <v>10.0</v>
      </c>
    </row>
    <row r="5">
      <c r="B5" s="2" t="s">
        <v>9</v>
      </c>
      <c r="C5" s="34"/>
      <c r="D5" s="34"/>
      <c r="E5" s="34"/>
      <c r="F5" s="34"/>
      <c r="G5" s="34"/>
      <c r="H5" s="34"/>
      <c r="I5" s="34"/>
      <c r="J5" s="34"/>
      <c r="K5" s="34"/>
      <c r="L5" s="34"/>
    </row>
    <row r="6">
      <c r="B6" t="str">
        <f t="array" ref="B6">INDEX(Tasks,1,2)</f>
        <v>Description</v>
      </c>
      <c r="C6" s="35"/>
      <c r="D6" s="35"/>
      <c r="E6" s="35"/>
      <c r="F6" s="35"/>
      <c r="G6" s="35"/>
      <c r="H6" s="35"/>
      <c r="I6" s="35"/>
      <c r="J6" s="35"/>
      <c r="K6" s="35"/>
      <c r="L6" s="35"/>
    </row>
    <row r="7">
      <c r="B7" t="str">
        <f t="array" ref="B7">INDEX(Tasks,2,2)</f>
        <v>Requirements</v>
      </c>
      <c r="C7" s="35"/>
      <c r="D7" s="35"/>
      <c r="E7" s="35"/>
      <c r="F7" s="35"/>
      <c r="G7" s="35"/>
      <c r="H7" s="35"/>
      <c r="I7" s="35"/>
      <c r="J7" s="35"/>
      <c r="K7" s="35"/>
      <c r="L7" s="35"/>
    </row>
    <row r="8">
      <c r="B8" t="str">
        <f t="array" ref="B8">INDEX(Tasks,3,2)</f>
        <v>Design</v>
      </c>
      <c r="C8" s="35"/>
      <c r="D8" s="35"/>
      <c r="E8" s="35"/>
      <c r="F8" s="35"/>
      <c r="G8" s="35"/>
      <c r="H8" s="35"/>
      <c r="I8" s="35"/>
      <c r="J8" s="35"/>
      <c r="K8" s="35"/>
      <c r="L8" s="35"/>
    </row>
    <row r="9">
      <c r="B9" t="str">
        <f t="array" ref="B9">INDEX(Tasks,4,2)</f>
        <v>Prototyping</v>
      </c>
      <c r="C9" s="35"/>
      <c r="D9" s="35"/>
      <c r="E9" s="35"/>
      <c r="F9" s="35"/>
      <c r="G9" s="35"/>
      <c r="H9" s="35"/>
      <c r="I9" s="35"/>
      <c r="J9" s="35"/>
      <c r="K9" s="35"/>
      <c r="L9" s="35"/>
    </row>
    <row r="10">
      <c r="B10" t="str">
        <f t="array" ref="B10">INDEX(Tasks,5,2)</f>
        <v>Implementation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</row>
    <row r="11">
      <c r="B11" t="str">
        <f t="array" ref="B11">INDEX(Tasks,6,2)</f>
        <v>User Manual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</row>
    <row r="12">
      <c r="B12" t="str">
        <f t="array" ref="B12">INDEX(Tasks,7,2)</f>
        <v>Testing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</row>
    <row r="13">
      <c r="B13" t="str">
        <f t="array" ref="B13">INDEX(Tasks,8,2)</f>
        <v>Meeting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</row>
    <row r="14">
      <c r="B14" t="str">
        <f t="array" ref="B14">INDEX(Tasks,9,2)</f>
        <v>Experiments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</row>
    <row r="15">
      <c r="B15" t="str">
        <f t="array" ref="B15">INDEX(Tasks,10,2)</f>
        <v>Research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</row>
    <row r="16">
      <c r="B16" t="str">
        <f t="array" ref="B16">INDEX(Tasks,11,2)</f>
        <v>Lectures/Plenary meetings</v>
      </c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>
      <c r="B17" t="str">
        <f t="array" ref="B17">INDEX(Tasks,12,2)</f>
        <v>Other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</row>
    <row r="18">
      <c r="B18" t="str">
        <f t="array" ref="B18">INDEX(Tasks,13,2)</f>
        <v>Planning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</row>
    <row r="19">
      <c r="B19" t="str">
        <f t="array" ref="B19">INDEX(Tasks,14,2)</f>
        <v>UI Document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>
      <c r="B20" t="str">
        <f t="array" ref="B20">INDEX(Tasks,15,2)</f>
        <v>Task15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ht="15.75" customHeight="1">
      <c r="B21" t="str">
        <f t="array" ref="B21">INDEX(Tasks,16,2)</f>
        <v>Task16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</row>
    <row r="22" ht="15.75" customHeight="1">
      <c r="B22" t="str">
        <f t="array" ref="B22">INDEX(Tasks,17,2)</f>
        <v>Task17</v>
      </c>
      <c r="C22" s="35"/>
      <c r="D22" s="35"/>
      <c r="E22" s="35"/>
      <c r="F22" s="35"/>
      <c r="G22" s="35"/>
      <c r="H22" s="35"/>
      <c r="I22" s="35"/>
      <c r="J22" s="35"/>
      <c r="K22" s="23"/>
      <c r="L22" s="35"/>
    </row>
    <row r="23" ht="15.75" customHeight="1">
      <c r="B23" t="str">
        <f t="array" ref="B23">INDEX(Tasks,18,2)</f>
        <v>Task18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</row>
    <row r="24" ht="15.75" customHeight="1">
      <c r="B24" t="str">
        <f t="array" ref="B24">INDEX(Tasks,19,2)</f>
        <v>Task19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</row>
    <row r="25" ht="15.75" customHeight="1">
      <c r="B25" t="str">
        <f t="array" ref="B25">INDEX(Tasks,20,2)</f>
        <v>Task20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</row>
    <row r="26" ht="15.75" customHeight="1">
      <c r="C26" s="29">
        <f t="shared" ref="C26:L26" si="1">SUM(C6:C25)</f>
        <v>0</v>
      </c>
      <c r="D26" s="29">
        <f t="shared" si="1"/>
        <v>0</v>
      </c>
      <c r="E26" s="29">
        <f t="shared" si="1"/>
        <v>0</v>
      </c>
      <c r="F26" s="29">
        <f t="shared" si="1"/>
        <v>0</v>
      </c>
      <c r="G26" s="29">
        <f t="shared" si="1"/>
        <v>0</v>
      </c>
      <c r="H26" s="29">
        <f t="shared" si="1"/>
        <v>0</v>
      </c>
      <c r="I26" s="29">
        <f t="shared" si="1"/>
        <v>0</v>
      </c>
      <c r="J26" s="29">
        <f t="shared" si="1"/>
        <v>0</v>
      </c>
      <c r="K26" s="29">
        <f t="shared" si="1"/>
        <v>0</v>
      </c>
      <c r="L26" s="29">
        <f t="shared" si="1"/>
        <v>0</v>
      </c>
    </row>
    <row r="27" ht="15.75" customHeight="1"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28" ht="15.75" customHeight="1">
      <c r="B28" t="s">
        <v>60</v>
      </c>
      <c r="C28" s="23">
        <f>SUM(C26)</f>
        <v>0</v>
      </c>
      <c r="D28" s="23">
        <f t="shared" ref="D28:L28" si="2">SUM($C$26:D26)</f>
        <v>0</v>
      </c>
      <c r="E28" s="23">
        <f t="shared" si="2"/>
        <v>0</v>
      </c>
      <c r="F28" s="23">
        <f t="shared" si="2"/>
        <v>0</v>
      </c>
      <c r="G28" s="23">
        <f t="shared" si="2"/>
        <v>0</v>
      </c>
      <c r="H28" s="23">
        <f t="shared" si="2"/>
        <v>0</v>
      </c>
      <c r="I28" s="23">
        <f t="shared" si="2"/>
        <v>0</v>
      </c>
      <c r="J28" s="23">
        <f t="shared" si="2"/>
        <v>0</v>
      </c>
      <c r="K28" s="23">
        <f t="shared" si="2"/>
        <v>0</v>
      </c>
      <c r="L28" s="23">
        <f t="shared" si="2"/>
        <v>0</v>
      </c>
    </row>
    <row r="29" ht="15.75" customHeight="1">
      <c r="B29" t="s">
        <v>61</v>
      </c>
      <c r="C29" s="23">
        <f>Parameters!$G$11-C28</f>
        <v>0</v>
      </c>
      <c r="D29" s="23">
        <f>Parameters!$G$11-D28</f>
        <v>0</v>
      </c>
      <c r="E29" s="23">
        <f>Parameters!$G$11-E28</f>
        <v>0</v>
      </c>
      <c r="F29" s="23">
        <f>Parameters!$G$11-F28</f>
        <v>0</v>
      </c>
      <c r="G29" s="23">
        <f>Parameters!$G$11-G28</f>
        <v>0</v>
      </c>
      <c r="H29" s="23">
        <f>Parameters!$G$11-H28</f>
        <v>0</v>
      </c>
      <c r="I29" s="23">
        <f>Parameters!$G$11-I28</f>
        <v>0</v>
      </c>
      <c r="J29" s="23">
        <f>Parameters!$G$11-J28</f>
        <v>0</v>
      </c>
      <c r="K29" s="23">
        <f>Parameters!$G$11-K28</f>
        <v>0</v>
      </c>
      <c r="L29" s="23">
        <f>Parameters!$G$11-L28</f>
        <v>0</v>
      </c>
    </row>
    <row r="30" ht="15.75" customHeight="1"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</row>
    <row r="31" ht="15.75" customHeight="1"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31.0"/>
    <col customWidth="1" min="3" max="26" width="8.71"/>
  </cols>
  <sheetData>
    <row r="2">
      <c r="A2" t="s">
        <v>0</v>
      </c>
      <c r="B2" t="str">
        <f t="array" ref="B2">INDEX(Participants,8,2)</f>
        <v>Student8</v>
      </c>
    </row>
    <row r="4">
      <c r="B4" s="33" t="s">
        <v>3</v>
      </c>
      <c r="C4" s="9">
        <v>1.0</v>
      </c>
      <c r="D4" s="9">
        <v>2.0</v>
      </c>
      <c r="E4" s="9">
        <v>3.0</v>
      </c>
      <c r="F4" s="9">
        <v>4.0</v>
      </c>
      <c r="G4" s="9">
        <v>5.0</v>
      </c>
      <c r="H4" s="9">
        <v>6.0</v>
      </c>
      <c r="I4" s="9">
        <v>7.0</v>
      </c>
      <c r="J4" s="9">
        <v>8.0</v>
      </c>
      <c r="K4" s="9">
        <v>9.0</v>
      </c>
      <c r="L4" s="9">
        <v>10.0</v>
      </c>
    </row>
    <row r="5">
      <c r="B5" s="2" t="s">
        <v>9</v>
      </c>
      <c r="C5" s="34"/>
      <c r="D5" s="34"/>
      <c r="E5" s="34"/>
      <c r="F5" s="34"/>
      <c r="G5" s="34"/>
      <c r="H5" s="34"/>
      <c r="I5" s="34"/>
      <c r="J5" s="34"/>
      <c r="K5" s="34"/>
      <c r="L5" s="34"/>
    </row>
    <row r="6">
      <c r="B6" t="str">
        <f t="array" ref="B6">INDEX(Tasks,1,2)</f>
        <v>Description</v>
      </c>
      <c r="C6" s="35"/>
      <c r="D6" s="35"/>
      <c r="E6" s="35"/>
      <c r="F6" s="35"/>
      <c r="G6" s="35"/>
      <c r="H6" s="35"/>
      <c r="I6" s="35"/>
      <c r="J6" s="35"/>
      <c r="K6" s="35"/>
      <c r="L6" s="35"/>
    </row>
    <row r="7">
      <c r="B7" t="str">
        <f t="array" ref="B7">INDEX(Tasks,2,2)</f>
        <v>Requirements</v>
      </c>
      <c r="C7" s="35"/>
      <c r="D7" s="35"/>
      <c r="E7" s="35"/>
      <c r="F7" s="35"/>
      <c r="G7" s="35"/>
      <c r="H7" s="35"/>
      <c r="I7" s="35"/>
      <c r="J7" s="35"/>
      <c r="K7" s="35"/>
      <c r="L7" s="35"/>
    </row>
    <row r="8">
      <c r="B8" t="str">
        <f t="array" ref="B8">INDEX(Tasks,3,2)</f>
        <v>Design</v>
      </c>
      <c r="C8" s="35"/>
      <c r="D8" s="35"/>
      <c r="E8" s="35"/>
      <c r="F8" s="35"/>
      <c r="G8" s="35"/>
      <c r="H8" s="35"/>
      <c r="I8" s="35"/>
      <c r="J8" s="35"/>
      <c r="K8" s="35"/>
      <c r="L8" s="35"/>
    </row>
    <row r="9">
      <c r="B9" t="str">
        <f t="array" ref="B9">INDEX(Tasks,4,2)</f>
        <v>Prototyping</v>
      </c>
      <c r="C9" s="35"/>
      <c r="D9" s="35"/>
      <c r="E9" s="35"/>
      <c r="F9" s="35"/>
      <c r="G9" s="35"/>
      <c r="H9" s="35"/>
      <c r="I9" s="35"/>
      <c r="J9" s="35"/>
      <c r="K9" s="35"/>
      <c r="L9" s="35"/>
    </row>
    <row r="10">
      <c r="B10" t="str">
        <f t="array" ref="B10">INDEX(Tasks,5,2)</f>
        <v>Implementation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</row>
    <row r="11">
      <c r="B11" t="str">
        <f t="array" ref="B11">INDEX(Tasks,6,2)</f>
        <v>User Manual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</row>
    <row r="12">
      <c r="B12" t="str">
        <f t="array" ref="B12">INDEX(Tasks,7,2)</f>
        <v>Testing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</row>
    <row r="13">
      <c r="B13" t="str">
        <f t="array" ref="B13">INDEX(Tasks,8,2)</f>
        <v>Meeting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</row>
    <row r="14">
      <c r="B14" t="str">
        <f t="array" ref="B14">INDEX(Tasks,9,2)</f>
        <v>Experiments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</row>
    <row r="15">
      <c r="B15" t="str">
        <f t="array" ref="B15">INDEX(Tasks,10,2)</f>
        <v>Research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</row>
    <row r="16">
      <c r="B16" t="str">
        <f t="array" ref="B16">INDEX(Tasks,11,2)</f>
        <v>Lectures/Plenary meetings</v>
      </c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>
      <c r="B17" t="str">
        <f t="array" ref="B17">INDEX(Tasks,12,2)</f>
        <v>Other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</row>
    <row r="18">
      <c r="B18" t="str">
        <f t="array" ref="B18">INDEX(Tasks,13,2)</f>
        <v>Planning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</row>
    <row r="19">
      <c r="B19" t="str">
        <f t="array" ref="B19">INDEX(Tasks,14,2)</f>
        <v>UI Document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>
      <c r="B20" t="str">
        <f t="array" ref="B20">INDEX(Tasks,15,2)</f>
        <v>Task15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ht="15.75" customHeight="1">
      <c r="B21" t="str">
        <f t="array" ref="B21">INDEX(Tasks,16,2)</f>
        <v>Task16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</row>
    <row r="22" ht="15.75" customHeight="1">
      <c r="B22" t="str">
        <f t="array" ref="B22">INDEX(Tasks,17,2)</f>
        <v>Task17</v>
      </c>
      <c r="C22" s="35"/>
      <c r="D22" s="35"/>
      <c r="E22" s="35"/>
      <c r="F22" s="35"/>
      <c r="G22" s="35"/>
      <c r="H22" s="35"/>
      <c r="I22" s="35"/>
      <c r="J22" s="35"/>
      <c r="K22" s="35"/>
      <c r="L22" s="35"/>
    </row>
    <row r="23" ht="15.75" customHeight="1">
      <c r="B23" t="str">
        <f t="array" ref="B23">INDEX(Tasks,18,2)</f>
        <v>Task18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</row>
    <row r="24" ht="15.75" customHeight="1">
      <c r="B24" t="str">
        <f t="array" ref="B24">INDEX(Tasks,19,2)</f>
        <v>Task19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</row>
    <row r="25" ht="15.75" customHeight="1">
      <c r="B25" t="str">
        <f t="array" ref="B25">INDEX(Tasks,20,2)</f>
        <v>Task20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</row>
    <row r="26" ht="15.75" customHeight="1">
      <c r="C26" s="29">
        <f t="shared" ref="C26:L26" si="1">SUM(C6:C25)</f>
        <v>0</v>
      </c>
      <c r="D26" s="29">
        <f t="shared" si="1"/>
        <v>0</v>
      </c>
      <c r="E26" s="29">
        <f t="shared" si="1"/>
        <v>0</v>
      </c>
      <c r="F26" s="29">
        <f t="shared" si="1"/>
        <v>0</v>
      </c>
      <c r="G26" s="29">
        <f t="shared" si="1"/>
        <v>0</v>
      </c>
      <c r="H26" s="29">
        <f t="shared" si="1"/>
        <v>0</v>
      </c>
      <c r="I26" s="29">
        <f t="shared" si="1"/>
        <v>0</v>
      </c>
      <c r="J26" s="29">
        <f t="shared" si="1"/>
        <v>0</v>
      </c>
      <c r="K26" s="29">
        <f t="shared" si="1"/>
        <v>0</v>
      </c>
      <c r="L26" s="29">
        <f t="shared" si="1"/>
        <v>0</v>
      </c>
    </row>
    <row r="27" ht="15.75" customHeight="1"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28" ht="15.75" customHeight="1">
      <c r="B28" t="s">
        <v>60</v>
      </c>
      <c r="C28" s="23">
        <f>SUM(C26)</f>
        <v>0</v>
      </c>
      <c r="D28" s="23">
        <f t="shared" ref="D28:L28" si="2">SUM($C$26:D26)</f>
        <v>0</v>
      </c>
      <c r="E28" s="23">
        <f t="shared" si="2"/>
        <v>0</v>
      </c>
      <c r="F28" s="23">
        <f t="shared" si="2"/>
        <v>0</v>
      </c>
      <c r="G28" s="23">
        <f t="shared" si="2"/>
        <v>0</v>
      </c>
      <c r="H28" s="23">
        <f t="shared" si="2"/>
        <v>0</v>
      </c>
      <c r="I28" s="23">
        <f t="shared" si="2"/>
        <v>0</v>
      </c>
      <c r="J28" s="23">
        <f t="shared" si="2"/>
        <v>0</v>
      </c>
      <c r="K28" s="23">
        <f t="shared" si="2"/>
        <v>0</v>
      </c>
      <c r="L28" s="23">
        <f t="shared" si="2"/>
        <v>0</v>
      </c>
    </row>
    <row r="29" ht="15.75" customHeight="1">
      <c r="B29" t="s">
        <v>61</v>
      </c>
      <c r="C29" s="23">
        <f>Parameters!$G$12-C28</f>
        <v>0</v>
      </c>
      <c r="D29" s="23">
        <f>Parameters!$G$12-D28</f>
        <v>0</v>
      </c>
      <c r="E29" s="23">
        <f>Parameters!$G$12-E28</f>
        <v>0</v>
      </c>
      <c r="F29" s="23">
        <f>Parameters!$G$12-F28</f>
        <v>0</v>
      </c>
      <c r="G29" s="23">
        <f>Parameters!$G$12-G28</f>
        <v>0</v>
      </c>
      <c r="H29" s="23">
        <f>Parameters!$G$12-H28</f>
        <v>0</v>
      </c>
      <c r="I29" s="23">
        <f>Parameters!$G$12-I28</f>
        <v>0</v>
      </c>
      <c r="J29" s="23">
        <f>Parameters!$G$12-J28</f>
        <v>0</v>
      </c>
      <c r="K29" s="23">
        <f>Parameters!$G$12-K28</f>
        <v>0</v>
      </c>
      <c r="L29" s="23">
        <f>Parameters!$G$12-L28</f>
        <v>0</v>
      </c>
    </row>
    <row r="30" ht="15.75" customHeight="1"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</row>
    <row r="31" ht="15.75" customHeight="1"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1.29"/>
    <col customWidth="1" min="3" max="13" width="8.71"/>
    <col customWidth="1" min="14" max="14" width="10.29"/>
    <col customWidth="1" min="15" max="26" width="8.71"/>
  </cols>
  <sheetData>
    <row r="2">
      <c r="B2" s="2" t="s">
        <v>62</v>
      </c>
    </row>
    <row r="5">
      <c r="C5" s="9" t="s">
        <v>63</v>
      </c>
      <c r="D5" s="9" t="s">
        <v>64</v>
      </c>
      <c r="E5" s="9" t="s">
        <v>65</v>
      </c>
      <c r="F5" s="9" t="s">
        <v>66</v>
      </c>
      <c r="G5" s="9" t="s">
        <v>67</v>
      </c>
      <c r="H5" s="9" t="s">
        <v>68</v>
      </c>
      <c r="I5" s="9" t="s">
        <v>69</v>
      </c>
      <c r="J5" s="9" t="s">
        <v>70</v>
      </c>
      <c r="K5" s="9" t="s">
        <v>71</v>
      </c>
      <c r="L5" s="9" t="s">
        <v>72</v>
      </c>
      <c r="M5" s="37" t="s">
        <v>73</v>
      </c>
      <c r="N5" s="37" t="s">
        <v>74</v>
      </c>
    </row>
    <row r="6">
      <c r="B6" t="str">
        <f t="array" ref="B6">INDEX(Tasks,1,2)</f>
        <v>Description</v>
      </c>
      <c r="C6" s="38">
        <f>SUM(Dylan!C6,Tar!C5,Bram!C6,Karolina!C6,Yeochan!C6,Ivo!C6,Student7!C6,Student8!C6)</f>
        <v>3</v>
      </c>
      <c r="D6" s="38">
        <f>SUM(Dylan!D6,Tar!D5,Bram!D6,Karolina!D6,Yeochan!D6,Ivo!D6,Student7!D6,Student8!D6)</f>
        <v>13.5</v>
      </c>
      <c r="E6" s="38">
        <f>SUM(Dylan!E6,Tar!E5,Bram!E6,Karolina!E6,Yeochan!E6,Ivo!E6,Student7!E6,Student8!E6)</f>
        <v>0</v>
      </c>
      <c r="F6" s="38">
        <f>SUM(Dylan!F6,Tar!F5,Bram!F6,Karolina!F6,Yeochan!F6,Ivo!F6,Student7!F6,Student8!F6)</f>
        <v>0</v>
      </c>
      <c r="G6" s="38">
        <f>SUM(Dylan!G6,Tar!G5,Bram!G6,Karolina!G6,Yeochan!G6,Ivo!G6,Student7!G6,Student8!G6)</f>
        <v>0</v>
      </c>
      <c r="H6" s="38">
        <f>SUM(Dylan!H6,Tar!H5,Bram!H6,Karolina!H6,Yeochan!H6,Ivo!H6,Student7!H6,Student8!H6)</f>
        <v>0</v>
      </c>
      <c r="I6" s="38">
        <f>SUM(Dylan!I6,Tar!I5,Bram!I6,Karolina!I6,Yeochan!I6,Ivo!I6,Student7!I6,Student8!I6)</f>
        <v>0</v>
      </c>
      <c r="J6" s="38">
        <f>SUM(Dylan!J6,Tar!J5,Bram!J6,Karolina!J6,Yeochan!J6,Ivo!J6,Student7!J6,Student8!J6)</f>
        <v>0</v>
      </c>
      <c r="K6" s="38">
        <f>SUM(Dylan!K6,Tar!K5,Bram!K6,Karolina!K6,Yeochan!K6,Ivo!K6,Student7!K6,Student8!K6)</f>
        <v>0</v>
      </c>
      <c r="L6" s="38">
        <f>SUM(Dylan!L6,Tar!L5,Bram!L6,Karolina!L6,Yeochan!L6,Ivo!L6,Student7!L6,Student8!L6)</f>
        <v>0</v>
      </c>
      <c r="M6" s="39">
        <f t="shared" ref="M6:M25" si="1">SUM(C6:L6)</f>
        <v>16.5</v>
      </c>
      <c r="N6" s="40">
        <f t="array" ref="N6">IF(INDEX(Tasks,1,3)&lt;&gt;"",100*M6/INDEX(Tasks,1,3),"")</f>
        <v>275</v>
      </c>
    </row>
    <row r="7">
      <c r="B7" t="str">
        <f t="array" ref="B7">INDEX(Tasks,2,2)</f>
        <v>Requirements</v>
      </c>
      <c r="C7" s="35">
        <f>SUM(Dylan!C7,Tar!C6,Bram!C7,Karolina!C7,Yeochan!C7,Ivo!C7,Student7!C7,Student8!C7)</f>
        <v>2</v>
      </c>
      <c r="D7" s="35">
        <f>SUM(Dylan!D7,Tar!D6,Bram!D7,Karolina!D7,Yeochan!D7,Ivo!D7,Student7!D7,Student8!D7)</f>
        <v>5</v>
      </c>
      <c r="E7" s="35">
        <f>SUM(Dylan!E7,Tar!E6,Bram!E7,Karolina!E7,Yeochan!E7,Ivo!E7,Student7!E7,Student8!E7)</f>
        <v>29.5</v>
      </c>
      <c r="F7" s="35">
        <f>SUM(Dylan!F7,Tar!F6,Bram!F7,Karolina!F7,Yeochan!F7,Ivo!F7,Student7!F7,Student8!F7)</f>
        <v>36.5</v>
      </c>
      <c r="G7" s="35">
        <f>SUM(Dylan!G7,Tar!G6,Bram!G7,Karolina!G7,Yeochan!G7,Ivo!G7,Student7!G7,Student8!G7)</f>
        <v>3</v>
      </c>
      <c r="H7" s="35">
        <f>SUM(Dylan!H7,Tar!H6,Bram!H7,Karolina!H7,Yeochan!H7,Ivo!H7,Student7!H7,Student8!H7)</f>
        <v>0</v>
      </c>
      <c r="I7" s="35">
        <f>SUM(Dylan!I7,Tar!I6,Bram!I7,Karolina!I7,Yeochan!I7,Ivo!I7,Student7!I7,Student8!I7)</f>
        <v>0</v>
      </c>
      <c r="J7" s="35">
        <f>SUM(Dylan!J7,Tar!J6,Bram!J7,Karolina!J7,Yeochan!J7,Ivo!J7,Student7!J7,Student8!J7)</f>
        <v>0</v>
      </c>
      <c r="K7" s="35">
        <f>SUM(Dylan!K7,Tar!K6,Bram!K7,Karolina!K7,Yeochan!K7,Ivo!K7,Student7!K7,Student8!K7)</f>
        <v>0</v>
      </c>
      <c r="L7" s="35">
        <f>SUM(Dylan!L7,Tar!L6,Bram!L7,Karolina!L7,Yeochan!L7,Ivo!L7,Student7!L7,Student8!L7)</f>
        <v>0</v>
      </c>
      <c r="M7" s="41">
        <f t="shared" si="1"/>
        <v>76</v>
      </c>
      <c r="N7" s="40" t="str">
        <f t="array" ref="N7">IF(INDEX(Tasks,2,3)&lt;&gt;"",100*M7/INDEX(Tasks,2,3),"")</f>
        <v/>
      </c>
    </row>
    <row r="8">
      <c r="B8" t="str">
        <f t="array" ref="B8">INDEX(Tasks,3,2)</f>
        <v>Design</v>
      </c>
      <c r="C8" s="35">
        <f>SUM(Dylan!C8,Tar!C7,Bram!C8,Karolina!C8,Yeochan!C8,Ivo!C8,Student7!C8,Student8!C8)</f>
        <v>0</v>
      </c>
      <c r="D8" s="35">
        <f>SUM(Dylan!D8,Tar!D7,Bram!D8,Karolina!D8,Yeochan!D8,Ivo!D8,Student7!D8,Student8!D8)</f>
        <v>0.5</v>
      </c>
      <c r="E8" s="35">
        <f>SUM(Dylan!E8,Tar!E7,Bram!E8,Karolina!E8,Yeochan!E8,Ivo!E8,Student7!E8,Student8!E8)</f>
        <v>7</v>
      </c>
      <c r="F8" s="35">
        <f>SUM(Dylan!F8,Tar!F7,Bram!F8,Karolina!F8,Yeochan!F8,Ivo!F8,Student7!F8,Student8!F8)</f>
        <v>16</v>
      </c>
      <c r="G8" s="35">
        <f>SUM(Dylan!G8,Tar!G7,Bram!G8,Karolina!G8,Yeochan!G8,Ivo!G8,Student7!G8,Student8!G8)</f>
        <v>8</v>
      </c>
      <c r="H8" s="35">
        <f>SUM(Dylan!H8,Tar!H7,Bram!H8,Karolina!H8,Yeochan!H8,Ivo!H8,Student7!H8,Student8!H8)</f>
        <v>0</v>
      </c>
      <c r="I8" s="35">
        <f>SUM(Dylan!I8,Tar!I7,Bram!I8,Karolina!I8,Yeochan!I8,Ivo!I8,Student7!I8,Student8!I8)</f>
        <v>0</v>
      </c>
      <c r="J8" s="35">
        <f>SUM(Dylan!J8,Tar!J7,Bram!J8,Karolina!J8,Yeochan!J8,Ivo!J8,Student7!J8,Student8!J8)</f>
        <v>0</v>
      </c>
      <c r="K8" s="35">
        <f>SUM(Dylan!K8,Tar!K7,Bram!K8,Karolina!K8,Yeochan!K8,Ivo!K8,Student7!K8,Student8!K8)</f>
        <v>0</v>
      </c>
      <c r="L8" s="35">
        <f>SUM(Dylan!L8,Tar!L7,Bram!L8,Karolina!L8,Yeochan!L8,Ivo!L8,Student7!L8,Student8!L8)</f>
        <v>0</v>
      </c>
      <c r="M8" s="41">
        <f t="shared" si="1"/>
        <v>31.5</v>
      </c>
      <c r="N8" s="40" t="str">
        <f t="array" ref="N8">IF(INDEX(Tasks,3,3)&lt;&gt;"",100*M8/INDEX(Tasks,3,3),"")</f>
        <v/>
      </c>
    </row>
    <row r="9">
      <c r="B9" t="str">
        <f t="array" ref="B9">INDEX(Tasks,4,2)</f>
        <v>Prototyping</v>
      </c>
      <c r="C9" s="35">
        <f>SUM(Dylan!C9,Tar!C8,Bram!C9,Karolina!C9,Yeochan!C9,Ivo!C9,Student7!C9,Student8!C9)</f>
        <v>3</v>
      </c>
      <c r="D9" s="35">
        <f>SUM(Dylan!D9,Tar!D8,Bram!D9,Karolina!D9,Yeochan!D9,Ivo!D9,Student7!D9,Student8!D9)</f>
        <v>0</v>
      </c>
      <c r="E9" s="35">
        <f>SUM(Dylan!E9,Tar!E8,Bram!E9,Karolina!E9,Yeochan!E9,Ivo!E9,Student7!E9,Student8!E9)</f>
        <v>11</v>
      </c>
      <c r="F9" s="35">
        <f>SUM(Dylan!F9,Tar!F8,Bram!F9,Karolina!F9,Yeochan!F9,Ivo!F9,Student7!F9,Student8!F9)</f>
        <v>6</v>
      </c>
      <c r="G9" s="35">
        <f>SUM(Dylan!G9,Tar!G8,Bram!G9,Karolina!G9,Yeochan!G9,Ivo!G9,Student7!G9,Student8!G9)</f>
        <v>29</v>
      </c>
      <c r="H9" s="35">
        <f>SUM(Dylan!H9,Tar!H8,Bram!H9,Karolina!H9,Yeochan!H9,Ivo!H9,Student7!H9,Student8!H9)</f>
        <v>50</v>
      </c>
      <c r="I9" s="35">
        <f>SUM(Dylan!I9,Tar!I8,Bram!I9,Karolina!I9,Yeochan!I9,Ivo!I9,Student7!I9,Student8!I9)</f>
        <v>32</v>
      </c>
      <c r="J9" s="35">
        <f>SUM(Dylan!J9,Tar!J8,Bram!J9,Karolina!J9,Yeochan!J9,Ivo!J9,Student7!J9,Student8!J9)</f>
        <v>39</v>
      </c>
      <c r="K9" s="35">
        <f>SUM(Dylan!K9,Tar!K8,Bram!K9,Karolina!K9,Yeochan!K9,Ivo!K9,Student7!K9,Student8!K9)</f>
        <v>22</v>
      </c>
      <c r="L9" s="35">
        <f>SUM(Dylan!L9,Tar!L8,Bram!L9,Karolina!L9,Yeochan!L9,Ivo!L9,Student7!L9,Student8!L9)</f>
        <v>12</v>
      </c>
      <c r="M9" s="41">
        <f t="shared" si="1"/>
        <v>204</v>
      </c>
      <c r="N9" s="40" t="str">
        <f t="array" ref="N9">IF(INDEX(Tasks,4,3)&lt;&gt;"",100*M9/INDEX(Tasks,4,3),"")</f>
        <v/>
      </c>
    </row>
    <row r="10">
      <c r="B10" t="str">
        <f t="array" ref="B10">INDEX(Tasks,5,2)</f>
        <v>Implementation</v>
      </c>
      <c r="C10" s="35">
        <f>SUM(Dylan!C10,Tar!C9,Bram!C10,Karolina!C10,Yeochan!C10,Ivo!C10,Student7!C10,Student8!C10)</f>
        <v>0</v>
      </c>
      <c r="D10" s="35">
        <f>SUM(Dylan!D10,Tar!D9,Bram!D10,Karolina!D10,Yeochan!D10,Ivo!D10,Student7!D10,Student8!D10)</f>
        <v>0</v>
      </c>
      <c r="E10" s="35">
        <f>SUM(Dylan!E10,Tar!E9,Bram!E10,Karolina!E10,Yeochan!E10,Ivo!E10,Student7!E10,Student8!E10)</f>
        <v>0</v>
      </c>
      <c r="F10" s="35">
        <f>SUM(Dylan!F10,Tar!F9,Bram!F10,Karolina!F10,Yeochan!F10,Ivo!F10,Student7!F10,Student8!F10)</f>
        <v>0</v>
      </c>
      <c r="G10" s="35">
        <f>SUM(Dylan!G10,Tar!G9,Bram!G10,Karolina!G10,Yeochan!G10,Ivo!G10,Student7!G10,Student8!G10)</f>
        <v>18</v>
      </c>
      <c r="H10" s="35">
        <f>SUM(Dylan!H10,Tar!H9,Bram!H10,Karolina!H10,Yeochan!H10,Ivo!H10,Student7!H10,Student8!H10)</f>
        <v>10</v>
      </c>
      <c r="I10" s="35">
        <f>SUM(Dylan!I10,Tar!I9,Bram!I10,Karolina!I10,Yeochan!I10,Ivo!I10,Student7!I10,Student8!I10)</f>
        <v>16</v>
      </c>
      <c r="J10" s="35">
        <f>SUM(Dylan!J10,Tar!J9,Bram!J10,Karolina!J10,Yeochan!J10,Ivo!J10,Student7!J10,Student8!J10)</f>
        <v>8</v>
      </c>
      <c r="K10" s="35">
        <f>SUM(Dylan!K10,Tar!K9,Bram!K10,Karolina!K10,Yeochan!K10,Ivo!K10,Student7!K10,Student8!K10)</f>
        <v>4</v>
      </c>
      <c r="L10" s="35">
        <f>SUM(Dylan!L10,Tar!L9,Bram!L10,Karolina!L10,Yeochan!L10,Ivo!L10,Student7!L10,Student8!L10)</f>
        <v>3</v>
      </c>
      <c r="M10" s="41">
        <f t="shared" si="1"/>
        <v>59</v>
      </c>
      <c r="N10" s="40" t="str">
        <f t="array" ref="N10">IF(INDEX(Tasks,5,3)&lt;&gt;"",100*M10/INDEX(Tasks,5,3),"")</f>
        <v/>
      </c>
    </row>
    <row r="11">
      <c r="B11" t="str">
        <f t="array" ref="B11">INDEX(Tasks,6,2)</f>
        <v>User Manual</v>
      </c>
      <c r="C11" s="35">
        <f>SUM(Dylan!C11,Tar!C10,Bram!C11,Karolina!C11,Yeochan!C11,Ivo!C11,Student7!C11,Student8!C11)</f>
        <v>0</v>
      </c>
      <c r="D11" s="35">
        <f>SUM(Dylan!D11,Tar!D10,Bram!D11,Karolina!D11,Yeochan!D11,Ivo!D11,Student7!D11,Student8!D11)</f>
        <v>0</v>
      </c>
      <c r="E11" s="35">
        <f>SUM(Dylan!E11,Tar!E10,Bram!E11,Karolina!E11,Yeochan!E11,Ivo!E11,Student7!E11,Student8!E11)</f>
        <v>0</v>
      </c>
      <c r="F11" s="35">
        <f>SUM(Dylan!F11,Tar!F10,Bram!F11,Karolina!F11,Yeochan!F11,Ivo!F11,Student7!F11,Student8!F11)</f>
        <v>0</v>
      </c>
      <c r="G11" s="35">
        <f>SUM(Dylan!G11,Tar!G10,Bram!G11,Karolina!G11,Yeochan!G11,Ivo!G11,Student7!G11,Student8!G11)</f>
        <v>0</v>
      </c>
      <c r="H11" s="35">
        <f>SUM(Dylan!H11,Tar!H10,Bram!H11,Karolina!H11,Yeochan!H11,Ivo!H11,Student7!H11,Student8!H11)</f>
        <v>3</v>
      </c>
      <c r="I11" s="35">
        <f>SUM(Dylan!I11,Tar!I10,Bram!I11,Karolina!I11,Yeochan!I11,Ivo!I11,Student7!I11,Student8!I11)</f>
        <v>17</v>
      </c>
      <c r="J11" s="35">
        <f>SUM(Dylan!J11,Tar!J10,Bram!J11,Karolina!J11,Yeochan!J11,Ivo!J11,Student7!J11,Student8!J11)</f>
        <v>0</v>
      </c>
      <c r="K11" s="35">
        <f>SUM(Dylan!K11,Tar!K10,Bram!K11,Karolina!K11,Yeochan!K11,Ivo!K11,Student7!K11,Student8!K11)</f>
        <v>2</v>
      </c>
      <c r="L11" s="35">
        <f>SUM(Dylan!L11,Tar!L10,Bram!L11,Karolina!L11,Yeochan!L11,Ivo!L11,Student7!L11,Student8!L11)</f>
        <v>3</v>
      </c>
      <c r="M11" s="41">
        <f t="shared" si="1"/>
        <v>25</v>
      </c>
      <c r="N11" s="40" t="str">
        <f t="array" ref="N11">IF(INDEX(Tasks,6,3)&lt;&gt;"",100*M11/INDEX(Tasks,6,3),"")</f>
        <v/>
      </c>
    </row>
    <row r="12">
      <c r="B12" t="str">
        <f t="array" ref="B12">INDEX(Tasks,7,2)</f>
        <v>Testing</v>
      </c>
      <c r="C12" s="35">
        <f>SUM(Dylan!C12,Tar!C11,Bram!C12,Karolina!C12,Yeochan!C12,Ivo!C12,Student7!C12,Student8!C12)</f>
        <v>19</v>
      </c>
      <c r="D12" s="35">
        <f>SUM(Dylan!D12,Tar!D11,Bram!D12,Karolina!D12,Yeochan!D12,Ivo!D12,Student7!D12,Student8!D12)</f>
        <v>16.5</v>
      </c>
      <c r="E12" s="35">
        <f>SUM(Dylan!E12,Tar!E11,Bram!E12,Karolina!E12,Yeochan!E12,Ivo!E12,Student7!E12,Student8!E12)</f>
        <v>18.5</v>
      </c>
      <c r="F12" s="35">
        <f>SUM(Dylan!F12,Tar!F11,Bram!F12,Karolina!F12,Yeochan!F12,Ivo!F12,Student7!F12,Student8!F12)</f>
        <v>27</v>
      </c>
      <c r="G12" s="35">
        <f>SUM(Dylan!G12,Tar!G11,Bram!G12,Karolina!G12,Yeochan!G12,Ivo!G12,Student7!G12,Student8!G12)</f>
        <v>20.5</v>
      </c>
      <c r="H12" s="35">
        <f>SUM(Dylan!H12,Tar!H11,Bram!H12,Karolina!H12,Yeochan!H12,Ivo!H12,Student7!H12,Student8!H12)</f>
        <v>21</v>
      </c>
      <c r="I12" s="35">
        <f>SUM(Dylan!I12,Tar!I11,Bram!I12,Karolina!I12,Yeochan!I12,Ivo!I12,Student7!I12,Student8!I12)</f>
        <v>16</v>
      </c>
      <c r="J12" s="35">
        <f>SUM(Dylan!J12,Tar!J11,Bram!J12,Karolina!J12,Yeochan!J12,Ivo!J12,Student7!J12,Student8!J12)</f>
        <v>14</v>
      </c>
      <c r="K12" s="35">
        <f>SUM(Dylan!K12,Tar!K11,Bram!K12,Karolina!K12,Yeochan!K12,Ivo!K12,Student7!K12,Student8!K12)</f>
        <v>1</v>
      </c>
      <c r="L12" s="35">
        <f>SUM(Dylan!L12,Tar!L11,Bram!L12,Karolina!L12,Yeochan!L12,Ivo!L12,Student7!L12,Student8!L12)</f>
        <v>0</v>
      </c>
      <c r="M12" s="41">
        <f t="shared" si="1"/>
        <v>153.5</v>
      </c>
      <c r="N12" s="40" t="str">
        <f t="array" ref="N12">IF(INDEX(Tasks,7,3)&lt;&gt;"",100*M12/INDEX(Tasks,7,3),"")</f>
        <v/>
      </c>
    </row>
    <row r="13">
      <c r="B13" t="str">
        <f t="array" ref="B13">INDEX(Tasks,8,2)</f>
        <v>Meeting</v>
      </c>
      <c r="C13" s="35">
        <f>SUM(Dylan!C13,Tar!C12,Bram!C13,Karolina!C13,Yeochan!C13,Ivo!C13,Student7!C13,Student8!C13)</f>
        <v>4</v>
      </c>
      <c r="D13" s="35">
        <f>SUM(Dylan!D13,Tar!D12,Bram!D13,Karolina!D13,Yeochan!D13,Ivo!D13,Student7!D13,Student8!D13)</f>
        <v>5</v>
      </c>
      <c r="E13" s="35">
        <f>SUM(Dylan!E13,Tar!E12,Bram!E13,Karolina!E13,Yeochan!E13,Ivo!E13,Student7!E13,Student8!E13)</f>
        <v>5</v>
      </c>
      <c r="F13" s="35">
        <f>SUM(Dylan!F13,Tar!F12,Bram!F13,Karolina!F13,Yeochan!F13,Ivo!F13,Student7!F13,Student8!F13)</f>
        <v>5</v>
      </c>
      <c r="G13" s="35">
        <f>SUM(Dylan!G13,Tar!G12,Bram!G13,Karolina!G13,Yeochan!G13,Ivo!G13,Student7!G13,Student8!G13)</f>
        <v>5</v>
      </c>
      <c r="H13" s="35">
        <f>SUM(Dylan!H13,Tar!H12,Bram!H13,Karolina!H13,Yeochan!H13,Ivo!H13,Student7!H13,Student8!H13)</f>
        <v>6</v>
      </c>
      <c r="I13" s="35">
        <f>SUM(Dylan!I13,Tar!I12,Bram!I13,Karolina!I13,Yeochan!I13,Ivo!I13,Student7!I13,Student8!I13)</f>
        <v>4</v>
      </c>
      <c r="J13" s="35">
        <f>SUM(Dylan!J13,Tar!J12,Bram!J13,Karolina!J13,Yeochan!J13,Ivo!J13,Student7!J13,Student8!J13)</f>
        <v>4</v>
      </c>
      <c r="K13" s="35">
        <f>SUM(Dylan!K13,Tar!K12,Bram!K13,Karolina!K13,Yeochan!K13,Ivo!K13,Student7!K13,Student8!K13)</f>
        <v>0</v>
      </c>
      <c r="L13" s="35">
        <f>SUM(Dylan!L13,Tar!L12,Bram!L13,Karolina!L13,Yeochan!L13,Ivo!L13,Student7!L13,Student8!L13)</f>
        <v>0</v>
      </c>
      <c r="M13" s="41">
        <f t="shared" si="1"/>
        <v>38</v>
      </c>
      <c r="N13" s="40" t="str">
        <f t="array" ref="N13">IF(INDEX(Tasks,8,3)&lt;&gt;"",100*M13/INDEX(Tasks,8,3),"")</f>
        <v/>
      </c>
    </row>
    <row r="14">
      <c r="B14" t="str">
        <f t="array" ref="B14">INDEX(Tasks,9,2)</f>
        <v>Experiments</v>
      </c>
      <c r="C14" s="35">
        <f>SUM(Dylan!C14,Tar!C13,Bram!C14,Karolina!C14,Yeochan!C14,Ivo!C14,Student7!C14,Student8!C14)</f>
        <v>0</v>
      </c>
      <c r="D14" s="35">
        <f>SUM(Dylan!D14,Tar!D13,Bram!D14,Karolina!D14,Yeochan!D14,Ivo!D14,Student7!D14,Student8!D14)</f>
        <v>2</v>
      </c>
      <c r="E14" s="35">
        <f>SUM(Dylan!E14,Tar!E13,Bram!E14,Karolina!E14,Yeochan!E14,Ivo!E14,Student7!E14,Student8!E14)</f>
        <v>5</v>
      </c>
      <c r="F14" s="35">
        <f>SUM(Dylan!F14,Tar!F13,Bram!F14,Karolina!F14,Yeochan!F14,Ivo!F14,Student7!F14,Student8!F14)</f>
        <v>3</v>
      </c>
      <c r="G14" s="35">
        <f>SUM(Dylan!G14,Tar!G13,Bram!G14,Karolina!G14,Yeochan!G14,Ivo!G14,Student7!G14,Student8!G14)</f>
        <v>5</v>
      </c>
      <c r="H14" s="35">
        <f>SUM(Dylan!H14,Tar!H13,Bram!H14,Karolina!H14,Yeochan!H14,Ivo!H14,Student7!H14,Student8!H14)</f>
        <v>5</v>
      </c>
      <c r="I14" s="35">
        <f>SUM(Dylan!I14,Tar!I13,Bram!I14,Karolina!I14,Yeochan!I14,Ivo!I14,Student7!I14,Student8!I14)</f>
        <v>3</v>
      </c>
      <c r="J14" s="35">
        <f>SUM(Dylan!J14,Tar!J13,Bram!J14,Karolina!J14,Yeochan!J14,Ivo!J14,Student7!J14,Student8!J14)</f>
        <v>4</v>
      </c>
      <c r="K14" s="35">
        <f>SUM(Dylan!K14,Tar!K13,Bram!K14,Karolina!K14,Yeochan!K14,Ivo!K14,Student7!K14,Student8!K14)</f>
        <v>0</v>
      </c>
      <c r="L14" s="35">
        <f>SUM(Dylan!L14,Tar!L13,Bram!L14,Karolina!L14,Yeochan!L14,Ivo!L14,Student7!L14,Student8!L14)</f>
        <v>0</v>
      </c>
      <c r="M14" s="41">
        <f t="shared" si="1"/>
        <v>27</v>
      </c>
      <c r="N14" s="40" t="str">
        <f t="array" ref="N14">IF(INDEX(Tasks,9,3)&lt;&gt;"",100*M14/INDEX(Tasks,9,3),"")</f>
        <v/>
      </c>
    </row>
    <row r="15">
      <c r="B15" t="s">
        <v>75</v>
      </c>
      <c r="C15" s="35">
        <f>SUM(Dylan!C15,Tar!C14,Bram!C15,Karolina!C15,Yeochan!C15,Ivo!C15,Student7!C15,Student8!C15)</f>
        <v>0</v>
      </c>
      <c r="D15" s="35">
        <f>SUM(Dylan!D15,Tar!D14,Bram!D15,Karolina!D15,Yeochan!D15,Ivo!D15,Student7!D15,Student8!D15)</f>
        <v>0</v>
      </c>
      <c r="E15" s="35">
        <f>SUM(Dylan!E15,Tar!E14,Bram!E15,Karolina!E15,Yeochan!E15,Ivo!E15,Student7!E15,Student8!E15)</f>
        <v>0</v>
      </c>
      <c r="F15" s="35">
        <f>SUM(Dylan!F15,Tar!F14,Bram!F15,Karolina!F15,Yeochan!F15,Ivo!F15,Student7!F15,Student8!F15)</f>
        <v>0</v>
      </c>
      <c r="G15" s="35">
        <f>SUM(Dylan!G15,Tar!G14,Bram!G15,Karolina!G15,Yeochan!G15,Ivo!G15,Student7!G15,Student8!G15)</f>
        <v>0</v>
      </c>
      <c r="H15" s="35">
        <f>SUM(Dylan!H15,Tar!H14,Bram!H15,Karolina!H15,Yeochan!H15,Ivo!H15,Student7!H15,Student8!H15)</f>
        <v>6</v>
      </c>
      <c r="I15" s="35">
        <f>SUM(Dylan!I15,Tar!I14,Bram!I15,Karolina!I15,Yeochan!I15,Ivo!I15,Student7!I15,Student8!I15)</f>
        <v>0</v>
      </c>
      <c r="J15" s="35">
        <f>SUM(Dylan!J15,Tar!J14,Bram!J15,Karolina!J15,Yeochan!J15,Ivo!J15,Student7!J15,Student8!J15)</f>
        <v>4</v>
      </c>
      <c r="K15" s="35">
        <f>SUM(Dylan!K15,Tar!K14,Bram!K15,Karolina!K15,Yeochan!K15,Ivo!K15,Student7!K15,Student8!K15)</f>
        <v>0</v>
      </c>
      <c r="L15" s="35">
        <f>SUM(Dylan!L15,Tar!L14,Bram!L15,Karolina!L15,Yeochan!L15,Ivo!L15,Student7!L15,Student8!L15)</f>
        <v>0</v>
      </c>
      <c r="M15" s="41">
        <f t="shared" si="1"/>
        <v>10</v>
      </c>
      <c r="N15" s="40" t="str">
        <f t="array" ref="N15">IF(INDEX(Tasks,10,3)&lt;&gt;"",100*M15/INDEX(Tasks,10,3),"")</f>
        <v/>
      </c>
    </row>
    <row r="16">
      <c r="B16" t="str">
        <f t="array" ref="B16">INDEX(Tasks,11,2)</f>
        <v>Lectures/Plenary meetings</v>
      </c>
      <c r="C16" s="35">
        <f>SUM(Dylan!C16,Tar!C15,Bram!C16,Karolina!C16,Yeochan!C16,Ivo!C16,Student7!C16,Student8!C16)</f>
        <v>2</v>
      </c>
      <c r="D16" s="35">
        <f>SUM(Dylan!D16,Tar!D15,Bram!D16,Karolina!D16,Yeochan!D16,Ivo!D16,Student7!D16,Student8!D16)</f>
        <v>3</v>
      </c>
      <c r="E16" s="35">
        <f>SUM(Dylan!E16,Tar!E15,Bram!E16,Karolina!E16,Yeochan!E16,Ivo!E16,Student7!E16,Student8!E16)</f>
        <v>4</v>
      </c>
      <c r="F16" s="35">
        <f>SUM(Dylan!F16,Tar!F15,Bram!F16,Karolina!F16,Yeochan!F16,Ivo!F16,Student7!F16,Student8!F16)</f>
        <v>2</v>
      </c>
      <c r="G16" s="35">
        <f>SUM(Dylan!G16,Tar!G15,Bram!G16,Karolina!G16,Yeochan!G16,Ivo!G16,Student7!G16,Student8!G16)</f>
        <v>4</v>
      </c>
      <c r="H16" s="35">
        <f>SUM(Dylan!H16,Tar!H15,Bram!H16,Karolina!H16,Yeochan!H16,Ivo!H16,Student7!H16,Student8!H16)</f>
        <v>14</v>
      </c>
      <c r="I16" s="35">
        <f>SUM(Dylan!I16,Tar!I15,Bram!I16,Karolina!I16,Yeochan!I16,Ivo!I16,Student7!I16,Student8!I16)</f>
        <v>0</v>
      </c>
      <c r="J16" s="35">
        <f>SUM(Dylan!J16,Tar!J15,Bram!J16,Karolina!J16,Yeochan!J16,Ivo!J16,Student7!J16,Student8!J16)</f>
        <v>3</v>
      </c>
      <c r="K16" s="35">
        <f>SUM(Dylan!K16,Tar!K15,Bram!K16,Karolina!K16,Yeochan!K16,Ivo!K16,Student7!K16,Student8!K16)</f>
        <v>13</v>
      </c>
      <c r="L16" s="35">
        <f>SUM(Dylan!L16,Tar!L15,Bram!L16,Karolina!L16,Yeochan!L16,Ivo!L16,Student7!L16,Student8!L16)</f>
        <v>19</v>
      </c>
      <c r="M16" s="41">
        <f t="shared" si="1"/>
        <v>64</v>
      </c>
      <c r="N16" s="40" t="str">
        <f t="array" ref="N16">IF(INDEX(Tasks,11,3)&lt;&gt;"",100*M16/INDEX(Tasks,11,3),"")</f>
        <v/>
      </c>
    </row>
    <row r="17">
      <c r="B17" t="str">
        <f t="array" ref="B17">INDEX(Tasks,12,2)</f>
        <v>Other</v>
      </c>
      <c r="C17" s="35">
        <f>SUM(Dylan!C17,Tar!C16,Bram!C17,Karolina!C17,Yeochan!C17,Ivo!C17,Student7!C17,Student8!C17)</f>
        <v>2</v>
      </c>
      <c r="D17" s="35">
        <f>SUM(Dylan!D17,Tar!D16,Bram!D17,Karolina!D17,Yeochan!D17,Ivo!D17,Student7!D17,Student8!D17)</f>
        <v>6</v>
      </c>
      <c r="E17" s="35">
        <f>SUM(Dylan!E17,Tar!E16,Bram!E17,Karolina!E17,Yeochan!E17,Ivo!E17,Student7!E17,Student8!E17)</f>
        <v>0</v>
      </c>
      <c r="F17" s="35">
        <f>SUM(Dylan!F17,Tar!F16,Bram!F17,Karolina!F17,Yeochan!F17,Ivo!F17,Student7!F17,Student8!F17)</f>
        <v>0</v>
      </c>
      <c r="G17" s="35">
        <f>SUM(Dylan!G17,Tar!G16,Bram!G17,Karolina!G17,Yeochan!G17,Ivo!G17,Student7!G17,Student8!G17)</f>
        <v>0</v>
      </c>
      <c r="H17" s="35">
        <f>SUM(Dylan!H17,Tar!H16,Bram!H17,Karolina!H17,Yeochan!H17,Ivo!H17,Student7!H17,Student8!H17)</f>
        <v>0</v>
      </c>
      <c r="I17" s="35">
        <f>SUM(Dylan!I17,Tar!I16,Bram!I17,Karolina!I17,Yeochan!I17,Ivo!I17,Student7!I17,Student8!I17)</f>
        <v>0</v>
      </c>
      <c r="J17" s="35">
        <f>SUM(Dylan!J17,Tar!J16,Bram!J17,Karolina!J17,Yeochan!J17,Ivo!J17,Student7!J17,Student8!J17)</f>
        <v>0</v>
      </c>
      <c r="K17" s="35">
        <f>SUM(Dylan!K17,Tar!K16,Bram!K17,Karolina!K17,Yeochan!K17,Ivo!K17,Student7!K17,Student8!K17)</f>
        <v>0</v>
      </c>
      <c r="L17" s="35">
        <f>SUM(Dylan!L17,Tar!L16,Bram!L17,Karolina!L17,Yeochan!L17,Ivo!L17,Student7!L17,Student8!L17)</f>
        <v>8</v>
      </c>
      <c r="M17" s="41">
        <f t="shared" si="1"/>
        <v>16</v>
      </c>
      <c r="N17" s="40" t="str">
        <f t="array" ref="N17">IF(INDEX(Tasks,12,3)&lt;&gt;"",100*M17/INDEX(Tasks,12,3),"")</f>
        <v/>
      </c>
    </row>
    <row r="18">
      <c r="B18" t="str">
        <f t="array" ref="B18">INDEX(Tasks,13,2)</f>
        <v>Planning</v>
      </c>
      <c r="C18" s="35">
        <f>SUM(Dylan!C18,Tar!C17,Bram!C18,Karolina!C18,Yeochan!C18,Ivo!C18,Student7!C18,Student8!C18)</f>
        <v>0</v>
      </c>
      <c r="D18" s="35">
        <f>SUM(Dylan!D18,Tar!D17,Bram!D18,Karolina!D18,Yeochan!D18,Ivo!D18,Student7!D18,Student8!D18)</f>
        <v>11</v>
      </c>
      <c r="E18" s="35">
        <f>SUM(Dylan!E18,Tar!E17,Bram!E18,Karolina!E18,Yeochan!E18,Ivo!E18,Student7!E18,Student8!E18)</f>
        <v>0</v>
      </c>
      <c r="F18" s="35">
        <f>SUM(Dylan!F18,Tar!F17,Bram!F18,Karolina!F18,Yeochan!F18,Ivo!F18,Student7!F18,Student8!F18)</f>
        <v>0</v>
      </c>
      <c r="G18" s="35">
        <f>SUM(Dylan!G18,Tar!G17,Bram!G18,Karolina!G18,Yeochan!G18,Ivo!G18,Student7!G18,Student8!G18)</f>
        <v>0</v>
      </c>
      <c r="H18" s="35">
        <f>SUM(Dylan!H18,Tar!H17,Bram!H18,Karolina!H18,Yeochan!H18,Ivo!H18,Student7!H18,Student8!H18)</f>
        <v>0</v>
      </c>
      <c r="I18" s="35">
        <f>SUM(Dylan!I18,Tar!I17,Bram!I18,Karolina!I18,Yeochan!I18,Ivo!I18,Student7!I18,Student8!I18)</f>
        <v>0</v>
      </c>
      <c r="J18" s="35">
        <f>SUM(Dylan!J18,Tar!J17,Bram!J18,Karolina!J18,Yeochan!J18,Ivo!J18,Student7!J18,Student8!J18)</f>
        <v>0</v>
      </c>
      <c r="K18" s="35">
        <f>SUM(Dylan!K18,Tar!K17,Bram!K18,Karolina!K18,Yeochan!K18,Ivo!K18,Student7!K18,Student8!K18)</f>
        <v>0</v>
      </c>
      <c r="L18" s="35">
        <f>SUM(Dylan!L18,Tar!L17,Bram!L18,Karolina!L18,Yeochan!L18,Ivo!L18,Student7!L18,Student8!L18)</f>
        <v>0</v>
      </c>
      <c r="M18" s="41">
        <f t="shared" si="1"/>
        <v>11</v>
      </c>
      <c r="N18" s="40" t="str">
        <f t="array" ref="N18">IF(INDEX(Tasks,13,3)&lt;&gt;"",100*M18/INDEX(Tasks,13,3),"")</f>
        <v/>
      </c>
    </row>
    <row r="19">
      <c r="B19" t="str">
        <f t="array" ref="B19">INDEX(Tasks,14,2)</f>
        <v>UI Document</v>
      </c>
      <c r="C19" s="35">
        <f>SUM(Dylan!C19,Tar!C18,Bram!C19,Karolina!C19,Yeochan!C19,Ivo!C19,Student7!C19,Student8!C19)</f>
        <v>0</v>
      </c>
      <c r="D19" s="35">
        <f>SUM(Dylan!D19,Tar!D18,Bram!D19,Karolina!D19,Yeochan!D19,Ivo!D19,Student7!D19,Student8!D19)</f>
        <v>0</v>
      </c>
      <c r="E19" s="35">
        <f>SUM(Dylan!E19,Tar!E18,Bram!E19,Karolina!E19,Yeochan!E19,Ivo!E19,Student7!E19,Student8!E19)</f>
        <v>0</v>
      </c>
      <c r="F19" s="35">
        <f>SUM(Dylan!F19,Tar!F18,Bram!F19,Karolina!F19,Yeochan!F19,Ivo!F19,Student7!F19,Student8!F19)</f>
        <v>0</v>
      </c>
      <c r="G19" s="35">
        <f>SUM(Dylan!G19,Tar!G18,Bram!G19,Karolina!G19,Yeochan!G19,Ivo!G19,Student7!G19,Student8!G19)</f>
        <v>0</v>
      </c>
      <c r="H19" s="35">
        <f>SUM(Dylan!H19,Tar!H18,Bram!H19,Karolina!H19,Yeochan!H19,Ivo!H19,Student7!H19,Student8!H19)</f>
        <v>0</v>
      </c>
      <c r="I19" s="35">
        <f>SUM(Dylan!I19,Tar!I18,Bram!I19,Karolina!I19,Yeochan!I19,Ivo!I19,Student7!I19,Student8!I19)</f>
        <v>0</v>
      </c>
      <c r="J19" s="35">
        <f>SUM(Dylan!J19,Tar!J18,Bram!J19,Karolina!J19,Yeochan!J19,Ivo!J19,Student7!J19,Student8!J19)</f>
        <v>0</v>
      </c>
      <c r="K19" s="35">
        <f>SUM(Dylan!K19,Tar!K18,Bram!K19,Karolina!K19,Yeochan!K19,Ivo!K19,Student7!K19,Student8!K19)</f>
        <v>0</v>
      </c>
      <c r="L19" s="35">
        <f>SUM(Dylan!L19,Tar!L18,Bram!L19,Karolina!L19,Yeochan!L19,Ivo!L19,Student7!L19,Student8!L19)</f>
        <v>0</v>
      </c>
      <c r="M19" s="41">
        <f t="shared" si="1"/>
        <v>0</v>
      </c>
      <c r="N19" s="40" t="str">
        <f t="array" ref="N19">IF(INDEX(Tasks,14,3)&lt;&gt;"",100*M19/INDEX(Tasks,14,3),"")</f>
        <v/>
      </c>
    </row>
    <row r="20">
      <c r="B20" t="str">
        <f t="array" ref="B20">INDEX(Tasks,15,2)</f>
        <v>Task15</v>
      </c>
      <c r="C20" s="35">
        <f>SUM(Dylan!C20,Tar!C19,Bram!C20,Karolina!C20,Yeochan!C20,Ivo!C20,Student7!C20,Student8!C20)</f>
        <v>0</v>
      </c>
      <c r="D20" s="35">
        <f>SUM(Dylan!D20,Tar!D19,Bram!D20,Karolina!D20,Yeochan!D20,Ivo!D20,Student7!D20,Student8!D20)</f>
        <v>0</v>
      </c>
      <c r="E20" s="35">
        <f>SUM(Dylan!E20,Tar!E19,Bram!E20,Karolina!E20,Yeochan!E20,Ivo!E20,Student7!E20,Student8!E20)</f>
        <v>0</v>
      </c>
      <c r="F20" s="35">
        <f>SUM(Dylan!F20,Tar!F19,Bram!F20,Karolina!F20,Yeochan!F20,Ivo!F20,Student7!F20,Student8!F20)</f>
        <v>0</v>
      </c>
      <c r="G20" s="35">
        <f>SUM(Dylan!G20,Tar!G19,Bram!G20,Karolina!G20,Yeochan!G20,Ivo!G20,Student7!G20,Student8!G20)</f>
        <v>0</v>
      </c>
      <c r="H20" s="35">
        <f>SUM(Dylan!H20,Tar!H19,Bram!H20,Karolina!H20,Yeochan!H20,Ivo!H20,Student7!H20,Student8!H20)</f>
        <v>0</v>
      </c>
      <c r="I20" s="35">
        <f>SUM(Dylan!I20,Tar!I19,Bram!I20,Karolina!I20,Yeochan!I20,Ivo!I20,Student7!I20,Student8!I20)</f>
        <v>0</v>
      </c>
      <c r="J20" s="35">
        <f>SUM(Dylan!J20,Tar!J19,Bram!J20,Karolina!J20,Yeochan!J20,Ivo!J20,Student7!J20,Student8!J20)</f>
        <v>0</v>
      </c>
      <c r="K20" s="35">
        <f>SUM(Dylan!K20,Tar!K19,Bram!K20,Karolina!K20,Yeochan!K20,Ivo!K20,Student7!K20,Student8!K20)</f>
        <v>0</v>
      </c>
      <c r="L20" s="35">
        <f>SUM(Dylan!L20,Tar!L19,Bram!L20,Karolina!L20,Yeochan!L20,Ivo!L20,Student7!L20,Student8!L20)</f>
        <v>0</v>
      </c>
      <c r="M20" s="41">
        <f t="shared" si="1"/>
        <v>0</v>
      </c>
      <c r="N20" s="40" t="str">
        <f t="array" ref="N20">IF(INDEX(Tasks,15,3)&lt;&gt;"",100*M20/INDEX(Tasks,15,3),"")</f>
        <v/>
      </c>
    </row>
    <row r="21" ht="15.75" customHeight="1">
      <c r="B21" t="str">
        <f t="array" ref="B21">INDEX(Tasks,16,2)</f>
        <v>Task16</v>
      </c>
      <c r="C21" s="35">
        <f>SUM(Dylan!C21,Tar!C20,Bram!C21,Karolina!C21,Yeochan!C21,Ivo!C21,Student7!C21,Student8!C21)</f>
        <v>0</v>
      </c>
      <c r="D21" s="35">
        <f>SUM(Dylan!D21,Tar!D20,Bram!D21,Karolina!D21,Yeochan!D21,Ivo!D21,Student7!D21,Student8!D21)</f>
        <v>0</v>
      </c>
      <c r="E21" s="35">
        <f>SUM(Dylan!E21,Tar!E20,Bram!E21,Karolina!E21,Yeochan!E21,Ivo!E21,Student7!E21,Student8!E21)</f>
        <v>0</v>
      </c>
      <c r="F21" s="35">
        <f>SUM(Dylan!F21,Tar!F20,Bram!F21,Karolina!F21,Yeochan!F21,Ivo!F21,Student7!F21,Student8!F21)</f>
        <v>0</v>
      </c>
      <c r="G21" s="35">
        <f>SUM(Dylan!G21,Tar!G20,Bram!G21,Karolina!G21,Yeochan!G21,Ivo!G21,Student7!G21,Student8!G21)</f>
        <v>0</v>
      </c>
      <c r="H21" s="35">
        <f>SUM(Dylan!H21,Tar!H20,Bram!H21,Karolina!H21,Yeochan!H21,Ivo!H21,Student7!H21,Student8!H21)</f>
        <v>0</v>
      </c>
      <c r="I21" s="35">
        <f>SUM(Dylan!I21,Tar!I20,Bram!I21,Karolina!I21,Yeochan!I21,Ivo!I21,Student7!I21,Student8!I21)</f>
        <v>0</v>
      </c>
      <c r="J21" s="35">
        <f>SUM(Dylan!J21,Tar!J20,Bram!J21,Karolina!J21,Yeochan!J21,Ivo!J21,Student7!J21,Student8!J21)</f>
        <v>0</v>
      </c>
      <c r="K21" s="35">
        <f>SUM(Dylan!K21,Tar!K20,Bram!K21,Karolina!K21,Yeochan!K21,Ivo!K21,Student7!K21,Student8!K21)</f>
        <v>0</v>
      </c>
      <c r="L21" s="35">
        <f>SUM(Dylan!L21,Tar!L20,Bram!L21,Karolina!L21,Yeochan!L21,Ivo!L21,Student7!L21,Student8!L21)</f>
        <v>0</v>
      </c>
      <c r="M21" s="41">
        <f t="shared" si="1"/>
        <v>0</v>
      </c>
      <c r="N21" s="40" t="str">
        <f t="array" ref="N21">IF(INDEX(Tasks,16,3)&lt;&gt;"",100*M21/INDEX(Tasks,16,3),"")</f>
        <v/>
      </c>
    </row>
    <row r="22" ht="15.75" customHeight="1">
      <c r="B22" t="str">
        <f t="array" ref="B22">INDEX(Tasks,17,2)</f>
        <v>Task17</v>
      </c>
      <c r="C22" s="35">
        <f>SUM(Dylan!C22,Tar!C21,Bram!C22,Karolina!C22,Yeochan!C22,Ivo!C22,Student7!C22,Student8!C22)</f>
        <v>0</v>
      </c>
      <c r="D22" s="35">
        <f>SUM(Dylan!D22,Tar!D21,Bram!D22,Karolina!D22,Yeochan!D22,Ivo!D22,Student7!D22,Student8!D22)</f>
        <v>0</v>
      </c>
      <c r="E22" s="35">
        <f>SUM(Dylan!E22,Tar!E21,Bram!E22,Karolina!E22,Yeochan!E22,Ivo!E22,Student7!E22,Student8!E22)</f>
        <v>0</v>
      </c>
      <c r="F22" s="35">
        <f>SUM(Dylan!F22,Tar!F21,Bram!F22,Karolina!F22,Yeochan!F22,Ivo!F22,Student7!F22,Student8!F22)</f>
        <v>0</v>
      </c>
      <c r="G22" s="35">
        <f>SUM(Dylan!G22,Tar!G21,Bram!G22,Karolina!G22,Yeochan!G22,Ivo!G22,Student7!G22,Student8!G22)</f>
        <v>0</v>
      </c>
      <c r="H22" s="35">
        <f>SUM(Dylan!H22,Tar!H21,Bram!H22,Karolina!H22,Yeochan!H22,Ivo!H22,Student7!H22,Student8!H22)</f>
        <v>0</v>
      </c>
      <c r="I22" s="35">
        <f>SUM(Dylan!I22,Tar!I21,Bram!I22,Karolina!I22,Yeochan!I22,Ivo!I22,Student7!I22,Student8!I22)</f>
        <v>0</v>
      </c>
      <c r="J22" s="35">
        <f>SUM(Dylan!J22,Tar!J21,Bram!J22,Karolina!J22,Yeochan!J22,Ivo!J22,Student7!J22,Student8!J22)</f>
        <v>0</v>
      </c>
      <c r="K22" s="35">
        <f>SUM(Dylan!K22,Tar!K21,Bram!K22,Karolina!K22,Yeochan!K22,Ivo!K22,Student7!K22,Student8!K22)</f>
        <v>0</v>
      </c>
      <c r="L22" s="35">
        <f>SUM(Dylan!L22,Tar!L21,Bram!L22,Karolina!L22,Yeochan!L22,Ivo!L22,Student7!L22,Student8!L22)</f>
        <v>0</v>
      </c>
      <c r="M22" s="41">
        <f t="shared" si="1"/>
        <v>0</v>
      </c>
      <c r="N22" s="40" t="str">
        <f t="array" ref="N22">IF(INDEX(Tasks,17,3)&lt;&gt;"",100*M22/INDEX(Tasks,17,3),"")</f>
        <v/>
      </c>
    </row>
    <row r="23" ht="15.75" customHeight="1">
      <c r="B23" t="str">
        <f t="array" ref="B23">INDEX(Tasks,18,2)</f>
        <v>Task18</v>
      </c>
      <c r="C23" s="35">
        <f>SUM(Dylan!C23,Tar!C22,Bram!C23,Karolina!C23,Yeochan!C23,Ivo!C23,Student7!C23,Student8!C23)</f>
        <v>0</v>
      </c>
      <c r="D23" s="35">
        <f>SUM(Dylan!D23,Tar!D22,Bram!D23,Karolina!D23,Yeochan!D23,Ivo!D23,Student7!D23,Student8!D23)</f>
        <v>0</v>
      </c>
      <c r="E23" s="35">
        <f>SUM(Dylan!E23,Tar!E22,Bram!E23,Karolina!E23,Yeochan!E23,Ivo!E23,Student7!E23,Student8!E23)</f>
        <v>0</v>
      </c>
      <c r="F23" s="35">
        <f>SUM(Dylan!F23,Tar!F22,Bram!F23,Karolina!F23,Yeochan!F23,Ivo!F23,Student7!F23,Student8!F23)</f>
        <v>0</v>
      </c>
      <c r="G23" s="35">
        <f>SUM(Dylan!G23,Tar!G22,Bram!G23,Karolina!G23,Yeochan!G23,Ivo!G23,Student7!G23,Student8!G23)</f>
        <v>0</v>
      </c>
      <c r="H23" s="35">
        <f>SUM(Dylan!H23,Tar!H22,Bram!H23,Karolina!H23,Yeochan!H23,Ivo!H23,Student7!H23,Student8!H23)</f>
        <v>0</v>
      </c>
      <c r="I23" s="35">
        <f>SUM(Dylan!I23,Tar!I22,Bram!I23,Karolina!I23,Yeochan!I23,Ivo!I23,Student7!I23,Student8!I23)</f>
        <v>0</v>
      </c>
      <c r="J23" s="35">
        <f>SUM(Dylan!J23,Tar!J22,Bram!J23,Karolina!J23,Yeochan!J23,Ivo!J23,Student7!J23,Student8!J23)</f>
        <v>0</v>
      </c>
      <c r="K23" s="35">
        <f>SUM(Dylan!K23,Tar!K22,Bram!K23,Karolina!K23,Yeochan!K23,Ivo!K23,Student7!K23,Student8!K23)</f>
        <v>0</v>
      </c>
      <c r="L23" s="35">
        <f>SUM(Dylan!L23,Tar!L22,Bram!L23,Karolina!L23,Yeochan!L23,Ivo!L23,Student7!L23,Student8!L23)</f>
        <v>0</v>
      </c>
      <c r="M23" s="41">
        <f t="shared" si="1"/>
        <v>0</v>
      </c>
      <c r="N23" s="40" t="str">
        <f t="array" ref="N23">IF(INDEX(Tasks,18,3)&lt;&gt;"",100*M23/INDEX(Tasks,18,3),"")</f>
        <v/>
      </c>
    </row>
    <row r="24" ht="15.75" customHeight="1">
      <c r="B24" t="str">
        <f t="array" ref="B24">INDEX(Tasks,19,2)</f>
        <v>Task19</v>
      </c>
      <c r="C24" s="35">
        <f>SUM(Dylan!C24,Tar!C23,Bram!C24,Karolina!C24,Yeochan!C24,Ivo!C24,Student7!C24,Student8!C24)</f>
        <v>0</v>
      </c>
      <c r="D24" s="35">
        <f>SUM(Dylan!D24,Tar!D23,Bram!D24,Karolina!D24,Yeochan!D24,Ivo!D24,Student7!D24,Student8!D24)</f>
        <v>0</v>
      </c>
      <c r="E24" s="35">
        <f>SUM(Dylan!E24,Tar!E23,Bram!E24,Karolina!E24,Yeochan!E24,Ivo!E24,Student7!E24,Student8!E24)</f>
        <v>0</v>
      </c>
      <c r="F24" s="35">
        <f>SUM(Dylan!F24,Tar!F23,Bram!F24,Karolina!F24,Yeochan!F24,Ivo!F24,Student7!F24,Student8!F24)</f>
        <v>0</v>
      </c>
      <c r="G24" s="35">
        <f>SUM(Dylan!G24,Tar!G23,Bram!G24,Karolina!G24,Yeochan!G24,Ivo!G24,Student7!G24,Student8!G24)</f>
        <v>0</v>
      </c>
      <c r="H24" s="35">
        <f>SUM(Dylan!H24,Tar!H23,Bram!H24,Karolina!H24,Yeochan!H24,Ivo!H24,Student7!H24,Student8!H24)</f>
        <v>0</v>
      </c>
      <c r="I24" s="35">
        <f>SUM(Dylan!I24,Tar!I23,Bram!I24,Karolina!I24,Yeochan!I24,Ivo!I24,Student7!I24,Student8!I24)</f>
        <v>0</v>
      </c>
      <c r="J24" s="35">
        <f>SUM(Dylan!J24,Tar!J23,Bram!J24,Karolina!J24,Yeochan!J24,Ivo!J24,Student7!J24,Student8!J24)</f>
        <v>0</v>
      </c>
      <c r="K24" s="35">
        <f>SUM(Dylan!K24,Tar!K23,Bram!K24,Karolina!K24,Yeochan!K24,Ivo!K24,Student7!K24,Student8!K24)</f>
        <v>0</v>
      </c>
      <c r="L24" s="35">
        <f>SUM(Dylan!L24,Tar!L23,Bram!L24,Karolina!L24,Yeochan!L24,Ivo!L24,Student7!L24,Student8!L24)</f>
        <v>0</v>
      </c>
      <c r="M24" s="41">
        <f t="shared" si="1"/>
        <v>0</v>
      </c>
      <c r="N24" s="40" t="str">
        <f t="array" ref="N24">IF(INDEX(Tasks,19,3)&lt;&gt;"",100*M24/INDEX(Tasks,19,3),"")</f>
        <v/>
      </c>
    </row>
    <row r="25" ht="15.75" customHeight="1">
      <c r="B25" t="str">
        <f t="array" ref="B25">INDEX(Tasks,20,2)</f>
        <v>Task20</v>
      </c>
      <c r="C25" s="35">
        <f>SUM(Dylan!C25,Tar!C24,Bram!C25,Karolina!C25,Yeochan!C25,Ivo!C25,Student7!C25,Student8!C25)</f>
        <v>1.395833333</v>
      </c>
      <c r="D25" s="35">
        <f>SUM(Dylan!D25,Tar!D24,Bram!D25,Karolina!D25,Yeochan!D25,Ivo!D25,Student7!D25,Student8!D25)</f>
        <v>2.604166667</v>
      </c>
      <c r="E25" s="35">
        <f>SUM(Dylan!E25,Tar!E24,Bram!E25,Karolina!E25,Yeochan!E25,Ivo!E25,Student7!E25,Student8!E25)</f>
        <v>2.458333333</v>
      </c>
      <c r="F25" s="35">
        <f>SUM(Dylan!F25,Tar!F24,Bram!F25,Karolina!F25,Yeochan!F25,Ivo!F25,Student7!F25,Student8!F25)</f>
        <v>3.4375</v>
      </c>
      <c r="G25" s="35">
        <f>SUM(Dylan!G25,Tar!G24,Bram!G25,Karolina!G25,Yeochan!G25,Ivo!G25,Student7!G25,Student8!G25)</f>
        <v>2.979166667</v>
      </c>
      <c r="H25" s="35">
        <f>SUM(Dylan!H25,Tar!H24,Bram!H25,Karolina!H25,Yeochan!H25,Ivo!H25,Student7!H25,Student8!H25)</f>
        <v>4</v>
      </c>
      <c r="I25" s="35">
        <f>SUM(Dylan!I25,Tar!I24,Bram!I25,Karolina!I25,Yeochan!I25,Ivo!I25,Student7!I25,Student8!I25)</f>
        <v>3.083333333</v>
      </c>
      <c r="J25" s="35">
        <f>SUM(Dylan!J25,Tar!J24,Bram!J25,Karolina!J25,Yeochan!J25,Ivo!J25,Student7!J25,Student8!J25)</f>
        <v>2.666666667</v>
      </c>
      <c r="K25" s="35">
        <f>SUM(Dylan!K25,Tar!K24,Bram!K25,Karolina!K25,Yeochan!K25,Ivo!K25,Student7!K25,Student8!K25)</f>
        <v>1.541666667</v>
      </c>
      <c r="L25" s="35">
        <f>SUM(Dylan!L25,Tar!L24,Bram!L25,Karolina!L25,Yeochan!L25,Ivo!L25,Student7!L25,Student8!L25)</f>
        <v>1.541666667</v>
      </c>
      <c r="M25" s="42">
        <f t="shared" si="1"/>
        <v>25.70833333</v>
      </c>
      <c r="N25" s="43" t="str">
        <f t="array" ref="N25">IF(INDEX(Tasks,20,3)&lt;&gt;"",100*M25/INDEX(Tasks,20,3),"")</f>
        <v/>
      </c>
    </row>
    <row r="26" ht="15.75" customHeight="1"/>
    <row r="27" ht="15.75" customHeight="1"/>
    <row r="28" ht="15.75" customHeight="1"/>
    <row r="29" ht="15.75" customHeight="1"/>
    <row r="30" ht="15.75" customHeight="1">
      <c r="C30" s="44" t="s">
        <v>63</v>
      </c>
      <c r="D30" s="44" t="s">
        <v>64</v>
      </c>
      <c r="E30" s="44" t="s">
        <v>65</v>
      </c>
      <c r="F30" s="44" t="s">
        <v>66</v>
      </c>
      <c r="G30" s="44" t="s">
        <v>67</v>
      </c>
      <c r="H30" s="44" t="s">
        <v>68</v>
      </c>
      <c r="I30" s="44" t="s">
        <v>69</v>
      </c>
      <c r="J30" s="44" t="s">
        <v>70</v>
      </c>
      <c r="K30" s="44" t="s">
        <v>71</v>
      </c>
      <c r="L30" s="44" t="s">
        <v>72</v>
      </c>
      <c r="M30" s="37" t="s">
        <v>73</v>
      </c>
    </row>
    <row r="31" ht="15.75" customHeight="1">
      <c r="B31" t="str">
        <f t="array" ref="B31">INDEX(Participants,1,2)</f>
        <v>Tar</v>
      </c>
      <c r="C31" s="35">
        <f>Tar!C25</f>
        <v>0.4166666667</v>
      </c>
      <c r="D31" s="35">
        <f>Tar!D25</f>
        <v>0.3541666667</v>
      </c>
      <c r="E31" s="35">
        <f>Tar!E25</f>
        <v>0.9583333333</v>
      </c>
      <c r="F31" s="35">
        <f>Tar!F25</f>
        <v>0.5416666667</v>
      </c>
      <c r="G31" s="35">
        <f>Tar!G25</f>
        <v>0.875</v>
      </c>
      <c r="H31" s="35">
        <f>Tar!H25</f>
        <v>0.7916666667</v>
      </c>
      <c r="I31" s="35">
        <f>Tar!I25</f>
        <v>0.5833333333</v>
      </c>
      <c r="J31" s="35">
        <f>Tar!J25</f>
        <v>0.5</v>
      </c>
      <c r="K31" s="35">
        <f>Tar!K25</f>
        <v>0.2083333333</v>
      </c>
      <c r="L31" s="35">
        <f>Tar!L25</f>
        <v>0.3333333333</v>
      </c>
      <c r="M31" s="45">
        <f t="shared" ref="M31:M39" si="2">SUM(C31:L31)</f>
        <v>5.5625</v>
      </c>
    </row>
    <row r="32" ht="15.75" customHeight="1">
      <c r="B32" t="str">
        <f t="array" ref="B32">INDEX(Participants,2,2)</f>
        <v>Bram</v>
      </c>
      <c r="C32" s="35" t="str">
        <f>Bram!C26</f>
        <v/>
      </c>
      <c r="D32" s="35" t="str">
        <f>Bram!D26</f>
        <v/>
      </c>
      <c r="E32" s="35" t="str">
        <f>Bram!E26</f>
        <v/>
      </c>
      <c r="F32" s="35" t="str">
        <f>Bram!F26</f>
        <v/>
      </c>
      <c r="G32" s="35" t="str">
        <f>Bram!G26</f>
        <v/>
      </c>
      <c r="H32" s="35" t="str">
        <f>Bram!H26</f>
        <v/>
      </c>
      <c r="I32" s="35" t="str">
        <f>Bram!I26</f>
        <v/>
      </c>
      <c r="J32" s="35" t="str">
        <f>Bram!J26</f>
        <v/>
      </c>
      <c r="K32" s="35" t="str">
        <f>Bram!K26</f>
        <v/>
      </c>
      <c r="L32" s="35" t="str">
        <f>Bram!L26</f>
        <v/>
      </c>
      <c r="M32" s="45">
        <f t="shared" si="2"/>
        <v>0</v>
      </c>
    </row>
    <row r="33" ht="15.75" customHeight="1">
      <c r="B33" t="str">
        <f t="array" ref="B33">INDEX(Participants,3,2)</f>
        <v>Dylan</v>
      </c>
      <c r="C33" s="35" t="str">
        <f>Dylan!C26</f>
        <v/>
      </c>
      <c r="D33" s="35" t="str">
        <f>Dylan!D26</f>
        <v/>
      </c>
      <c r="E33" s="35" t="str">
        <f>Dylan!E26</f>
        <v/>
      </c>
      <c r="F33" s="35" t="str">
        <f>Dylan!F26</f>
        <v/>
      </c>
      <c r="G33" s="35" t="str">
        <f>Dylan!G26</f>
        <v/>
      </c>
      <c r="H33" s="35" t="str">
        <f>Dylan!H26</f>
        <v/>
      </c>
      <c r="I33" s="35" t="str">
        <f>Dylan!I26</f>
        <v/>
      </c>
      <c r="J33" s="35" t="str">
        <f>Dylan!J26</f>
        <v/>
      </c>
      <c r="K33" s="35" t="str">
        <f>Dylan!K26</f>
        <v/>
      </c>
      <c r="L33" s="35" t="str">
        <f>Dylan!L26</f>
        <v/>
      </c>
      <c r="M33" s="45">
        <f t="shared" si="2"/>
        <v>0</v>
      </c>
    </row>
    <row r="34" ht="15.75" customHeight="1">
      <c r="B34" t="str">
        <f t="array" ref="B34">INDEX(Participants,4,2)</f>
        <v>Karolina</v>
      </c>
      <c r="C34" s="35" t="str">
        <f>Karolina!C26</f>
        <v/>
      </c>
      <c r="D34" s="35" t="str">
        <f>Karolina!D26</f>
        <v/>
      </c>
      <c r="E34" s="35" t="str">
        <f>Karolina!E26</f>
        <v/>
      </c>
      <c r="F34" s="35" t="str">
        <f>Karolina!F26</f>
        <v/>
      </c>
      <c r="G34" s="35" t="str">
        <f>Karolina!G26</f>
        <v/>
      </c>
      <c r="H34" s="35" t="str">
        <f>Karolina!H26</f>
        <v/>
      </c>
      <c r="I34" s="35" t="str">
        <f>Karolina!I26</f>
        <v/>
      </c>
      <c r="J34" s="35" t="str">
        <f>Karolina!J26</f>
        <v/>
      </c>
      <c r="K34" s="35" t="str">
        <f>Karolina!K26</f>
        <v/>
      </c>
      <c r="L34" s="35" t="str">
        <f>Karolina!L26</f>
        <v/>
      </c>
      <c r="M34" s="45">
        <f t="shared" si="2"/>
        <v>0</v>
      </c>
    </row>
    <row r="35" ht="15.75" customHeight="1">
      <c r="B35" t="str">
        <f t="array" ref="B35">INDEX(Participants,5,2)</f>
        <v>Yeochan</v>
      </c>
      <c r="C35" s="35" t="str">
        <f>Yeochan!C26</f>
        <v/>
      </c>
      <c r="D35" s="35" t="str">
        <f>Yeochan!D26</f>
        <v/>
      </c>
      <c r="E35" s="35" t="str">
        <f>Yeochan!E26</f>
        <v/>
      </c>
      <c r="F35" s="35" t="str">
        <f>Yeochan!F26</f>
        <v/>
      </c>
      <c r="G35" s="35" t="str">
        <f>Yeochan!G26</f>
        <v/>
      </c>
      <c r="H35" s="35" t="str">
        <f>Yeochan!H26</f>
        <v/>
      </c>
      <c r="I35" s="35" t="str">
        <f>Yeochan!I26</f>
        <v/>
      </c>
      <c r="J35" s="35" t="str">
        <f>Yeochan!J26</f>
        <v/>
      </c>
      <c r="K35" s="35" t="str">
        <f>Yeochan!K26</f>
        <v/>
      </c>
      <c r="L35" s="35" t="str">
        <f>Yeochan!L26</f>
        <v/>
      </c>
      <c r="M35" s="45">
        <f t="shared" si="2"/>
        <v>0</v>
      </c>
    </row>
    <row r="36" ht="15.75" customHeight="1">
      <c r="B36" t="str">
        <f t="array" ref="B36">INDEX(Participants,6,2)</f>
        <v>Ivo</v>
      </c>
      <c r="C36" s="35" t="str">
        <f>Ivo!C26</f>
        <v/>
      </c>
      <c r="D36" s="35" t="str">
        <f>Ivo!D26</f>
        <v/>
      </c>
      <c r="E36" s="35" t="str">
        <f>Ivo!E26</f>
        <v/>
      </c>
      <c r="F36" s="35" t="str">
        <f>Ivo!F26</f>
        <v/>
      </c>
      <c r="G36" s="35" t="str">
        <f>Ivo!G26</f>
        <v/>
      </c>
      <c r="H36" s="35" t="str">
        <f>Ivo!H26</f>
        <v/>
      </c>
      <c r="I36" s="35" t="str">
        <f>Ivo!I26</f>
        <v/>
      </c>
      <c r="J36" s="35" t="str">
        <f>Ivo!J26</f>
        <v/>
      </c>
      <c r="K36" s="35" t="str">
        <f>Ivo!K26</f>
        <v/>
      </c>
      <c r="L36" s="35" t="str">
        <f>Ivo!L26</f>
        <v/>
      </c>
      <c r="M36" s="45">
        <f t="shared" si="2"/>
        <v>0</v>
      </c>
    </row>
    <row r="37" ht="15.75" customHeight="1">
      <c r="B37" t="str">
        <f t="array" ref="B37">INDEX(Participants,7,2)</f>
        <v>Student7</v>
      </c>
      <c r="C37" s="35">
        <f>Student7!C26</f>
        <v>0</v>
      </c>
      <c r="D37" s="35">
        <f>Student7!D26</f>
        <v>0</v>
      </c>
      <c r="E37" s="35">
        <f>Student7!E26</f>
        <v>0</v>
      </c>
      <c r="F37" s="35">
        <f>Student7!F26</f>
        <v>0</v>
      </c>
      <c r="G37" s="35">
        <f>Student7!G26</f>
        <v>0</v>
      </c>
      <c r="H37" s="35">
        <f>Student7!H26</f>
        <v>0</v>
      </c>
      <c r="I37" s="35">
        <f>Student7!I26</f>
        <v>0</v>
      </c>
      <c r="J37" s="35">
        <f>Student7!J26</f>
        <v>0</v>
      </c>
      <c r="K37" s="35">
        <f>Student7!K26</f>
        <v>0</v>
      </c>
      <c r="L37" s="35">
        <f>Student7!L26</f>
        <v>0</v>
      </c>
      <c r="M37" s="45">
        <f t="shared" si="2"/>
        <v>0</v>
      </c>
    </row>
    <row r="38" ht="15.75" customHeight="1">
      <c r="B38" t="str">
        <f t="array" ref="B38">INDEX(Participants,8,2)</f>
        <v>Student8</v>
      </c>
      <c r="C38" s="35">
        <f>Student8!C26</f>
        <v>0</v>
      </c>
      <c r="D38" s="35">
        <f>Student8!D26</f>
        <v>0</v>
      </c>
      <c r="E38" s="35">
        <f>Student8!E26</f>
        <v>0</v>
      </c>
      <c r="F38" s="35">
        <f>Student8!F26</f>
        <v>0</v>
      </c>
      <c r="G38" s="35">
        <f>Student8!G26</f>
        <v>0</v>
      </c>
      <c r="H38" s="35">
        <f>Student8!H26</f>
        <v>0</v>
      </c>
      <c r="I38" s="35">
        <f>Student8!I26</f>
        <v>0</v>
      </c>
      <c r="J38" s="35">
        <f>Student8!J26</f>
        <v>0</v>
      </c>
      <c r="K38" s="35">
        <f>Student8!K26</f>
        <v>0</v>
      </c>
      <c r="L38" s="35">
        <f>Student8!L26</f>
        <v>0</v>
      </c>
      <c r="M38" s="45">
        <f t="shared" si="2"/>
        <v>0</v>
      </c>
    </row>
    <row r="39" ht="15.75" customHeight="1">
      <c r="C39" s="45">
        <f t="shared" ref="C39:L39" si="3">SUM(C31:C38)</f>
        <v>0.4166666667</v>
      </c>
      <c r="D39" s="45">
        <f t="shared" si="3"/>
        <v>0.3541666667</v>
      </c>
      <c r="E39" s="45">
        <f t="shared" si="3"/>
        <v>0.9583333333</v>
      </c>
      <c r="F39" s="45">
        <f t="shared" si="3"/>
        <v>0.5416666667</v>
      </c>
      <c r="G39" s="45">
        <f t="shared" si="3"/>
        <v>0.875</v>
      </c>
      <c r="H39" s="45">
        <f t="shared" si="3"/>
        <v>0.7916666667</v>
      </c>
      <c r="I39" s="45">
        <f t="shared" si="3"/>
        <v>0.5833333333</v>
      </c>
      <c r="J39" s="45">
        <f t="shared" si="3"/>
        <v>0.5</v>
      </c>
      <c r="K39" s="45">
        <f t="shared" si="3"/>
        <v>0.2083333333</v>
      </c>
      <c r="L39" s="45">
        <f t="shared" si="3"/>
        <v>0.3333333333</v>
      </c>
      <c r="M39" s="45">
        <f t="shared" si="2"/>
        <v>5.5625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