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am\Desktop\ICT EDGE Training\Training files\"/>
    </mc:Choice>
  </mc:AlternateContent>
  <xr:revisionPtr revIDLastSave="0" documentId="13_ncr:1_{71CD7586-9DD7-4D26-B84C-6EAD00EC62B5}" xr6:coauthVersionLast="47" xr6:coauthVersionMax="47" xr10:uidLastSave="{00000000-0000-0000-0000-000000000000}"/>
  <bookViews>
    <workbookView xWindow="-110" yWindow="-110" windowWidth="19420" windowHeight="10300" activeTab="7" xr2:uid="{D6D55E5A-E4E3-4DBE-8C1B-880D7708A014}"/>
  </bookViews>
  <sheets>
    <sheet name="Salary" sheetId="6" r:id="rId1"/>
    <sheet name="Formular" sheetId="9" r:id="rId2"/>
    <sheet name="fnf" sheetId="1" r:id="rId3"/>
    <sheet name="fnf2" sheetId="3" r:id="rId4"/>
    <sheet name="Sort &amp; filter" sheetId="10" r:id="rId5"/>
    <sheet name="vlookup" sheetId="11" r:id="rId6"/>
    <sheet name="Chocolet" sheetId="4" r:id="rId7"/>
    <sheet name="Chart" sheetId="5" r:id="rId8"/>
    <sheet name="Subtotal" sheetId="8" r:id="rId9"/>
    <sheet name="Conditional sign" sheetId="12" r:id="rId10"/>
  </sheets>
  <definedNames>
    <definedName name="_xlnm._FilterDatabase" localSheetId="1" hidden="1">Formular!$B$7:$H$27</definedName>
    <definedName name="_xlnm._FilterDatabase" localSheetId="4" hidden="1">'Sort &amp; filter'!$A$1:$G$21</definedName>
    <definedName name="_xlnm._FilterDatabase" localSheetId="8" hidden="1">Subtotal!$B$1:$F$111</definedName>
    <definedName name="_xlnm.Print_Titles" localSheetId="8">Subtotal!$1:$1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2" i="12"/>
  <c r="F111" i="8" l="1"/>
  <c r="F100" i="8"/>
  <c r="F89" i="8"/>
  <c r="F83" i="8"/>
  <c r="F72" i="8"/>
  <c r="F61" i="8"/>
  <c r="F50" i="8"/>
  <c r="F39" i="8"/>
  <c r="F28" i="8"/>
  <c r="F12" i="8"/>
  <c r="K3" i="11"/>
  <c r="J3" i="11"/>
  <c r="I3" i="11"/>
  <c r="M10" i="9"/>
  <c r="M9" i="9"/>
  <c r="M8" i="9"/>
  <c r="M7" i="9"/>
  <c r="L9" i="9"/>
  <c r="L7" i="9"/>
  <c r="L10" i="9"/>
  <c r="L8" i="9"/>
  <c r="K8" i="9"/>
  <c r="K10" i="9"/>
  <c r="K9" i="9"/>
  <c r="K7" i="9"/>
  <c r="J2" i="9"/>
  <c r="F5" i="9"/>
  <c r="E4" i="9"/>
  <c r="E5" i="9" s="1"/>
  <c r="E3" i="9"/>
  <c r="E2" i="9"/>
  <c r="D3" i="6"/>
  <c r="D5" i="6"/>
  <c r="D6" i="6"/>
  <c r="D4" i="6"/>
  <c r="C3" i="6"/>
  <c r="F3" i="6" s="1"/>
  <c r="C5" i="6"/>
  <c r="F5" i="6" s="1"/>
  <c r="C6" i="6"/>
  <c r="F6" i="6" s="1"/>
  <c r="C4" i="6"/>
  <c r="F4" i="6" s="1"/>
  <c r="F7" i="5"/>
  <c r="G7" i="5"/>
  <c r="E7" i="5"/>
  <c r="D7" i="5"/>
  <c r="C7" i="5"/>
  <c r="H6" i="5"/>
  <c r="H5" i="5"/>
  <c r="H4" i="5"/>
  <c r="H3" i="5"/>
  <c r="F112" i="8" l="1"/>
  <c r="E18" i="4"/>
  <c r="E19" i="4"/>
  <c r="E14" i="4"/>
  <c r="E15" i="4"/>
  <c r="E16" i="4"/>
  <c r="E13" i="4"/>
  <c r="C8" i="4"/>
  <c r="D8" i="4"/>
  <c r="E8" i="4"/>
  <c r="F8" i="4"/>
  <c r="G8" i="4"/>
  <c r="H8" i="4"/>
  <c r="I8" i="4"/>
  <c r="J5" i="4"/>
  <c r="J6" i="4"/>
  <c r="J7" i="4"/>
  <c r="J4" i="4"/>
  <c r="M5" i="3"/>
  <c r="M6" i="3"/>
  <c r="M7" i="3"/>
  <c r="M4" i="3"/>
  <c r="B12" i="3"/>
  <c r="J12" i="3"/>
  <c r="J13" i="3"/>
  <c r="J11" i="3"/>
  <c r="H4" i="3"/>
  <c r="B15" i="3"/>
  <c r="G4" i="3"/>
  <c r="F4" i="3"/>
  <c r="H3" i="3"/>
  <c r="G3" i="3"/>
  <c r="F3" i="3"/>
  <c r="C5" i="1"/>
  <c r="C3" i="1"/>
  <c r="C4" i="1"/>
  <c r="C2" i="1"/>
  <c r="P8" i="1"/>
  <c r="P7" i="1"/>
  <c r="Q3" i="1"/>
  <c r="Q4" i="1"/>
  <c r="Q5" i="1"/>
  <c r="Q2" i="1"/>
  <c r="M6" i="1"/>
  <c r="M8" i="1" s="1"/>
  <c r="J5" i="1"/>
  <c r="J3" i="1"/>
  <c r="J2" i="1"/>
  <c r="G3" i="1"/>
  <c r="G4" i="1"/>
  <c r="G5" i="1"/>
  <c r="G6" i="1"/>
  <c r="G7" i="1"/>
  <c r="G8" i="1"/>
  <c r="G9" i="1"/>
  <c r="G10" i="1"/>
  <c r="G2" i="1"/>
  <c r="J9" i="4" l="1"/>
  <c r="M7" i="1"/>
</calcChain>
</file>

<file path=xl/sharedStrings.xml><?xml version="1.0" encoding="utf-8"?>
<sst xmlns="http://schemas.openxmlformats.org/spreadsheetml/2006/main" count="536" uniqueCount="185">
  <si>
    <t>Divisor</t>
  </si>
  <si>
    <t>Number</t>
  </si>
  <si>
    <t>MODULUS (MOD)</t>
  </si>
  <si>
    <t>Adam</t>
  </si>
  <si>
    <t>Smith</t>
  </si>
  <si>
    <t>Tithi</t>
  </si>
  <si>
    <t>Replace</t>
  </si>
  <si>
    <t>Text</t>
  </si>
  <si>
    <r>
      <t xml:space="preserve">This is </t>
    </r>
    <r>
      <rPr>
        <b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text data</t>
    </r>
  </si>
  <si>
    <t>Age</t>
  </si>
  <si>
    <t>Name</t>
  </si>
  <si>
    <t>Sumit</t>
  </si>
  <si>
    <t>Tanvir</t>
  </si>
  <si>
    <t>Abir</t>
  </si>
  <si>
    <t>Shohana</t>
  </si>
  <si>
    <t>Average</t>
  </si>
  <si>
    <t>Ceiling</t>
  </si>
  <si>
    <t>Floor</t>
  </si>
  <si>
    <t>First Name</t>
  </si>
  <si>
    <t>Last Name</t>
  </si>
  <si>
    <t>Das</t>
  </si>
  <si>
    <t>Parveen</t>
  </si>
  <si>
    <t>Ahmed</t>
  </si>
  <si>
    <t>Goutam</t>
  </si>
  <si>
    <t>Tarafder</t>
  </si>
  <si>
    <t>Full Name (concate)</t>
  </si>
  <si>
    <t xml:space="preserve"> </t>
  </si>
  <si>
    <t>Qty</t>
  </si>
  <si>
    <t>Price per unit</t>
  </si>
  <si>
    <t>Total Sales</t>
  </si>
  <si>
    <t>Subtotal</t>
  </si>
  <si>
    <t>Fruit</t>
  </si>
  <si>
    <t>Amount</t>
  </si>
  <si>
    <t>Apples</t>
  </si>
  <si>
    <t>Banana</t>
  </si>
  <si>
    <t>Lemons</t>
  </si>
  <si>
    <t>Mangoes</t>
  </si>
  <si>
    <t>COUNTIF</t>
  </si>
  <si>
    <t>VLOOKUP</t>
  </si>
  <si>
    <t>Account No</t>
  </si>
  <si>
    <t>Right</t>
  </si>
  <si>
    <t>Amit</t>
  </si>
  <si>
    <t>530017100000426</t>
  </si>
  <si>
    <t>Hanif</t>
  </si>
  <si>
    <t>530012400000428</t>
  </si>
  <si>
    <t>Branch No (left)</t>
  </si>
  <si>
    <t>Type</t>
  </si>
  <si>
    <t>Total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</si>
  <si>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</si>
  <si>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</si>
  <si>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</si>
  <si>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</si>
  <si>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</si>
  <si>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</si>
  <si>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</si>
  <si>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</si>
  <si>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Grass</t>
  </si>
  <si>
    <t>Fire</t>
  </si>
  <si>
    <t>Water</t>
  </si>
  <si>
    <t>Total Sum</t>
  </si>
  <si>
    <t>SUMIF</t>
  </si>
  <si>
    <t>Student</t>
  </si>
  <si>
    <t>Scrore</t>
  </si>
  <si>
    <t>Result</t>
  </si>
  <si>
    <t>Left, mid,right</t>
  </si>
  <si>
    <t>Product Code</t>
  </si>
  <si>
    <t>IF</t>
  </si>
  <si>
    <t>My Chocolet Addiction</t>
  </si>
  <si>
    <t>Friday</t>
  </si>
  <si>
    <t>Saturday</t>
  </si>
  <si>
    <t>Sunday</t>
  </si>
  <si>
    <t>Monday</t>
  </si>
  <si>
    <t>Tuesday</t>
  </si>
  <si>
    <t>Wednesday</t>
  </si>
  <si>
    <t>Thursday</t>
  </si>
  <si>
    <t>Mars Bars</t>
  </si>
  <si>
    <t>Twix</t>
  </si>
  <si>
    <t>Bounty</t>
  </si>
  <si>
    <t>Other</t>
  </si>
  <si>
    <t>Daily Totals</t>
  </si>
  <si>
    <t>Individual Totals</t>
  </si>
  <si>
    <t>Items</t>
  </si>
  <si>
    <t>No. of Chocolet bars consume per week</t>
  </si>
  <si>
    <t>Cost of Addiction</t>
  </si>
  <si>
    <t>Unit Price</t>
  </si>
  <si>
    <t>Cost</t>
  </si>
  <si>
    <t>Weekly cost of chocolets</t>
  </si>
  <si>
    <t>Yearly cost of chocolets</t>
  </si>
  <si>
    <t>Month</t>
  </si>
  <si>
    <t>Computer</t>
  </si>
  <si>
    <t>Laptop</t>
  </si>
  <si>
    <t>Memory</t>
  </si>
  <si>
    <t>Pendrive</t>
  </si>
  <si>
    <t>Mouse</t>
  </si>
  <si>
    <t>January</t>
  </si>
  <si>
    <t>February</t>
  </si>
  <si>
    <t>March</t>
  </si>
  <si>
    <t>April</t>
  </si>
  <si>
    <t>PRODUCT SALES</t>
  </si>
  <si>
    <t>Basic</t>
  </si>
  <si>
    <t>House Rent (10%)</t>
  </si>
  <si>
    <t>Medical (5%)</t>
  </si>
  <si>
    <t xml:space="preserve">Mobile </t>
  </si>
  <si>
    <t>SALARY</t>
  </si>
  <si>
    <t>TOTAL</t>
  </si>
  <si>
    <t>Country</t>
  </si>
  <si>
    <t>Bangladesh</t>
  </si>
  <si>
    <t>India</t>
  </si>
  <si>
    <t>China</t>
  </si>
  <si>
    <t>Pakistan</t>
  </si>
  <si>
    <t>Population</t>
  </si>
  <si>
    <t>Area</t>
  </si>
  <si>
    <t xml:space="preserve">Jan </t>
  </si>
  <si>
    <t>Feb</t>
  </si>
  <si>
    <t>Mar</t>
  </si>
  <si>
    <t>Sabbir Rahman</t>
  </si>
  <si>
    <t>Mustafizur Rahman</t>
  </si>
  <si>
    <t>Dhaka</t>
  </si>
  <si>
    <t>Rajshahi</t>
  </si>
  <si>
    <t>Count</t>
  </si>
  <si>
    <t>Sum</t>
  </si>
  <si>
    <t>Avarage</t>
  </si>
  <si>
    <t>Chitagong</t>
  </si>
  <si>
    <t>Rangpur</t>
  </si>
  <si>
    <t>Sylhet</t>
  </si>
  <si>
    <t>Khulna</t>
  </si>
  <si>
    <t>Barishal</t>
  </si>
  <si>
    <t>Cumilla</t>
  </si>
  <si>
    <t>Name Count</t>
  </si>
  <si>
    <t>SN</t>
  </si>
  <si>
    <t>Mymensingh</t>
  </si>
  <si>
    <t>Dinajpur</t>
  </si>
  <si>
    <t>Ratan Saha</t>
  </si>
  <si>
    <t>Mamun Hossain</t>
  </si>
  <si>
    <t>Morshed Hasan</t>
  </si>
  <si>
    <t>Rayhan Kazi</t>
  </si>
  <si>
    <t>Palash Mahmud</t>
  </si>
  <si>
    <t>Sohel Mahmud</t>
  </si>
  <si>
    <t>Sohana Parveen</t>
  </si>
  <si>
    <t>Seefat Anjum</t>
  </si>
  <si>
    <t>Rana Mia</t>
  </si>
  <si>
    <t>Joy Ghosal</t>
  </si>
  <si>
    <t>Saikot Shaynal</t>
  </si>
  <si>
    <t>Rajbari</t>
  </si>
  <si>
    <t>Data validation</t>
  </si>
  <si>
    <t>ID</t>
  </si>
  <si>
    <t>Designation</t>
  </si>
  <si>
    <t>Salary</t>
  </si>
  <si>
    <t>Shomnath Boumick</t>
  </si>
  <si>
    <t>Manager</t>
  </si>
  <si>
    <t>Chandon Tarafder</t>
  </si>
  <si>
    <t>Deputy General Manager</t>
  </si>
  <si>
    <t>Officer</t>
  </si>
  <si>
    <t>Assit. Manager</t>
  </si>
  <si>
    <t>Asist. Officer</t>
  </si>
  <si>
    <t>Principal Officer</t>
  </si>
  <si>
    <t>Sr. Manager</t>
  </si>
  <si>
    <t>Sr.  Officer</t>
  </si>
  <si>
    <t>Sr. Principal Officer</t>
  </si>
  <si>
    <t>Accountant</t>
  </si>
  <si>
    <t>Asist. Officer Total</t>
  </si>
  <si>
    <t>Assit. Manager Total</t>
  </si>
  <si>
    <t>Accountant Total</t>
  </si>
  <si>
    <t>Deputy General Manager Total</t>
  </si>
  <si>
    <t>Manager Total</t>
  </si>
  <si>
    <t>Officer Total</t>
  </si>
  <si>
    <t>Principal Officer Total</t>
  </si>
  <si>
    <t>Sr.  Officer Total</t>
  </si>
  <si>
    <t>Sr. Manager Total</t>
  </si>
  <si>
    <t>Sr. Principal Officer Total</t>
  </si>
  <si>
    <t>Grand Total</t>
  </si>
  <si>
    <t>Joining Date</t>
  </si>
  <si>
    <t>Emp ID</t>
  </si>
  <si>
    <t>Sun</t>
  </si>
  <si>
    <t>Mon</t>
  </si>
  <si>
    <t>Tue</t>
  </si>
  <si>
    <t>Wed</t>
  </si>
  <si>
    <t>Thu</t>
  </si>
  <si>
    <t>Fri</t>
  </si>
  <si>
    <t>Sat</t>
  </si>
  <si>
    <t>Rasel Mia</t>
  </si>
  <si>
    <t xml:space="preserve">Angkur </t>
  </si>
  <si>
    <t>Sagir</t>
  </si>
  <si>
    <t>Ratna</t>
  </si>
  <si>
    <t>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</si>
</sst>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#,##0[$৳-845]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16" borderId="0" applyNumberFormat="0" applyBorder="0" applyAlignment="0" applyProtection="0"/>
  </cellStyleXfs>
  <cellXfs count="10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4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0" borderId="0" xfId="0" applyFont="1"/>
    <xf numFmtId="0" fontId="4" fillId="3" borderId="1" xfId="0" applyFont="1" applyFill="1" applyBorder="1"/>
    <xf numFmtId="0" fontId="4" fillId="0" borderId="1" xfId="0" applyFont="1" applyBorder="1"/>
    <xf numFmtId="0" fontId="5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/>
    <xf numFmtId="164" fontId="1" fillId="0" borderId="0" xfId="0" applyNumberFormat="1" applyFont="1"/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165" fontId="9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2" borderId="1" xfId="0" applyFont="1" applyFill="1" applyBorder="1" applyAlignment="1">
      <alignment horizontal="left"/>
    </xf>
    <xf numFmtId="0" fontId="0" fillId="12" borderId="1" xfId="0" applyFill="1" applyBorder="1"/>
    <xf numFmtId="0" fontId="12" fillId="11" borderId="1" xfId="0" applyFont="1" applyFill="1" applyBorder="1" applyAlignment="1">
      <alignment horizontal="center"/>
    </xf>
    <xf numFmtId="0" fontId="12" fillId="11" borderId="10" xfId="0" applyFont="1" applyFill="1" applyBorder="1"/>
    <xf numFmtId="0" fontId="12" fillId="11" borderId="11" xfId="0" applyFont="1" applyFill="1" applyBorder="1"/>
    <xf numFmtId="0" fontId="12" fillId="11" borderId="12" xfId="0" applyFont="1" applyFill="1" applyBorder="1"/>
    <xf numFmtId="0" fontId="0" fillId="2" borderId="1" xfId="0" applyFill="1" applyBorder="1"/>
    <xf numFmtId="0" fontId="0" fillId="13" borderId="1" xfId="0" applyFill="1" applyBorder="1"/>
    <xf numFmtId="0" fontId="13" fillId="11" borderId="1" xfId="0" applyFont="1" applyFill="1" applyBorder="1"/>
    <xf numFmtId="0" fontId="13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4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/>
    <xf numFmtId="0" fontId="19" fillId="11" borderId="14" xfId="0" applyFont="1" applyFill="1" applyBorder="1" applyAlignment="1">
      <alignment horizontal="left"/>
    </xf>
    <xf numFmtId="0" fontId="19" fillId="11" borderId="13" xfId="0" applyFont="1" applyFill="1" applyBorder="1" applyAlignment="1">
      <alignment horizontal="left"/>
    </xf>
    <xf numFmtId="0" fontId="0" fillId="12" borderId="14" xfId="0" applyFill="1" applyBorder="1" applyAlignment="1">
      <alignment horizontal="left"/>
    </xf>
    <xf numFmtId="14" fontId="0" fillId="12" borderId="14" xfId="0" applyNumberFormat="1" applyFill="1" applyBorder="1" applyAlignment="1">
      <alignment horizontal="left"/>
    </xf>
    <xf numFmtId="0" fontId="0" fillId="12" borderId="13" xfId="0" applyFill="1" applyBorder="1" applyAlignment="1">
      <alignment horizontal="left"/>
    </xf>
    <xf numFmtId="0" fontId="18" fillId="16" borderId="1" xfId="1" applyBorder="1" applyAlignment="1">
      <alignment horizontal="left"/>
    </xf>
    <xf numFmtId="14" fontId="18" fillId="16" borderId="1" xfId="1" applyNumberFormat="1" applyBorder="1" applyAlignment="1">
      <alignment horizontal="left"/>
    </xf>
    <xf numFmtId="0" fontId="0" fillId="17" borderId="15" xfId="0" applyFill="1" applyBorder="1" applyAlignment="1">
      <alignment horizontal="left"/>
    </xf>
    <xf numFmtId="14" fontId="0" fillId="12" borderId="15" xfId="0" applyNumberFormat="1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7" borderId="14" xfId="0" applyFill="1" applyBorder="1" applyAlignment="1">
      <alignment horizontal="left"/>
    </xf>
    <xf numFmtId="0" fontId="0" fillId="17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12" borderId="15" xfId="0" applyFill="1" applyBorder="1" applyAlignment="1">
      <alignment horizontal="left"/>
    </xf>
    <xf numFmtId="0" fontId="0" fillId="12" borderId="16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12" borderId="3" xfId="0" applyFill="1" applyBorder="1" applyAlignment="1">
      <alignment horizontal="left"/>
    </xf>
    <xf numFmtId="14" fontId="0" fillId="12" borderId="3" xfId="0" applyNumberForma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4" fontId="0" fillId="12" borderId="1" xfId="0" applyNumberForma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0" fillId="4" borderId="1" xfId="0" applyFill="1" applyBorder="1"/>
    <xf numFmtId="0" fontId="0" fillId="18" borderId="1" xfId="0" applyFill="1" applyBorder="1"/>
    <xf numFmtId="0" fontId="5" fillId="19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/>
    <xf numFmtId="0" fontId="8" fillId="10" borderId="6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5" fillId="0" borderId="0" xfId="0" applyFont="1" applyAlignment="1">
      <alignment horizontal="right" wrapText="1"/>
    </xf>
    <xf numFmtId="0" fontId="7" fillId="9" borderId="3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</cellXfs>
  <cellStyles count="2">
    <cellStyle name="Accent6" xfId="1" builtinId="49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Sales</a:t>
            </a:r>
          </a:p>
        </c:rich>
      </c:tx>
      <c:layout>
        <c:manualLayout>
          <c:xMode val="edge"/>
          <c:yMode val="edge"/>
          <c:x val="0.45974990626171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83652043494563E-2"/>
          <c:y val="9.4688098769594331E-2"/>
          <c:w val="0.93207349081364832"/>
          <c:h val="0.74321464433383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Chart!$C$2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Chart!$C$3:$C$6</c:f>
              <c:numCache>
                <c:formatCode>General</c:formatCode>
                <c:ptCount val="4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613-9417-E85576696F24}"/>
            </c:ext>
          </c:extLst>
        </c:ser>
        <c:ser>
          <c:idx val="1"/>
          <c:order val="1"/>
          <c:tx>
            <c:strRef>
              <c:f>Chart!$D$2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Chart!$D$3:$D$6</c:f>
              <c:numCache>
                <c:formatCode>General</c:formatCode>
                <c:ptCount val="4"/>
                <c:pt idx="0">
                  <c:v>70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613-9417-E85576696F24}"/>
            </c:ext>
          </c:extLst>
        </c:ser>
        <c:ser>
          <c:idx val="2"/>
          <c:order val="2"/>
          <c:tx>
            <c:strRef>
              <c:f>Chart!$E$2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Chart!$E$3:$E$6</c:f>
              <c:numCache>
                <c:formatCode>General</c:formatCode>
                <c:ptCount val="4"/>
                <c:pt idx="0">
                  <c:v>90</c:v>
                </c:pt>
                <c:pt idx="1">
                  <c:v>101</c:v>
                </c:pt>
                <c:pt idx="2">
                  <c:v>101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F-4613-9417-E85576696F24}"/>
            </c:ext>
          </c:extLst>
        </c:ser>
        <c:ser>
          <c:idx val="3"/>
          <c:order val="3"/>
          <c:tx>
            <c:strRef>
              <c:f>Chart!$F$2</c:f>
              <c:strCache>
                <c:ptCount val="1"/>
                <c:pt idx="0">
                  <c:v>Pendrive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Chart!$F$3:$F$6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F-4613-9417-E85576696F24}"/>
            </c:ext>
          </c:extLst>
        </c:ser>
        <c:ser>
          <c:idx val="4"/>
          <c:order val="4"/>
          <c:tx>
            <c:strRef>
              <c:f>Chart!$G$2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Chart!$G$3:$G$6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F-4613-9417-E85576696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92024335"/>
        <c:axId val="692014735"/>
      </c:barChart>
      <c:catAx>
        <c:axId val="6920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14735"/>
        <c:crosses val="autoZero"/>
        <c:auto val="1"/>
        <c:lblAlgn val="ctr"/>
        <c:lblOffset val="100"/>
        <c:noMultiLvlLbl val="0"/>
      </c:catAx>
      <c:valAx>
        <c:axId val="6920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362204724409449E-2"/>
          <c:y val="0.92001967077435609"/>
          <c:w val="0.87260892388451439"/>
          <c:h val="6.7907898443290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49240833211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Chart!$B$13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A80-4556-B6AA-EEFAF8DFF7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A80-4556-B6AA-EEFAF8DFF7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8A0-458E-A8D3-662E8F02DB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8A0-458E-A8D3-662E8F02DB6A}"/>
              </c:ext>
            </c:extLst>
          </c:dPt>
          <c:dLbls>
            <c:dLbl>
              <c:idx val="0"/>
              <c:layout>
                <c:manualLayout>
                  <c:x val="-3.5455278001611544E-2"/>
                  <c:y val="-1.59786950732356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80-4556-B6AA-EEFAF8DFF750}"/>
                </c:ext>
              </c:extLst>
            </c:dLbl>
            <c:dLbl>
              <c:idx val="1"/>
              <c:layout>
                <c:manualLayout>
                  <c:x val="1.9339242546333603E-2"/>
                  <c:y val="1.06524633821571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80-4556-B6AA-EEFAF8DFF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Chart!$C$12:$F$12</c:f>
              <c:strCache>
                <c:ptCount val="4"/>
                <c:pt idx="0">
                  <c:v>Bangladesh</c:v>
                </c:pt>
                <c:pt idx="1">
                  <c:v>Pakistan</c:v>
                </c:pt>
                <c:pt idx="2">
                  <c:v>India</c:v>
                </c:pt>
                <c:pt idx="3">
                  <c:v>China</c:v>
                </c:pt>
              </c:strCache>
            </c:strRef>
          </c:cat>
          <c:val>
            <c:numRef>
              <c:f>Chart!$C$13:$F$13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120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556-B6AA-EEFAF8DFF75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247651</xdr:colOff>
      <xdr:row>0</xdr:row>
      <xdr:rowOff>25399</xdr:rowOff>
    </xdr:from>
    <xdr:to>
      <xdr:col>17</xdr:col>
      <xdr:colOff>95250</xdr:colOff>
      <xdr:row>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408DB-94B2-3330-47B1-DE977DFF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10</xdr:row>
      <xdr:rowOff>171449</xdr:rowOff>
    </xdr:from>
    <xdr:to>
      <xdr:col>13</xdr:col>
      <xdr:colOff>336550</xdr:colOff>
      <xdr:row>25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8FFD0-455F-6451-0C16-04786EBF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C437-95AF-4FE6-A4B2-0880C3FE4BB0}">
  <dimension ref="A1:F6"/>
  <sheetViews>
    <sheetView workbookViewId="0">
      <selection activeCell="B16" sqref="B16"/>
    </sheetView>
  </sheetViews>
  <sheetFormatPr defaultRowHeight="14.5" x14ac:dyDescent="0.35"/>
  <cols>
    <col min="1" max="1" width="10.6328125" bestFit="1" customWidth="1"/>
    <col min="2" max="2" width="7.81640625" bestFit="1" customWidth="1"/>
    <col min="3" max="3" width="21.26953125" bestFit="1" customWidth="1"/>
    <col min="4" max="4" width="15.7265625" bestFit="1" customWidth="1"/>
    <col min="5" max="5" width="9.54296875" bestFit="1" customWidth="1"/>
    <col min="6" max="6" width="10.7265625" bestFit="1" customWidth="1"/>
  </cols>
  <sheetData>
    <row r="1" spans="1:6" ht="27.5" customHeight="1" thickBot="1" x14ac:dyDescent="0.4">
      <c r="A1" s="86" t="s">
        <v>103</v>
      </c>
      <c r="B1" s="86"/>
      <c r="C1" s="86"/>
      <c r="D1" s="86"/>
      <c r="E1" s="86"/>
    </row>
    <row r="2" spans="1:6" ht="20" thickBot="1" x14ac:dyDescent="0.5">
      <c r="A2" s="27" t="s">
        <v>10</v>
      </c>
      <c r="B2" s="27" t="s">
        <v>99</v>
      </c>
      <c r="C2" s="27" t="s">
        <v>100</v>
      </c>
      <c r="D2" s="27" t="s">
        <v>101</v>
      </c>
      <c r="E2" s="27" t="s">
        <v>102</v>
      </c>
      <c r="F2" s="27" t="s">
        <v>104</v>
      </c>
    </row>
    <row r="3" spans="1:6" ht="20" thickBot="1" x14ac:dyDescent="0.5">
      <c r="A3" s="28" t="s">
        <v>14</v>
      </c>
      <c r="B3" s="30">
        <v>35000</v>
      </c>
      <c r="C3" s="30">
        <f>B3*10%</f>
        <v>3500</v>
      </c>
      <c r="D3" s="30">
        <f>B3*5%</f>
        <v>1750</v>
      </c>
      <c r="E3" s="30">
        <v>1500</v>
      </c>
      <c r="F3" s="29">
        <f>SUM(B3:E3)</f>
        <v>41750</v>
      </c>
    </row>
    <row r="4" spans="1:6" ht="20" thickBot="1" x14ac:dyDescent="0.5">
      <c r="A4" s="28" t="s">
        <v>11</v>
      </c>
      <c r="B4" s="30">
        <v>23500</v>
      </c>
      <c r="C4" s="30">
        <f>B4*10%</f>
        <v>2350</v>
      </c>
      <c r="D4" s="30">
        <f>B4*5%</f>
        <v>1175</v>
      </c>
      <c r="E4" s="30">
        <v>1000</v>
      </c>
      <c r="F4" s="29">
        <f>SUM(B4:E4)</f>
        <v>28025</v>
      </c>
    </row>
    <row r="5" spans="1:6" ht="20" thickBot="1" x14ac:dyDescent="0.5">
      <c r="A5" s="28" t="s">
        <v>12</v>
      </c>
      <c r="B5" s="30">
        <v>22000</v>
      </c>
      <c r="C5" s="30">
        <f>B5*10%</f>
        <v>2200</v>
      </c>
      <c r="D5" s="30">
        <f>B5*5%</f>
        <v>1100</v>
      </c>
      <c r="E5" s="30">
        <v>1000</v>
      </c>
      <c r="F5" s="29">
        <f>SUM(B5:E5)</f>
        <v>26300</v>
      </c>
    </row>
    <row r="6" spans="1:6" ht="20" thickBot="1" x14ac:dyDescent="0.5">
      <c r="A6" s="28" t="s">
        <v>13</v>
      </c>
      <c r="B6" s="30">
        <v>16000</v>
      </c>
      <c r="C6" s="30">
        <f>B6*10%</f>
        <v>1600</v>
      </c>
      <c r="D6" s="30">
        <f>B6*5%</f>
        <v>800</v>
      </c>
      <c r="E6" s="30">
        <v>600</v>
      </c>
      <c r="F6" s="29">
        <f>SUM(B6:E6)</f>
        <v>19000</v>
      </c>
    </row>
  </sheetData>
  <sortState xmlns:xlrd2="http://schemas.microsoft.com/office/spreadsheetml/2017/richdata2" ref="A3:F6">
    <sortCondition descending="1" ref="B3:B6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335-E96D-4E6D-9A4D-3EB50326BC5A}">
  <dimension ref="B1:J12"/>
  <sheetViews>
    <sheetView zoomScale="130" zoomScaleNormal="130" workbookViewId="0">
      <selection activeCell="J2" sqref="J2"/>
    </sheetView>
  </sheetViews>
  <sheetFormatPr defaultRowHeight="14.5" x14ac:dyDescent="0.35"/>
  <cols>
    <col min="1" max="1" width="2.1796875" customWidth="1"/>
    <col min="2" max="2" width="14.1796875" bestFit="1" customWidth="1"/>
    <col min="3" max="10" width="10.26953125" customWidth="1"/>
  </cols>
  <sheetData>
    <row r="1" spans="2:10" ht="18.5" x14ac:dyDescent="0.45">
      <c r="B1" s="82" t="s">
        <v>10</v>
      </c>
      <c r="C1" s="82" t="s">
        <v>173</v>
      </c>
      <c r="D1" s="82" t="s">
        <v>174</v>
      </c>
      <c r="E1" s="82" t="s">
        <v>175</v>
      </c>
      <c r="F1" s="82" t="s">
        <v>176</v>
      </c>
      <c r="G1" s="82" t="s">
        <v>177</v>
      </c>
      <c r="H1" s="82" t="s">
        <v>178</v>
      </c>
      <c r="I1" s="82" t="s">
        <v>179</v>
      </c>
      <c r="J1" s="82" t="s">
        <v>47</v>
      </c>
    </row>
    <row r="2" spans="2:10" x14ac:dyDescent="0.35">
      <c r="B2" s="80" t="s">
        <v>184</v>
      </c>
      <c r="C2" s="80">
        <v>1</v>
      </c>
      <c r="D2" s="80">
        <v>1</v>
      </c>
      <c r="E2" s="80">
        <v>0</v>
      </c>
      <c r="F2" s="80">
        <v>1</v>
      </c>
      <c r="G2" s="80">
        <v>1</v>
      </c>
      <c r="H2" s="80">
        <v>1</v>
      </c>
      <c r="I2" s="80">
        <v>1</v>
      </c>
      <c r="J2" s="80">
        <f>COUNTIF(C2:I2,"1")</f>
        <v>6</v>
      </c>
    </row>
    <row r="3" spans="2:10" x14ac:dyDescent="0.35">
      <c r="B3" s="81" t="s">
        <v>180</v>
      </c>
      <c r="C3" s="80">
        <v>1</v>
      </c>
      <c r="D3" s="80">
        <v>1</v>
      </c>
      <c r="E3" s="80">
        <v>1</v>
      </c>
      <c r="F3" s="80">
        <v>0</v>
      </c>
      <c r="G3" s="80">
        <v>1</v>
      </c>
      <c r="H3" s="80">
        <v>0</v>
      </c>
      <c r="I3" s="80">
        <v>1</v>
      </c>
      <c r="J3" s="80">
        <f t="shared" ref="J3:J8" si="0">COUNTIF(C3:I3,"1")</f>
        <v>5</v>
      </c>
    </row>
    <row r="4" spans="2:10" x14ac:dyDescent="0.35">
      <c r="B4" s="80" t="s">
        <v>181</v>
      </c>
      <c r="C4" s="80">
        <v>1</v>
      </c>
      <c r="D4" s="80">
        <v>1</v>
      </c>
      <c r="E4" s="80">
        <v>1</v>
      </c>
      <c r="F4" s="80">
        <v>1</v>
      </c>
      <c r="G4" s="80">
        <v>0</v>
      </c>
      <c r="H4" s="80">
        <v>0</v>
      </c>
      <c r="I4" s="80">
        <v>0</v>
      </c>
      <c r="J4" s="80">
        <f t="shared" si="0"/>
        <v>4</v>
      </c>
    </row>
    <row r="5" spans="2:10" x14ac:dyDescent="0.35">
      <c r="B5" s="81" t="s">
        <v>182</v>
      </c>
      <c r="C5" s="80">
        <v>1</v>
      </c>
      <c r="D5" s="80">
        <v>1</v>
      </c>
      <c r="E5" s="80">
        <v>0</v>
      </c>
      <c r="F5" s="80">
        <v>1</v>
      </c>
      <c r="G5" s="80">
        <v>1</v>
      </c>
      <c r="H5" s="80">
        <v>0</v>
      </c>
      <c r="I5" s="80">
        <v>1</v>
      </c>
      <c r="J5" s="80">
        <f t="shared" si="0"/>
        <v>5</v>
      </c>
    </row>
    <row r="6" spans="2:10" x14ac:dyDescent="0.35">
      <c r="B6" s="80" t="s">
        <v>183</v>
      </c>
      <c r="C6" s="80">
        <v>0</v>
      </c>
      <c r="D6" s="80">
        <v>1</v>
      </c>
      <c r="E6" s="80">
        <v>1</v>
      </c>
      <c r="F6" s="80">
        <v>1</v>
      </c>
      <c r="G6" s="80">
        <v>0</v>
      </c>
      <c r="H6" s="80">
        <v>0</v>
      </c>
      <c r="I6" s="80">
        <v>0</v>
      </c>
      <c r="J6" s="80">
        <f t="shared" si="0"/>
        <v>3</v>
      </c>
    </row>
    <row r="7" spans="2:10" x14ac:dyDescent="0.35">
      <c r="B7" s="81" t="s">
        <v>21</v>
      </c>
      <c r="C7" s="80">
        <v>1</v>
      </c>
      <c r="D7" s="80">
        <v>0</v>
      </c>
      <c r="E7" s="80">
        <v>1</v>
      </c>
      <c r="F7" s="80">
        <v>1</v>
      </c>
      <c r="G7" s="80">
        <v>1</v>
      </c>
      <c r="H7" s="80">
        <v>0</v>
      </c>
      <c r="I7" s="80">
        <v>1</v>
      </c>
      <c r="J7" s="80">
        <f t="shared" si="0"/>
        <v>5</v>
      </c>
    </row>
    <row r="8" spans="2:10" x14ac:dyDescent="0.35">
      <c r="B8" s="80" t="s">
        <v>14</v>
      </c>
      <c r="C8" s="80">
        <v>1</v>
      </c>
      <c r="D8" s="80">
        <v>1</v>
      </c>
      <c r="E8" s="80">
        <v>1</v>
      </c>
      <c r="F8" s="80">
        <v>1</v>
      </c>
      <c r="G8" s="80">
        <v>1</v>
      </c>
      <c r="H8" s="80">
        <v>0</v>
      </c>
      <c r="I8" s="80">
        <v>1</v>
      </c>
      <c r="J8" s="80">
        <f t="shared" si="0"/>
        <v>6</v>
      </c>
    </row>
    <row r="10" spans="2:10" x14ac:dyDescent="0.35">
      <c r="C10" s="85"/>
    </row>
    <row r="11" spans="2:10" x14ac:dyDescent="0.35">
      <c r="C11" s="85"/>
    </row>
    <row r="12" spans="2:10" x14ac:dyDescent="0.35">
      <c r="C12" s="85"/>
    </row>
  </sheetData>
  <phoneticPr fontId="2" type="noConversion"/>
  <conditionalFormatting sqref="C10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C2:I8 C11:C12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3BC4-0AB0-473A-AA6A-45141C5128C0}">
  <dimension ref="B2:M27"/>
  <sheetViews>
    <sheetView zoomScale="115" zoomScaleNormal="115" workbookViewId="0">
      <selection activeCell="L5" sqref="L5"/>
    </sheetView>
  </sheetViews>
  <sheetFormatPr defaultRowHeight="14.5" x14ac:dyDescent="0.35"/>
  <cols>
    <col min="1" max="1" width="3.6328125" customWidth="1"/>
    <col min="2" max="2" width="2.81640625" bestFit="1" customWidth="1"/>
    <col min="3" max="3" width="16" customWidth="1"/>
    <col min="4" max="4" width="11.36328125" customWidth="1"/>
    <col min="5" max="5" width="6" customWidth="1"/>
    <col min="6" max="6" width="5.81640625" customWidth="1"/>
    <col min="7" max="7" width="6.26953125" customWidth="1"/>
    <col min="13" max="13" width="9.26953125" customWidth="1"/>
  </cols>
  <sheetData>
    <row r="2" spans="2:13" x14ac:dyDescent="0.35">
      <c r="D2" s="6" t="s">
        <v>128</v>
      </c>
      <c r="E2" s="6">
        <f>COUNTA(C8:C27)</f>
        <v>20</v>
      </c>
      <c r="F2" s="6"/>
      <c r="G2" s="87" t="s">
        <v>144</v>
      </c>
      <c r="H2" s="88"/>
      <c r="I2" s="46" t="s">
        <v>117</v>
      </c>
      <c r="J2" s="47">
        <f>SUMIF(D8:D27,I2,H8:H27)</f>
        <v>5199</v>
      </c>
    </row>
    <row r="3" spans="2:13" x14ac:dyDescent="0.35">
      <c r="D3" s="6" t="s">
        <v>119</v>
      </c>
      <c r="E3" s="6">
        <f>COUNT(E8:E27)</f>
        <v>20</v>
      </c>
      <c r="F3" s="6"/>
    </row>
    <row r="4" spans="2:13" x14ac:dyDescent="0.35">
      <c r="D4" s="6" t="s">
        <v>120</v>
      </c>
      <c r="E4" s="6">
        <f>SUM(E8:E27)</f>
        <v>10696</v>
      </c>
      <c r="F4" s="6"/>
    </row>
    <row r="5" spans="2:13" x14ac:dyDescent="0.35">
      <c r="D5" s="6" t="s">
        <v>121</v>
      </c>
      <c r="E5" s="6">
        <f>E4/E3</f>
        <v>534.79999999999995</v>
      </c>
      <c r="F5" s="6">
        <f>AVERAGE(E8:E27)</f>
        <v>534.79999999999995</v>
      </c>
    </row>
    <row r="6" spans="2:13" x14ac:dyDescent="0.35">
      <c r="J6" s="40" t="s">
        <v>111</v>
      </c>
      <c r="K6" s="40" t="s">
        <v>47</v>
      </c>
      <c r="L6" s="40" t="s">
        <v>119</v>
      </c>
      <c r="M6" s="40" t="s">
        <v>15</v>
      </c>
    </row>
    <row r="7" spans="2:13" ht="17" x14ac:dyDescent="0.4">
      <c r="B7" s="43" t="s">
        <v>129</v>
      </c>
      <c r="C7" s="44" t="s">
        <v>10</v>
      </c>
      <c r="D7" s="44" t="s">
        <v>111</v>
      </c>
      <c r="E7" s="44" t="s">
        <v>112</v>
      </c>
      <c r="F7" s="44" t="s">
        <v>113</v>
      </c>
      <c r="G7" s="44" t="s">
        <v>114</v>
      </c>
      <c r="H7" s="45" t="s">
        <v>47</v>
      </c>
      <c r="J7" s="41" t="s">
        <v>125</v>
      </c>
      <c r="K7" s="41">
        <f>SUMIF($D$8:$D$27,J7,$H$8:$H$27)</f>
        <v>2393</v>
      </c>
      <c r="L7" s="41">
        <f>COUNTIF($D$8:$D$27,J7)</f>
        <v>2</v>
      </c>
      <c r="M7" s="41">
        <f>AVERAGEIF($D$8:$D$27,J7,$H$8:$H$27)</f>
        <v>1196.5</v>
      </c>
    </row>
    <row r="8" spans="2:13" x14ac:dyDescent="0.35">
      <c r="B8" s="34">
        <v>1</v>
      </c>
      <c r="C8" s="35" t="s">
        <v>115</v>
      </c>
      <c r="D8" s="35" t="s">
        <v>117</v>
      </c>
      <c r="E8" s="35">
        <v>932</v>
      </c>
      <c r="F8" s="35">
        <v>919</v>
      </c>
      <c r="G8" s="35">
        <v>466</v>
      </c>
      <c r="H8" s="36">
        <v>2317</v>
      </c>
      <c r="J8" s="6" t="s">
        <v>118</v>
      </c>
      <c r="K8" s="41">
        <f>SUMIF($D$8:$D$27,J8,$H$8:$H$27)</f>
        <v>6135</v>
      </c>
      <c r="L8" s="41">
        <f t="shared" ref="L8" si="0">COUNTIF($D$8:$D$27,J8)</f>
        <v>4</v>
      </c>
      <c r="M8" s="6">
        <f>AVERAGEIF($D$8:$D$27,J8,$H$8:$H$27)</f>
        <v>1533.75</v>
      </c>
    </row>
    <row r="9" spans="2:13" x14ac:dyDescent="0.35">
      <c r="B9" s="37">
        <v>2</v>
      </c>
      <c r="C9" s="38" t="s">
        <v>115</v>
      </c>
      <c r="D9" s="38" t="s">
        <v>118</v>
      </c>
      <c r="E9" s="38">
        <v>255</v>
      </c>
      <c r="F9" s="38">
        <v>128</v>
      </c>
      <c r="G9" s="38">
        <v>644</v>
      </c>
      <c r="H9" s="39">
        <v>1027</v>
      </c>
      <c r="J9" s="41" t="s">
        <v>131</v>
      </c>
      <c r="K9" s="41">
        <f>SUMIF($D$8:$D$27,J9,$H$8:$H$27)</f>
        <v>5250</v>
      </c>
      <c r="L9" s="41">
        <f>COUNTIF($D$8:$D$27,J9)</f>
        <v>3</v>
      </c>
      <c r="M9" s="41">
        <f>AVERAGEIF($D$8:$D$27,J9,$H$8:$H$27)</f>
        <v>1750</v>
      </c>
    </row>
    <row r="10" spans="2:13" x14ac:dyDescent="0.35">
      <c r="B10" s="34">
        <v>3</v>
      </c>
      <c r="C10" s="35" t="s">
        <v>115</v>
      </c>
      <c r="D10" s="35" t="s">
        <v>125</v>
      </c>
      <c r="E10" s="35">
        <v>666</v>
      </c>
      <c r="F10" s="35">
        <v>133</v>
      </c>
      <c r="G10" s="35">
        <v>236</v>
      </c>
      <c r="H10" s="36">
        <v>1035</v>
      </c>
      <c r="J10" s="6" t="s">
        <v>126</v>
      </c>
      <c r="K10" s="41">
        <f>SUMIF($D$8:$D$27,J10,$H$8:$H$27)</f>
        <v>1387</v>
      </c>
      <c r="L10" s="41">
        <f>COUNTIF($D$8:$D$27,J10)</f>
        <v>1</v>
      </c>
      <c r="M10" s="6">
        <f>AVERAGEIF($D$8:$D$27,J10,$H$8:$H$27)</f>
        <v>1387</v>
      </c>
    </row>
    <row r="11" spans="2:13" x14ac:dyDescent="0.35">
      <c r="B11" s="37">
        <v>4</v>
      </c>
      <c r="C11" s="38" t="s">
        <v>115</v>
      </c>
      <c r="D11" s="38" t="s">
        <v>130</v>
      </c>
      <c r="E11" s="38">
        <v>547</v>
      </c>
      <c r="F11" s="38">
        <v>606</v>
      </c>
      <c r="G11" s="38">
        <v>891</v>
      </c>
      <c r="H11" s="39">
        <v>2044</v>
      </c>
    </row>
    <row r="12" spans="2:13" x14ac:dyDescent="0.35">
      <c r="B12" s="34">
        <v>5</v>
      </c>
      <c r="C12" s="35" t="s">
        <v>115</v>
      </c>
      <c r="D12" s="35" t="s">
        <v>118</v>
      </c>
      <c r="E12" s="35">
        <v>519</v>
      </c>
      <c r="F12" s="35">
        <v>860</v>
      </c>
      <c r="G12" s="35">
        <v>729</v>
      </c>
      <c r="H12" s="36">
        <v>2108</v>
      </c>
    </row>
    <row r="13" spans="2:13" x14ac:dyDescent="0.35">
      <c r="B13" s="37">
        <v>6</v>
      </c>
      <c r="C13" s="38" t="s">
        <v>115</v>
      </c>
      <c r="D13" s="38" t="s">
        <v>124</v>
      </c>
      <c r="E13" s="38">
        <v>246</v>
      </c>
      <c r="F13" s="38">
        <v>312</v>
      </c>
      <c r="G13" s="38">
        <v>956</v>
      </c>
      <c r="H13" s="39">
        <v>1514</v>
      </c>
    </row>
    <row r="14" spans="2:13" x14ac:dyDescent="0.35">
      <c r="B14" s="34">
        <v>7</v>
      </c>
      <c r="C14" s="35" t="s">
        <v>116</v>
      </c>
      <c r="D14" s="35" t="s">
        <v>118</v>
      </c>
      <c r="E14" s="35">
        <v>595</v>
      </c>
      <c r="F14" s="35">
        <v>810</v>
      </c>
      <c r="G14" s="35">
        <v>509</v>
      </c>
      <c r="H14" s="36">
        <v>1914</v>
      </c>
    </row>
    <row r="15" spans="2:13" x14ac:dyDescent="0.35">
      <c r="B15" s="37">
        <v>8</v>
      </c>
      <c r="C15" s="38" t="s">
        <v>115</v>
      </c>
      <c r="D15" s="38" t="s">
        <v>131</v>
      </c>
      <c r="E15" s="38">
        <v>274</v>
      </c>
      <c r="F15" s="38">
        <v>892</v>
      </c>
      <c r="G15" s="38">
        <v>141</v>
      </c>
      <c r="H15" s="39">
        <v>1307</v>
      </c>
    </row>
    <row r="16" spans="2:13" x14ac:dyDescent="0.35">
      <c r="B16" s="34">
        <v>9</v>
      </c>
      <c r="C16" s="35" t="s">
        <v>115</v>
      </c>
      <c r="D16" s="35" t="s">
        <v>126</v>
      </c>
      <c r="E16" s="35">
        <v>270</v>
      </c>
      <c r="F16" s="35">
        <v>476</v>
      </c>
      <c r="G16" s="35">
        <v>641</v>
      </c>
      <c r="H16" s="36">
        <v>1387</v>
      </c>
    </row>
    <row r="17" spans="2:8" x14ac:dyDescent="0.35">
      <c r="B17" s="37">
        <v>10</v>
      </c>
      <c r="C17" s="38" t="s">
        <v>115</v>
      </c>
      <c r="D17" s="38" t="s">
        <v>130</v>
      </c>
      <c r="E17" s="38">
        <v>880</v>
      </c>
      <c r="F17" s="38">
        <v>653</v>
      </c>
      <c r="G17" s="38">
        <v>155</v>
      </c>
      <c r="H17" s="39">
        <v>1688</v>
      </c>
    </row>
    <row r="18" spans="2:8" x14ac:dyDescent="0.35">
      <c r="B18" s="34">
        <v>11</v>
      </c>
      <c r="C18" s="35" t="s">
        <v>115</v>
      </c>
      <c r="D18" s="35" t="s">
        <v>125</v>
      </c>
      <c r="E18" s="35">
        <v>445</v>
      </c>
      <c r="F18" s="35">
        <v>559</v>
      </c>
      <c r="G18" s="35">
        <v>354</v>
      </c>
      <c r="H18" s="36">
        <v>1358</v>
      </c>
    </row>
    <row r="19" spans="2:8" x14ac:dyDescent="0.35">
      <c r="B19" s="37">
        <v>12</v>
      </c>
      <c r="C19" s="38" t="s">
        <v>115</v>
      </c>
      <c r="D19" s="38" t="s">
        <v>117</v>
      </c>
      <c r="E19" s="38">
        <v>312</v>
      </c>
      <c r="F19" s="38">
        <v>753</v>
      </c>
      <c r="G19" s="38">
        <v>531</v>
      </c>
      <c r="H19" s="39">
        <v>1596</v>
      </c>
    </row>
    <row r="20" spans="2:8" x14ac:dyDescent="0.35">
      <c r="B20" s="34">
        <v>13</v>
      </c>
      <c r="C20" s="35" t="s">
        <v>115</v>
      </c>
      <c r="D20" s="35" t="s">
        <v>122</v>
      </c>
      <c r="E20" s="35">
        <v>744</v>
      </c>
      <c r="F20" s="35">
        <v>641</v>
      </c>
      <c r="G20" s="35">
        <v>898</v>
      </c>
      <c r="H20" s="36">
        <v>2283</v>
      </c>
    </row>
    <row r="21" spans="2:8" x14ac:dyDescent="0.35">
      <c r="B21" s="37">
        <v>14</v>
      </c>
      <c r="C21" s="38" t="s">
        <v>115</v>
      </c>
      <c r="D21" s="38" t="s">
        <v>123</v>
      </c>
      <c r="E21" s="38">
        <v>818</v>
      </c>
      <c r="F21" s="38">
        <v>768</v>
      </c>
      <c r="G21" s="38">
        <v>315</v>
      </c>
      <c r="H21" s="39">
        <v>1901</v>
      </c>
    </row>
    <row r="22" spans="2:8" x14ac:dyDescent="0.35">
      <c r="B22" s="34">
        <v>15</v>
      </c>
      <c r="C22" s="35" t="s">
        <v>115</v>
      </c>
      <c r="D22" s="38" t="s">
        <v>131</v>
      </c>
      <c r="E22" s="35">
        <v>933</v>
      </c>
      <c r="F22" s="35">
        <v>122</v>
      </c>
      <c r="G22" s="35">
        <v>844</v>
      </c>
      <c r="H22" s="36">
        <v>1899</v>
      </c>
    </row>
    <row r="23" spans="2:8" x14ac:dyDescent="0.35">
      <c r="B23" s="37">
        <v>16</v>
      </c>
      <c r="C23" s="38" t="s">
        <v>115</v>
      </c>
      <c r="D23" s="38" t="s">
        <v>127</v>
      </c>
      <c r="E23" s="38">
        <v>296</v>
      </c>
      <c r="F23" s="38">
        <v>321</v>
      </c>
      <c r="G23" s="38">
        <v>374</v>
      </c>
      <c r="H23" s="39">
        <v>991</v>
      </c>
    </row>
    <row r="24" spans="2:8" x14ac:dyDescent="0.35">
      <c r="B24" s="34">
        <v>17</v>
      </c>
      <c r="C24" s="35" t="s">
        <v>115</v>
      </c>
      <c r="D24" s="35" t="s">
        <v>123</v>
      </c>
      <c r="E24" s="35">
        <v>310</v>
      </c>
      <c r="F24" s="35">
        <v>424</v>
      </c>
      <c r="G24" s="35">
        <v>174</v>
      </c>
      <c r="H24" s="36">
        <v>908</v>
      </c>
    </row>
    <row r="25" spans="2:8" x14ac:dyDescent="0.35">
      <c r="B25" s="37">
        <v>18</v>
      </c>
      <c r="C25" s="38" t="s">
        <v>115</v>
      </c>
      <c r="D25" s="38" t="s">
        <v>131</v>
      </c>
      <c r="E25" s="38">
        <v>894</v>
      </c>
      <c r="F25" s="38">
        <v>669</v>
      </c>
      <c r="G25" s="38">
        <v>481</v>
      </c>
      <c r="H25" s="39">
        <v>2044</v>
      </c>
    </row>
    <row r="26" spans="2:8" x14ac:dyDescent="0.35">
      <c r="B26" s="34">
        <v>19</v>
      </c>
      <c r="C26" s="35" t="s">
        <v>115</v>
      </c>
      <c r="D26" s="35" t="s">
        <v>117</v>
      </c>
      <c r="E26" s="35">
        <v>422</v>
      </c>
      <c r="F26" s="35">
        <v>495</v>
      </c>
      <c r="G26" s="35">
        <v>369</v>
      </c>
      <c r="H26" s="36">
        <v>1286</v>
      </c>
    </row>
    <row r="27" spans="2:8" x14ac:dyDescent="0.35">
      <c r="B27" s="31">
        <v>20</v>
      </c>
      <c r="C27" s="32" t="s">
        <v>115</v>
      </c>
      <c r="D27" s="35" t="s">
        <v>118</v>
      </c>
      <c r="E27" s="32">
        <v>338</v>
      </c>
      <c r="F27" s="32">
        <v>598</v>
      </c>
      <c r="G27" s="32">
        <v>150</v>
      </c>
      <c r="H27" s="33">
        <v>1086</v>
      </c>
    </row>
  </sheetData>
  <mergeCells count="1">
    <mergeCell ref="G2:H2"/>
  </mergeCells>
  <dataValidations count="1">
    <dataValidation type="list" allowBlank="1" showInputMessage="1" showErrorMessage="1" sqref="I2" xr:uid="{BFF1C982-2531-4230-9182-3A0AC6B60313}">
      <formula1>$D$8:$D$27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2FD-814A-4EA7-A1E4-9836FE01C6A5}">
  <dimension ref="A1:Q10"/>
  <sheetViews>
    <sheetView topLeftCell="C1" workbookViewId="0">
      <selection activeCell="J2" sqref="J2"/>
    </sheetView>
  </sheetViews>
  <sheetFormatPr defaultRowHeight="14.5" x14ac:dyDescent="0.35"/>
  <cols>
    <col min="2" max="2" width="11.81640625" bestFit="1" customWidth="1"/>
    <col min="3" max="3" width="11.81640625" customWidth="1"/>
    <col min="4" max="4" width="3.81640625" customWidth="1"/>
    <col min="5" max="5" width="10.08984375" bestFit="1" customWidth="1"/>
    <col min="6" max="6" width="16.08984375" customWidth="1"/>
    <col min="7" max="7" width="15.90625" customWidth="1"/>
    <col min="8" max="8" width="4.90625" customWidth="1"/>
    <col min="9" max="10" width="17.90625" bestFit="1" customWidth="1"/>
    <col min="11" max="11" width="4.26953125" customWidth="1"/>
    <col min="14" max="14" width="3.26953125" customWidth="1"/>
    <col min="15" max="15" width="9.7265625" bestFit="1" customWidth="1"/>
    <col min="16" max="16" width="9.453125" bestFit="1" customWidth="1"/>
    <col min="17" max="17" width="17.453125" bestFit="1" customWidth="1"/>
  </cols>
  <sheetData>
    <row r="1" spans="1:17" x14ac:dyDescent="0.35">
      <c r="A1" s="1" t="s">
        <v>27</v>
      </c>
      <c r="B1" s="1" t="s">
        <v>28</v>
      </c>
      <c r="C1" s="1" t="s">
        <v>29</v>
      </c>
      <c r="E1" s="2" t="s">
        <v>1</v>
      </c>
      <c r="F1" s="2" t="s">
        <v>0</v>
      </c>
      <c r="G1" s="3" t="s">
        <v>2</v>
      </c>
      <c r="I1" s="2" t="s">
        <v>7</v>
      </c>
      <c r="J1" s="3" t="s">
        <v>6</v>
      </c>
      <c r="L1" s="5" t="s">
        <v>10</v>
      </c>
      <c r="M1" s="5" t="s">
        <v>9</v>
      </c>
      <c r="O1" s="6" t="s">
        <v>18</v>
      </c>
      <c r="P1" s="6" t="s">
        <v>19</v>
      </c>
      <c r="Q1" s="13" t="s">
        <v>25</v>
      </c>
    </row>
    <row r="2" spans="1:17" x14ac:dyDescent="0.35">
      <c r="A2" s="6">
        <v>10</v>
      </c>
      <c r="B2" s="6">
        <v>40</v>
      </c>
      <c r="C2" s="6">
        <f>B2*A2</f>
        <v>400</v>
      </c>
      <c r="E2" s="1">
        <v>200</v>
      </c>
      <c r="F2" s="1">
        <v>2</v>
      </c>
      <c r="G2" s="1">
        <f t="shared" ref="G2:G10" si="0">MOD(E2,F2)</f>
        <v>0</v>
      </c>
      <c r="I2" s="1" t="s">
        <v>3</v>
      </c>
      <c r="J2" s="1" t="str">
        <f>REPLACE(I2,2,1,"s")</f>
        <v>Asam</v>
      </c>
      <c r="L2" s="4" t="s">
        <v>11</v>
      </c>
      <c r="M2" s="4">
        <v>26</v>
      </c>
      <c r="O2" s="6" t="s">
        <v>11</v>
      </c>
      <c r="P2" s="6" t="s">
        <v>20</v>
      </c>
      <c r="Q2" s="6" t="str">
        <f>_xlfn.CONCAT(O2," ",P2)</f>
        <v>Sumit Das</v>
      </c>
    </row>
    <row r="3" spans="1:17" x14ac:dyDescent="0.35">
      <c r="A3" s="6">
        <v>12</v>
      </c>
      <c r="B3" s="6">
        <v>10</v>
      </c>
      <c r="C3" s="6">
        <f>B3*A3</f>
        <v>120</v>
      </c>
      <c r="E3" s="1">
        <v>200</v>
      </c>
      <c r="F3" s="1">
        <v>3</v>
      </c>
      <c r="G3" s="1">
        <f t="shared" si="0"/>
        <v>2</v>
      </c>
      <c r="I3" s="1" t="s">
        <v>4</v>
      </c>
      <c r="J3" s="1" t="str">
        <f>REPLACE(I3,2,1,"p")</f>
        <v>Spith</v>
      </c>
      <c r="L3" s="4" t="s">
        <v>14</v>
      </c>
      <c r="M3" s="4">
        <v>23</v>
      </c>
      <c r="O3" s="6" t="s">
        <v>14</v>
      </c>
      <c r="P3" s="6" t="s">
        <v>21</v>
      </c>
      <c r="Q3" s="6" t="str">
        <f t="shared" ref="Q3:Q5" si="1">_xlfn.CONCAT(O3," ",P3)</f>
        <v>Shohana Parveen</v>
      </c>
    </row>
    <row r="4" spans="1:17" x14ac:dyDescent="0.35">
      <c r="A4" s="6">
        <v>11</v>
      </c>
      <c r="B4" s="6">
        <v>30</v>
      </c>
      <c r="C4" s="6">
        <f>B4*A4</f>
        <v>330</v>
      </c>
      <c r="E4" s="1">
        <v>200</v>
      </c>
      <c r="F4" s="1">
        <v>4</v>
      </c>
      <c r="G4" s="1">
        <f t="shared" si="0"/>
        <v>0</v>
      </c>
      <c r="I4" s="1" t="s">
        <v>5</v>
      </c>
      <c r="J4" s="1" t="s">
        <v>26</v>
      </c>
      <c r="L4" s="4" t="s">
        <v>12</v>
      </c>
      <c r="M4" s="4">
        <v>21</v>
      </c>
      <c r="O4" s="6" t="s">
        <v>12</v>
      </c>
      <c r="P4" s="6" t="s">
        <v>22</v>
      </c>
      <c r="Q4" s="6" t="str">
        <f t="shared" si="1"/>
        <v>Tanvir Ahmed</v>
      </c>
    </row>
    <row r="5" spans="1:17" x14ac:dyDescent="0.35">
      <c r="A5" s="6"/>
      <c r="B5" s="12" t="s">
        <v>30</v>
      </c>
      <c r="C5" s="7">
        <f>SUBTOTAL(1,A2:A4)</f>
        <v>11</v>
      </c>
      <c r="E5" s="1">
        <v>250</v>
      </c>
      <c r="F5" s="1">
        <v>5</v>
      </c>
      <c r="G5" s="1">
        <f t="shared" si="0"/>
        <v>0</v>
      </c>
      <c r="I5" s="1" t="s">
        <v>8</v>
      </c>
      <c r="J5" s="1" t="str">
        <f>REPLACE(I5,9,3,"new")</f>
        <v>This is new text data</v>
      </c>
      <c r="L5" s="4" t="s">
        <v>13</v>
      </c>
      <c r="M5" s="4">
        <v>28</v>
      </c>
      <c r="O5" s="6" t="s">
        <v>23</v>
      </c>
      <c r="P5" s="6" t="s">
        <v>24</v>
      </c>
      <c r="Q5" s="6" t="str">
        <f t="shared" si="1"/>
        <v>Goutam Tarafder</v>
      </c>
    </row>
    <row r="6" spans="1:17" x14ac:dyDescent="0.35">
      <c r="E6" s="1">
        <v>300</v>
      </c>
      <c r="F6" s="1">
        <v>6</v>
      </c>
      <c r="G6" s="1">
        <f t="shared" si="0"/>
        <v>0</v>
      </c>
      <c r="L6" s="8" t="s">
        <v>15</v>
      </c>
      <c r="M6" s="5">
        <f>AVERAGE(M2:M5)</f>
        <v>24.5</v>
      </c>
    </row>
    <row r="7" spans="1:17" x14ac:dyDescent="0.35">
      <c r="E7" s="1">
        <v>700</v>
      </c>
      <c r="F7" s="1">
        <v>7</v>
      </c>
      <c r="G7" s="1">
        <f t="shared" si="0"/>
        <v>0</v>
      </c>
      <c r="L7" s="8" t="s">
        <v>16</v>
      </c>
      <c r="M7" s="5">
        <f>CEILING(M6,1)</f>
        <v>25</v>
      </c>
      <c r="P7" t="str">
        <f>_xlfn.CONCAT(O2," ", P2, " ", "age is ", M2)</f>
        <v>Sumit Das age is 26</v>
      </c>
    </row>
    <row r="8" spans="1:17" x14ac:dyDescent="0.35">
      <c r="E8" s="1">
        <v>3000</v>
      </c>
      <c r="F8" s="1">
        <v>8</v>
      </c>
      <c r="G8" s="1">
        <f t="shared" si="0"/>
        <v>0</v>
      </c>
      <c r="I8" s="4"/>
      <c r="L8" s="8" t="s">
        <v>17</v>
      </c>
      <c r="M8" s="5">
        <f>FLOOR(M6,1)</f>
        <v>24</v>
      </c>
      <c r="P8" t="str">
        <f>CONCATENATE(O3," ", P3, " ", "age is ", M3)</f>
        <v>Shohana Parveen age is 23</v>
      </c>
    </row>
    <row r="9" spans="1:17" x14ac:dyDescent="0.35">
      <c r="E9" s="1">
        <v>700</v>
      </c>
      <c r="F9" s="1">
        <v>9</v>
      </c>
      <c r="G9" s="1">
        <f t="shared" si="0"/>
        <v>7</v>
      </c>
    </row>
    <row r="10" spans="1:17" x14ac:dyDescent="0.35">
      <c r="E10" s="1">
        <v>400</v>
      </c>
      <c r="F10" s="1">
        <v>10</v>
      </c>
      <c r="G10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59C2-5368-4611-AAA7-BD48CC591A5D}">
  <dimension ref="A1:M16"/>
  <sheetViews>
    <sheetView workbookViewId="0">
      <selection activeCell="G18" sqref="G18"/>
    </sheetView>
  </sheetViews>
  <sheetFormatPr defaultRowHeight="14.5" x14ac:dyDescent="0.35"/>
  <cols>
    <col min="3" max="3" width="4.90625" customWidth="1"/>
    <col min="5" max="5" width="15.90625" bestFit="1" customWidth="1"/>
    <col min="6" max="6" width="14.08984375" bestFit="1" customWidth="1"/>
    <col min="7" max="7" width="17.36328125" customWidth="1"/>
    <col min="8" max="8" width="5.08984375" bestFit="1" customWidth="1"/>
    <col min="10" max="10" width="9.08984375" bestFit="1" customWidth="1"/>
    <col min="13" max="13" width="10.453125" bestFit="1" customWidth="1"/>
  </cols>
  <sheetData>
    <row r="1" spans="1:13" x14ac:dyDescent="0.35">
      <c r="D1" s="91" t="s">
        <v>64</v>
      </c>
      <c r="E1" s="91"/>
      <c r="F1" s="91"/>
      <c r="G1" s="91"/>
      <c r="H1" s="91"/>
    </row>
    <row r="2" spans="1:13" x14ac:dyDescent="0.35">
      <c r="A2" s="2" t="s">
        <v>31</v>
      </c>
      <c r="B2" s="2" t="s">
        <v>32</v>
      </c>
      <c r="D2" s="2" t="s">
        <v>10</v>
      </c>
      <c r="E2" s="2" t="s">
        <v>39</v>
      </c>
      <c r="F2" s="14" t="s">
        <v>45</v>
      </c>
      <c r="G2" s="14" t="s">
        <v>65</v>
      </c>
      <c r="H2" s="14" t="s">
        <v>40</v>
      </c>
      <c r="K2" s="92" t="s">
        <v>66</v>
      </c>
      <c r="L2" s="92"/>
      <c r="M2" s="92"/>
    </row>
    <row r="3" spans="1:13" x14ac:dyDescent="0.35">
      <c r="A3" s="6" t="s">
        <v>33</v>
      </c>
      <c r="B3" s="6">
        <v>40</v>
      </c>
      <c r="D3" s="9" t="s">
        <v>41</v>
      </c>
      <c r="E3" s="10" t="s">
        <v>42</v>
      </c>
      <c r="F3" s="1" t="str">
        <f>LEFT(E3,4)</f>
        <v>5300</v>
      </c>
      <c r="G3" s="1" t="str">
        <f>MID(E3,5,3)</f>
        <v>171</v>
      </c>
      <c r="H3" s="1" t="str">
        <f>RIGHT(E3,3)</f>
        <v>426</v>
      </c>
      <c r="K3" s="83" t="s">
        <v>61</v>
      </c>
      <c r="L3" s="83" t="s">
        <v>62</v>
      </c>
      <c r="M3" s="83" t="s">
        <v>63</v>
      </c>
    </row>
    <row r="4" spans="1:13" x14ac:dyDescent="0.35">
      <c r="A4" s="6" t="s">
        <v>34</v>
      </c>
      <c r="B4" s="6">
        <v>100</v>
      </c>
      <c r="D4" s="6" t="s">
        <v>43</v>
      </c>
      <c r="E4" s="10" t="s">
        <v>44</v>
      </c>
      <c r="F4" s="1" t="str">
        <f>LEFT(E4,4)</f>
        <v>5300</v>
      </c>
      <c r="G4" s="1" t="str">
        <f>MID(E4,5,3)</f>
        <v>124</v>
      </c>
      <c r="H4" s="1" t="str">
        <f>RIGHT(E4,3)</f>
        <v>428</v>
      </c>
      <c r="K4" s="84" t="s">
        <v>11</v>
      </c>
      <c r="L4" s="1">
        <v>82</v>
      </c>
      <c r="M4" s="84" t="str">
        <f>IF(L4&gt;85, "Execellent",IF(L4&gt;80,"Good","Satisfactory"))</f>
        <v>Good</v>
      </c>
    </row>
    <row r="5" spans="1:13" x14ac:dyDescent="0.35">
      <c r="A5" s="6" t="s">
        <v>33</v>
      </c>
      <c r="B5" s="6">
        <v>20</v>
      </c>
      <c r="K5" s="84" t="s">
        <v>14</v>
      </c>
      <c r="L5" s="1">
        <v>91</v>
      </c>
      <c r="M5" s="84" t="str">
        <f t="shared" ref="M5:M7" si="0">IF(L5&gt;85, "Execellent",IF(L5&gt;80,"Good","Satisfactory"))</f>
        <v>Execellent</v>
      </c>
    </row>
    <row r="6" spans="1:13" x14ac:dyDescent="0.35">
      <c r="A6" s="6" t="s">
        <v>35</v>
      </c>
      <c r="B6" s="6">
        <v>300</v>
      </c>
      <c r="K6" s="84" t="s">
        <v>12</v>
      </c>
      <c r="L6" s="1">
        <v>70</v>
      </c>
      <c r="M6" s="84" t="str">
        <f t="shared" si="0"/>
        <v>Satisfactory</v>
      </c>
    </row>
    <row r="7" spans="1:13" x14ac:dyDescent="0.35">
      <c r="A7" s="6" t="s">
        <v>33</v>
      </c>
      <c r="B7" s="6">
        <v>100</v>
      </c>
      <c r="E7" s="89" t="s">
        <v>60</v>
      </c>
      <c r="F7" s="89"/>
      <c r="G7" s="89"/>
      <c r="H7" s="89"/>
      <c r="I7" s="89"/>
      <c r="J7" s="90"/>
      <c r="K7" s="84" t="s">
        <v>13</v>
      </c>
      <c r="L7" s="1">
        <v>65</v>
      </c>
      <c r="M7" s="84" t="str">
        <f t="shared" si="0"/>
        <v>Satisfactory</v>
      </c>
    </row>
    <row r="8" spans="1:13" x14ac:dyDescent="0.35">
      <c r="A8" s="6" t="s">
        <v>34</v>
      </c>
      <c r="B8" s="6">
        <v>40</v>
      </c>
      <c r="E8" s="11" t="s">
        <v>10</v>
      </c>
      <c r="F8" s="11" t="s">
        <v>46</v>
      </c>
      <c r="G8" s="11" t="s">
        <v>47</v>
      </c>
      <c r="H8" s="6"/>
      <c r="I8" s="6"/>
      <c r="J8" s="6"/>
    </row>
    <row r="9" spans="1:13" x14ac:dyDescent="0.35">
      <c r="A9" s="6" t="s">
        <v>36</v>
      </c>
      <c r="B9" s="6">
        <v>500</v>
      </c>
      <c r="E9" s="1" t="s">
        <v>48</v>
      </c>
      <c r="F9" s="1" t="s">
        <v>56</v>
      </c>
      <c r="G9" s="1">
        <v>320</v>
      </c>
      <c r="H9" s="6"/>
      <c r="I9" s="6"/>
      <c r="J9" s="6"/>
    </row>
    <row r="10" spans="1:13" x14ac:dyDescent="0.35">
      <c r="A10" s="6"/>
      <c r="B10" s="6"/>
      <c r="E10" s="1" t="s">
        <v>49</v>
      </c>
      <c r="F10" s="1" t="s">
        <v>56</v>
      </c>
      <c r="G10" s="1">
        <v>321</v>
      </c>
      <c r="H10" s="6"/>
      <c r="I10" s="6" t="s">
        <v>46</v>
      </c>
      <c r="J10" s="2" t="s">
        <v>59</v>
      </c>
    </row>
    <row r="11" spans="1:13" x14ac:dyDescent="0.35">
      <c r="A11" s="2" t="s">
        <v>31</v>
      </c>
      <c r="B11" s="3" t="s">
        <v>37</v>
      </c>
      <c r="E11" s="1" t="s">
        <v>50</v>
      </c>
      <c r="F11" s="1" t="s">
        <v>56</v>
      </c>
      <c r="G11" s="1">
        <v>322</v>
      </c>
      <c r="H11" s="6"/>
      <c r="I11" s="15" t="s">
        <v>56</v>
      </c>
      <c r="J11" s="6">
        <f ca="1">SUMIF(F9:G16,I11,G9:G16)</f>
        <v>963</v>
      </c>
    </row>
    <row r="12" spans="1:13" x14ac:dyDescent="0.35">
      <c r="A12" s="6" t="s">
        <v>33</v>
      </c>
      <c r="B12" s="6">
        <f>COUNTIF(A3:A9,A12)</f>
        <v>3</v>
      </c>
      <c r="E12" s="1" t="s">
        <v>51</v>
      </c>
      <c r="F12" s="1" t="s">
        <v>57</v>
      </c>
      <c r="G12" s="1">
        <v>323</v>
      </c>
      <c r="H12" s="6"/>
      <c r="I12" s="15" t="s">
        <v>57</v>
      </c>
      <c r="J12" s="6">
        <f t="shared" ref="J12:J13" ca="1" si="1">SUMIF(F10:G17,I12,G10:G17)</f>
        <v>647</v>
      </c>
    </row>
    <row r="13" spans="1:13" x14ac:dyDescent="0.35">
      <c r="A13" s="6"/>
      <c r="B13" s="6"/>
      <c r="E13" s="1" t="s">
        <v>52</v>
      </c>
      <c r="F13" s="1" t="s">
        <v>57</v>
      </c>
      <c r="G13" s="1">
        <v>324</v>
      </c>
      <c r="H13" s="6"/>
      <c r="I13" s="15" t="s">
        <v>58</v>
      </c>
      <c r="J13" s="6">
        <f t="shared" ca="1" si="1"/>
        <v>978</v>
      </c>
    </row>
    <row r="14" spans="1:13" x14ac:dyDescent="0.35">
      <c r="A14" s="2" t="s">
        <v>31</v>
      </c>
      <c r="B14" s="3" t="s">
        <v>38</v>
      </c>
      <c r="E14" s="1" t="s">
        <v>53</v>
      </c>
      <c r="F14" s="1" t="s">
        <v>58</v>
      </c>
      <c r="G14" s="1">
        <v>325</v>
      </c>
      <c r="H14" s="6"/>
      <c r="I14" s="6"/>
      <c r="J14" s="6"/>
    </row>
    <row r="15" spans="1:13" x14ac:dyDescent="0.35">
      <c r="A15" s="6" t="s">
        <v>36</v>
      </c>
      <c r="B15" s="6">
        <f>VLOOKUP(A15,A3:B9,2,1)</f>
        <v>500</v>
      </c>
      <c r="E15" s="1" t="s">
        <v>54</v>
      </c>
      <c r="F15" s="1" t="s">
        <v>58</v>
      </c>
      <c r="G15" s="1">
        <v>326</v>
      </c>
      <c r="H15" s="6"/>
      <c r="I15" s="6"/>
      <c r="J15" s="6"/>
    </row>
    <row r="16" spans="1:13" x14ac:dyDescent="0.35">
      <c r="E16" s="1" t="s">
        <v>55</v>
      </c>
      <c r="F16" s="1" t="s">
        <v>58</v>
      </c>
      <c r="G16" s="1">
        <v>327</v>
      </c>
      <c r="H16" s="6"/>
      <c r="I16" s="6"/>
      <c r="J16" s="6"/>
    </row>
  </sheetData>
  <mergeCells count="3">
    <mergeCell ref="E7:J7"/>
    <mergeCell ref="D1:H1"/>
    <mergeCell ref="K2: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DB1F-7E11-4C75-BEA4-E1C7EA6BD5FC}">
  <dimension ref="A1:G21"/>
  <sheetViews>
    <sheetView workbookViewId="0">
      <selection activeCell="G1" sqref="G1:G1048576"/>
    </sheetView>
  </sheetViews>
  <sheetFormatPr defaultRowHeight="14.5" x14ac:dyDescent="0.35"/>
  <cols>
    <col min="1" max="1" width="3" bestFit="1" customWidth="1"/>
    <col min="2" max="2" width="17.36328125" bestFit="1" customWidth="1"/>
    <col min="3" max="3" width="11.54296875" bestFit="1" customWidth="1"/>
  </cols>
  <sheetData>
    <row r="1" spans="1:7" ht="17" x14ac:dyDescent="0.4">
      <c r="A1" s="42" t="s">
        <v>129</v>
      </c>
      <c r="B1" s="42" t="s">
        <v>10</v>
      </c>
      <c r="C1" s="42" t="s">
        <v>111</v>
      </c>
      <c r="D1" s="42" t="s">
        <v>112</v>
      </c>
      <c r="E1" s="42" t="s">
        <v>113</v>
      </c>
      <c r="F1" s="42" t="s">
        <v>114</v>
      </c>
      <c r="G1" s="42" t="s">
        <v>47</v>
      </c>
    </row>
    <row r="2" spans="1:7" x14ac:dyDescent="0.35">
      <c r="A2" s="41">
        <v>1</v>
      </c>
      <c r="B2" s="41" t="s">
        <v>132</v>
      </c>
      <c r="C2" s="41" t="s">
        <v>117</v>
      </c>
      <c r="D2" s="41">
        <v>932</v>
      </c>
      <c r="E2" s="41">
        <v>919</v>
      </c>
      <c r="F2" s="41">
        <v>466</v>
      </c>
      <c r="G2" s="41">
        <v>2317</v>
      </c>
    </row>
    <row r="3" spans="1:7" x14ac:dyDescent="0.35">
      <c r="A3" s="6">
        <v>2</v>
      </c>
      <c r="B3" s="6" t="s">
        <v>115</v>
      </c>
      <c r="C3" s="6" t="s">
        <v>118</v>
      </c>
      <c r="D3" s="6">
        <v>255</v>
      </c>
      <c r="E3" s="6">
        <v>128</v>
      </c>
      <c r="F3" s="6">
        <v>644</v>
      </c>
      <c r="G3" s="6">
        <v>1027</v>
      </c>
    </row>
    <row r="4" spans="1:7" x14ac:dyDescent="0.35">
      <c r="A4" s="41">
        <v>3</v>
      </c>
      <c r="B4" s="41" t="s">
        <v>150</v>
      </c>
      <c r="C4" s="41" t="s">
        <v>125</v>
      </c>
      <c r="D4" s="41">
        <v>666</v>
      </c>
      <c r="E4" s="41">
        <v>133</v>
      </c>
      <c r="F4" s="41">
        <v>236</v>
      </c>
      <c r="G4" s="41">
        <v>1035</v>
      </c>
    </row>
    <row r="5" spans="1:7" x14ac:dyDescent="0.35">
      <c r="A5" s="6">
        <v>4</v>
      </c>
      <c r="B5" s="6" t="s">
        <v>133</v>
      </c>
      <c r="C5" s="6" t="s">
        <v>130</v>
      </c>
      <c r="D5" s="6">
        <v>547</v>
      </c>
      <c r="E5" s="6">
        <v>606</v>
      </c>
      <c r="F5" s="6">
        <v>891</v>
      </c>
      <c r="G5" s="6">
        <v>2044</v>
      </c>
    </row>
    <row r="6" spans="1:7" x14ac:dyDescent="0.35">
      <c r="A6" s="41">
        <v>5</v>
      </c>
      <c r="B6" s="41" t="s">
        <v>115</v>
      </c>
      <c r="C6" s="41" t="s">
        <v>118</v>
      </c>
      <c r="D6" s="41">
        <v>519</v>
      </c>
      <c r="E6" s="41">
        <v>860</v>
      </c>
      <c r="F6" s="41">
        <v>729</v>
      </c>
      <c r="G6" s="41">
        <v>2108</v>
      </c>
    </row>
    <row r="7" spans="1:7" x14ac:dyDescent="0.35">
      <c r="A7" s="6">
        <v>6</v>
      </c>
      <c r="B7" s="6" t="s">
        <v>134</v>
      </c>
      <c r="C7" s="6" t="s">
        <v>124</v>
      </c>
      <c r="D7" s="6">
        <v>246</v>
      </c>
      <c r="E7" s="6">
        <v>312</v>
      </c>
      <c r="F7" s="6">
        <v>956</v>
      </c>
      <c r="G7" s="6">
        <v>1514</v>
      </c>
    </row>
    <row r="8" spans="1:7" x14ac:dyDescent="0.35">
      <c r="A8" s="41">
        <v>7</v>
      </c>
      <c r="B8" s="41" t="s">
        <v>116</v>
      </c>
      <c r="C8" s="41" t="s">
        <v>143</v>
      </c>
      <c r="D8" s="41">
        <v>595</v>
      </c>
      <c r="E8" s="41">
        <v>810</v>
      </c>
      <c r="F8" s="41">
        <v>509</v>
      </c>
      <c r="G8" s="41">
        <v>1914</v>
      </c>
    </row>
    <row r="9" spans="1:7" x14ac:dyDescent="0.35">
      <c r="A9" s="6">
        <v>8</v>
      </c>
      <c r="B9" s="6" t="s">
        <v>115</v>
      </c>
      <c r="C9" s="6" t="s">
        <v>131</v>
      </c>
      <c r="D9" s="6">
        <v>274</v>
      </c>
      <c r="E9" s="6">
        <v>892</v>
      </c>
      <c r="F9" s="6">
        <v>141</v>
      </c>
      <c r="G9" s="6">
        <v>1307</v>
      </c>
    </row>
    <row r="10" spans="1:7" x14ac:dyDescent="0.35">
      <c r="A10" s="41">
        <v>9</v>
      </c>
      <c r="B10" s="41" t="s">
        <v>135</v>
      </c>
      <c r="C10" s="41" t="s">
        <v>126</v>
      </c>
      <c r="D10" s="41">
        <v>270</v>
      </c>
      <c r="E10" s="41">
        <v>476</v>
      </c>
      <c r="F10" s="41">
        <v>641</v>
      </c>
      <c r="G10" s="41">
        <v>1387</v>
      </c>
    </row>
    <row r="11" spans="1:7" x14ac:dyDescent="0.35">
      <c r="A11" s="6">
        <v>10</v>
      </c>
      <c r="B11" s="6" t="s">
        <v>115</v>
      </c>
      <c r="C11" s="6" t="s">
        <v>130</v>
      </c>
      <c r="D11" s="6">
        <v>880</v>
      </c>
      <c r="E11" s="6">
        <v>653</v>
      </c>
      <c r="F11" s="6">
        <v>155</v>
      </c>
      <c r="G11" s="6">
        <v>5000</v>
      </c>
    </row>
    <row r="12" spans="1:7" x14ac:dyDescent="0.35">
      <c r="A12" s="41">
        <v>11</v>
      </c>
      <c r="B12" s="41" t="s">
        <v>136</v>
      </c>
      <c r="C12" s="41" t="s">
        <v>125</v>
      </c>
      <c r="D12" s="41">
        <v>445</v>
      </c>
      <c r="E12" s="41">
        <v>559</v>
      </c>
      <c r="F12" s="41">
        <v>354</v>
      </c>
      <c r="G12" s="41">
        <v>1358</v>
      </c>
    </row>
    <row r="13" spans="1:7" x14ac:dyDescent="0.35">
      <c r="A13" s="6">
        <v>12</v>
      </c>
      <c r="B13" s="6" t="s">
        <v>137</v>
      </c>
      <c r="C13" s="6" t="s">
        <v>117</v>
      </c>
      <c r="D13" s="6">
        <v>312</v>
      </c>
      <c r="E13" s="6">
        <v>753</v>
      </c>
      <c r="F13" s="6">
        <v>531</v>
      </c>
      <c r="G13" s="6">
        <v>1596</v>
      </c>
    </row>
    <row r="14" spans="1:7" x14ac:dyDescent="0.35">
      <c r="A14" s="41">
        <v>13</v>
      </c>
      <c r="B14" s="41" t="s">
        <v>115</v>
      </c>
      <c r="C14" s="41" t="s">
        <v>122</v>
      </c>
      <c r="D14" s="41">
        <v>744</v>
      </c>
      <c r="E14" s="41">
        <v>641</v>
      </c>
      <c r="F14" s="41">
        <v>898</v>
      </c>
      <c r="G14" s="41">
        <v>2283</v>
      </c>
    </row>
    <row r="15" spans="1:7" x14ac:dyDescent="0.35">
      <c r="A15" s="6">
        <v>14</v>
      </c>
      <c r="B15" s="6" t="s">
        <v>138</v>
      </c>
      <c r="C15" s="6" t="s">
        <v>123</v>
      </c>
      <c r="D15" s="6">
        <v>818</v>
      </c>
      <c r="E15" s="6">
        <v>768</v>
      </c>
      <c r="F15" s="6">
        <v>315</v>
      </c>
      <c r="G15" s="6">
        <v>1901</v>
      </c>
    </row>
    <row r="16" spans="1:7" x14ac:dyDescent="0.35">
      <c r="A16" s="41">
        <v>15</v>
      </c>
      <c r="B16" s="41" t="s">
        <v>139</v>
      </c>
      <c r="C16" s="6" t="s">
        <v>131</v>
      </c>
      <c r="D16" s="41">
        <v>933</v>
      </c>
      <c r="E16" s="41">
        <v>122</v>
      </c>
      <c r="F16" s="41">
        <v>844</v>
      </c>
      <c r="G16" s="41">
        <v>3000</v>
      </c>
    </row>
    <row r="17" spans="1:7" x14ac:dyDescent="0.35">
      <c r="A17" s="6">
        <v>16</v>
      </c>
      <c r="B17" s="6" t="s">
        <v>115</v>
      </c>
      <c r="C17" s="6" t="s">
        <v>127</v>
      </c>
      <c r="D17" s="6">
        <v>296</v>
      </c>
      <c r="E17" s="6">
        <v>321</v>
      </c>
      <c r="F17" s="6">
        <v>374</v>
      </c>
      <c r="G17" s="6">
        <v>991</v>
      </c>
    </row>
    <row r="18" spans="1:7" x14ac:dyDescent="0.35">
      <c r="A18" s="41">
        <v>17</v>
      </c>
      <c r="B18" s="41" t="s">
        <v>140</v>
      </c>
      <c r="C18" s="41" t="s">
        <v>123</v>
      </c>
      <c r="D18" s="41">
        <v>310</v>
      </c>
      <c r="E18" s="41">
        <v>424</v>
      </c>
      <c r="F18" s="41">
        <v>174</v>
      </c>
      <c r="G18" s="41">
        <v>908</v>
      </c>
    </row>
    <row r="19" spans="1:7" x14ac:dyDescent="0.35">
      <c r="A19" s="6">
        <v>18</v>
      </c>
      <c r="B19" s="6" t="s">
        <v>141</v>
      </c>
      <c r="C19" s="6" t="s">
        <v>131</v>
      </c>
      <c r="D19" s="6">
        <v>894</v>
      </c>
      <c r="E19" s="6">
        <v>669</v>
      </c>
      <c r="F19" s="6">
        <v>481</v>
      </c>
      <c r="G19" s="6">
        <v>2044</v>
      </c>
    </row>
    <row r="20" spans="1:7" x14ac:dyDescent="0.35">
      <c r="A20" s="41">
        <v>19</v>
      </c>
      <c r="B20" s="41" t="s">
        <v>142</v>
      </c>
      <c r="C20" s="41" t="s">
        <v>117</v>
      </c>
      <c r="D20" s="41">
        <v>422</v>
      </c>
      <c r="E20" s="41">
        <v>495</v>
      </c>
      <c r="F20" s="41">
        <v>369</v>
      </c>
      <c r="G20" s="41">
        <v>1286</v>
      </c>
    </row>
    <row r="21" spans="1:7" x14ac:dyDescent="0.35">
      <c r="A21" s="6">
        <v>20</v>
      </c>
      <c r="B21" s="6" t="s">
        <v>115</v>
      </c>
      <c r="C21" s="41" t="s">
        <v>118</v>
      </c>
      <c r="D21" s="6">
        <v>338</v>
      </c>
      <c r="E21" s="6">
        <v>598</v>
      </c>
      <c r="F21" s="6">
        <v>150</v>
      </c>
      <c r="G21" s="6">
        <v>1086</v>
      </c>
    </row>
  </sheetData>
  <conditionalFormatting sqref="A1:G21">
    <cfRule type="containsText" dxfId="3" priority="2" operator="containsText" text="Rajshahi">
      <formula>NOT(ISERROR(SEARCH("Rajshahi",A1)))</formula>
    </cfRule>
  </conditionalFormatting>
  <conditionalFormatting sqref="G2:G21">
    <cfRule type="top10" dxfId="2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43B1-B67A-46E0-BCB5-3B87E56DC39D}">
  <dimension ref="B2:K22"/>
  <sheetViews>
    <sheetView zoomScale="115" zoomScaleNormal="115" workbookViewId="0">
      <selection activeCell="F8" sqref="F8"/>
    </sheetView>
  </sheetViews>
  <sheetFormatPr defaultRowHeight="14.5" x14ac:dyDescent="0.35"/>
  <cols>
    <col min="1" max="1" width="4.1796875" customWidth="1"/>
    <col min="2" max="2" width="7.36328125" style="4" customWidth="1"/>
    <col min="3" max="3" width="17.36328125" bestFit="1" customWidth="1"/>
    <col min="4" max="4" width="22" bestFit="1" customWidth="1"/>
    <col min="5" max="5" width="6.453125" bestFit="1" customWidth="1"/>
    <col min="8" max="8" width="6.36328125" style="4" customWidth="1"/>
    <col min="9" max="9" width="17.36328125" bestFit="1" customWidth="1"/>
    <col min="10" max="10" width="14.08984375" bestFit="1" customWidth="1"/>
  </cols>
  <sheetData>
    <row r="2" spans="2:11" ht="15.5" x14ac:dyDescent="0.35">
      <c r="B2" s="49" t="s">
        <v>145</v>
      </c>
      <c r="C2" s="48" t="s">
        <v>10</v>
      </c>
      <c r="D2" s="48" t="s">
        <v>146</v>
      </c>
      <c r="E2" s="48" t="s">
        <v>147</v>
      </c>
      <c r="H2" s="51" t="s">
        <v>145</v>
      </c>
      <c r="I2" s="52" t="s">
        <v>10</v>
      </c>
      <c r="J2" s="52" t="s">
        <v>146</v>
      </c>
      <c r="K2" s="52" t="s">
        <v>147</v>
      </c>
    </row>
    <row r="3" spans="2:11" x14ac:dyDescent="0.35">
      <c r="B3" s="50">
        <v>1001</v>
      </c>
      <c r="C3" s="41" t="s">
        <v>148</v>
      </c>
      <c r="D3" s="41" t="s">
        <v>149</v>
      </c>
      <c r="E3" s="41">
        <v>60000</v>
      </c>
      <c r="H3" s="1">
        <v>1007</v>
      </c>
      <c r="I3" s="6" t="str">
        <f>VLOOKUP(H3,B3:E22,2,FALSE)</f>
        <v>Mustafizur Rahman</v>
      </c>
      <c r="J3" s="6" t="str">
        <f>VLOOKUP(H3,B3:E22,3,FALSE)</f>
        <v>Principal Officer</v>
      </c>
      <c r="K3" s="6">
        <f>VLOOKUP(H3,B3:E22,4,FALSE)</f>
        <v>50000</v>
      </c>
    </row>
    <row r="4" spans="2:11" x14ac:dyDescent="0.35">
      <c r="B4" s="1">
        <v>1002</v>
      </c>
      <c r="C4" s="6" t="s">
        <v>115</v>
      </c>
      <c r="D4" s="6" t="s">
        <v>157</v>
      </c>
      <c r="E4" s="6">
        <v>43000</v>
      </c>
    </row>
    <row r="5" spans="2:11" x14ac:dyDescent="0.35">
      <c r="B5" s="50">
        <v>1003</v>
      </c>
      <c r="C5" s="41" t="s">
        <v>150</v>
      </c>
      <c r="D5" s="41" t="s">
        <v>151</v>
      </c>
      <c r="E5" s="41">
        <v>75000</v>
      </c>
    </row>
    <row r="6" spans="2:11" x14ac:dyDescent="0.35">
      <c r="B6" s="1">
        <v>1004</v>
      </c>
      <c r="C6" s="6" t="s">
        <v>133</v>
      </c>
      <c r="D6" s="6" t="s">
        <v>152</v>
      </c>
      <c r="E6" s="6">
        <v>28000</v>
      </c>
    </row>
    <row r="7" spans="2:11" x14ac:dyDescent="0.35">
      <c r="B7" s="50">
        <v>1005</v>
      </c>
      <c r="C7" s="41" t="s">
        <v>115</v>
      </c>
      <c r="D7" s="41" t="s">
        <v>153</v>
      </c>
      <c r="E7" s="41">
        <v>55000</v>
      </c>
    </row>
    <row r="8" spans="2:11" x14ac:dyDescent="0.35">
      <c r="B8" s="1">
        <v>1006</v>
      </c>
      <c r="C8" s="6" t="s">
        <v>134</v>
      </c>
      <c r="D8" s="6" t="s">
        <v>154</v>
      </c>
      <c r="E8" s="6">
        <v>19000</v>
      </c>
    </row>
    <row r="9" spans="2:11" x14ac:dyDescent="0.35">
      <c r="B9" s="50">
        <v>1007</v>
      </c>
      <c r="C9" s="41" t="s">
        <v>116</v>
      </c>
      <c r="D9" s="41" t="s">
        <v>155</v>
      </c>
      <c r="E9" s="41">
        <v>50000</v>
      </c>
    </row>
    <row r="10" spans="2:11" x14ac:dyDescent="0.35">
      <c r="B10" s="1">
        <v>1008</v>
      </c>
      <c r="C10" s="6" t="s">
        <v>115</v>
      </c>
      <c r="D10" s="6" t="s">
        <v>158</v>
      </c>
      <c r="E10" s="6">
        <v>54000</v>
      </c>
    </row>
    <row r="11" spans="2:11" x14ac:dyDescent="0.35">
      <c r="B11" s="50">
        <v>1009</v>
      </c>
      <c r="C11" s="41" t="s">
        <v>135</v>
      </c>
      <c r="D11" s="41" t="s">
        <v>156</v>
      </c>
      <c r="E11" s="41">
        <v>43000</v>
      </c>
    </row>
    <row r="12" spans="2:11" x14ac:dyDescent="0.35">
      <c r="B12" s="1">
        <v>1010</v>
      </c>
      <c r="C12" s="6" t="s">
        <v>115</v>
      </c>
      <c r="D12" s="6" t="s">
        <v>149</v>
      </c>
      <c r="E12" s="6">
        <v>75000</v>
      </c>
    </row>
    <row r="13" spans="2:11" x14ac:dyDescent="0.35">
      <c r="B13" s="50">
        <v>1011</v>
      </c>
      <c r="C13" s="41" t="s">
        <v>136</v>
      </c>
      <c r="D13" s="41" t="s">
        <v>157</v>
      </c>
      <c r="E13" s="41">
        <v>28000</v>
      </c>
    </row>
    <row r="14" spans="2:11" x14ac:dyDescent="0.35">
      <c r="B14" s="1">
        <v>1012</v>
      </c>
      <c r="C14" s="6" t="s">
        <v>137</v>
      </c>
      <c r="D14" s="6" t="s">
        <v>151</v>
      </c>
      <c r="E14" s="6">
        <v>75000</v>
      </c>
    </row>
    <row r="15" spans="2:11" x14ac:dyDescent="0.35">
      <c r="B15" s="50">
        <v>1013</v>
      </c>
      <c r="C15" s="41" t="s">
        <v>115</v>
      </c>
      <c r="D15" s="41" t="s">
        <v>152</v>
      </c>
      <c r="E15" s="41">
        <v>60000</v>
      </c>
    </row>
    <row r="16" spans="2:11" x14ac:dyDescent="0.35">
      <c r="B16" s="1">
        <v>1014</v>
      </c>
      <c r="C16" s="6" t="s">
        <v>138</v>
      </c>
      <c r="D16" s="6" t="s">
        <v>153</v>
      </c>
      <c r="E16" s="6">
        <v>43000</v>
      </c>
    </row>
    <row r="17" spans="2:5" x14ac:dyDescent="0.35">
      <c r="B17" s="50">
        <v>1015</v>
      </c>
      <c r="C17" s="41" t="s">
        <v>139</v>
      </c>
      <c r="D17" s="41" t="s">
        <v>154</v>
      </c>
      <c r="E17" s="41">
        <v>75000</v>
      </c>
    </row>
    <row r="18" spans="2:5" x14ac:dyDescent="0.35">
      <c r="B18" s="1">
        <v>1016</v>
      </c>
      <c r="C18" s="6" t="s">
        <v>115</v>
      </c>
      <c r="D18" s="6" t="s">
        <v>155</v>
      </c>
      <c r="E18" s="6">
        <v>28000</v>
      </c>
    </row>
    <row r="19" spans="2:5" x14ac:dyDescent="0.35">
      <c r="B19" s="50">
        <v>1017</v>
      </c>
      <c r="C19" s="41" t="s">
        <v>140</v>
      </c>
      <c r="D19" s="41" t="s">
        <v>158</v>
      </c>
      <c r="E19" s="41">
        <v>55000</v>
      </c>
    </row>
    <row r="20" spans="2:5" x14ac:dyDescent="0.35">
      <c r="B20" s="1">
        <v>1018</v>
      </c>
      <c r="C20" s="6" t="s">
        <v>141</v>
      </c>
      <c r="D20" s="6" t="s">
        <v>156</v>
      </c>
      <c r="E20" s="6">
        <v>19000</v>
      </c>
    </row>
    <row r="21" spans="2:5" x14ac:dyDescent="0.35">
      <c r="B21" s="50">
        <v>1019</v>
      </c>
      <c r="C21" s="41" t="s">
        <v>142</v>
      </c>
      <c r="D21" s="41" t="s">
        <v>153</v>
      </c>
      <c r="E21" s="41">
        <v>50000</v>
      </c>
    </row>
    <row r="22" spans="2:5" x14ac:dyDescent="0.35">
      <c r="B22" s="1">
        <v>1020</v>
      </c>
      <c r="C22" s="6" t="s">
        <v>115</v>
      </c>
      <c r="D22" s="6" t="s">
        <v>154</v>
      </c>
      <c r="E22" s="6">
        <v>54000</v>
      </c>
    </row>
  </sheetData>
  <conditionalFormatting sqref="C3:C22">
    <cfRule type="containsText" dxfId="1" priority="1" operator="containsText" text="Rajshahi">
      <formula>NOT(ISERROR(SEARCH("Rajshahi",C3)))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5327-65EF-416F-9C29-F6668177FB6D}">
  <dimension ref="B2:J19"/>
  <sheetViews>
    <sheetView topLeftCell="A4" zoomScale="85" zoomScaleNormal="85" workbookViewId="0">
      <selection activeCell="J16" sqref="J16"/>
    </sheetView>
  </sheetViews>
  <sheetFormatPr defaultRowHeight="14.5" x14ac:dyDescent="0.35"/>
  <cols>
    <col min="1" max="1" width="3.54296875" customWidth="1"/>
    <col min="2" max="2" width="13.453125" bestFit="1" customWidth="1"/>
    <col min="3" max="3" width="11" bestFit="1" customWidth="1"/>
    <col min="4" max="4" width="10.1796875" bestFit="1" customWidth="1"/>
    <col min="5" max="5" width="10.81640625" bestFit="1" customWidth="1"/>
    <col min="6" max="6" width="9.7265625" customWidth="1"/>
    <col min="7" max="7" width="9.6328125" bestFit="1" customWidth="1"/>
    <col min="8" max="8" width="13.36328125" bestFit="1" customWidth="1"/>
    <col min="9" max="9" width="10.6328125" bestFit="1" customWidth="1"/>
    <col min="10" max="10" width="12.54296875" style="16" customWidth="1"/>
  </cols>
  <sheetData>
    <row r="2" spans="2:10" ht="28.5" x14ac:dyDescent="0.65">
      <c r="B2" s="97" t="s">
        <v>67</v>
      </c>
      <c r="C2" s="98"/>
      <c r="D2" s="98"/>
      <c r="E2" s="98"/>
      <c r="F2" s="98"/>
      <c r="G2" s="98"/>
      <c r="H2" s="98"/>
      <c r="I2" s="98"/>
      <c r="J2" s="99"/>
    </row>
    <row r="3" spans="2:10" ht="37" x14ac:dyDescent="0.35">
      <c r="B3" s="23" t="s">
        <v>81</v>
      </c>
      <c r="C3" s="23" t="s">
        <v>68</v>
      </c>
      <c r="D3" s="23" t="s">
        <v>69</v>
      </c>
      <c r="E3" s="23" t="s">
        <v>70</v>
      </c>
      <c r="F3" s="23" t="s">
        <v>71</v>
      </c>
      <c r="G3" s="23" t="s">
        <v>72</v>
      </c>
      <c r="H3" s="23" t="s">
        <v>73</v>
      </c>
      <c r="I3" s="23" t="s">
        <v>74</v>
      </c>
      <c r="J3" s="24" t="s">
        <v>80</v>
      </c>
    </row>
    <row r="4" spans="2:10" ht="18.5" x14ac:dyDescent="0.45">
      <c r="B4" s="21" t="s">
        <v>75</v>
      </c>
      <c r="C4" s="18">
        <v>2</v>
      </c>
      <c r="D4" s="18">
        <v>1</v>
      </c>
      <c r="E4" s="18">
        <v>3</v>
      </c>
      <c r="F4" s="18">
        <v>1</v>
      </c>
      <c r="G4" s="18">
        <v>4</v>
      </c>
      <c r="H4" s="18">
        <v>2</v>
      </c>
      <c r="I4" s="18">
        <v>5</v>
      </c>
      <c r="J4" s="25">
        <f>SUM(C4:I4)</f>
        <v>18</v>
      </c>
    </row>
    <row r="5" spans="2:10" ht="18.5" x14ac:dyDescent="0.45">
      <c r="B5" s="21" t="s">
        <v>76</v>
      </c>
      <c r="C5" s="18">
        <v>2</v>
      </c>
      <c r="D5" s="18">
        <v>2</v>
      </c>
      <c r="E5" s="18">
        <v>4</v>
      </c>
      <c r="F5" s="18">
        <v>4</v>
      </c>
      <c r="G5" s="18">
        <v>2</v>
      </c>
      <c r="H5" s="18">
        <v>4</v>
      </c>
      <c r="I5" s="18">
        <v>3</v>
      </c>
      <c r="J5" s="25">
        <f t="shared" ref="J5:J7" si="0">SUM(C5:I5)</f>
        <v>21</v>
      </c>
    </row>
    <row r="6" spans="2:10" ht="18.5" x14ac:dyDescent="0.45">
      <c r="B6" s="21" t="s">
        <v>77</v>
      </c>
      <c r="C6" s="18">
        <v>2</v>
      </c>
      <c r="D6" s="18">
        <v>1</v>
      </c>
      <c r="E6" s="18">
        <v>3</v>
      </c>
      <c r="F6" s="18">
        <v>5</v>
      </c>
      <c r="G6" s="18">
        <v>4</v>
      </c>
      <c r="H6" s="18">
        <v>2</v>
      </c>
      <c r="I6" s="18">
        <v>5</v>
      </c>
      <c r="J6" s="25">
        <f t="shared" si="0"/>
        <v>22</v>
      </c>
    </row>
    <row r="7" spans="2:10" ht="18.5" x14ac:dyDescent="0.45">
      <c r="B7" s="21" t="s">
        <v>78</v>
      </c>
      <c r="C7" s="18">
        <v>3</v>
      </c>
      <c r="D7" s="18">
        <v>3</v>
      </c>
      <c r="E7" s="18">
        <v>5</v>
      </c>
      <c r="F7" s="18">
        <v>4</v>
      </c>
      <c r="G7" s="18">
        <v>3</v>
      </c>
      <c r="H7" s="18">
        <v>5</v>
      </c>
      <c r="I7" s="18">
        <v>2</v>
      </c>
      <c r="J7" s="25">
        <f t="shared" si="0"/>
        <v>25</v>
      </c>
    </row>
    <row r="8" spans="2:10" ht="18.5" x14ac:dyDescent="0.45">
      <c r="B8" s="19" t="s">
        <v>79</v>
      </c>
      <c r="C8" s="20">
        <f>SUM(C4:C7)</f>
        <v>9</v>
      </c>
      <c r="D8" s="20">
        <f t="shared" ref="D8:I8" si="1">SUM(D4:D7)</f>
        <v>7</v>
      </c>
      <c r="E8" s="20">
        <f t="shared" si="1"/>
        <v>15</v>
      </c>
      <c r="F8" s="20">
        <f t="shared" si="1"/>
        <v>14</v>
      </c>
      <c r="G8" s="20">
        <f t="shared" si="1"/>
        <v>13</v>
      </c>
      <c r="H8" s="20">
        <f t="shared" si="1"/>
        <v>13</v>
      </c>
      <c r="I8" s="20">
        <f t="shared" si="1"/>
        <v>15</v>
      </c>
      <c r="J8" s="25"/>
    </row>
    <row r="9" spans="2:10" ht="18.5" x14ac:dyDescent="0.45">
      <c r="B9" s="18"/>
      <c r="C9" s="18"/>
      <c r="D9" s="18"/>
      <c r="E9" s="18"/>
      <c r="F9" s="93" t="s">
        <v>82</v>
      </c>
      <c r="G9" s="94"/>
      <c r="H9" s="94"/>
      <c r="I9" s="95"/>
      <c r="J9" s="25">
        <f>SUM(J4:J7)</f>
        <v>86</v>
      </c>
    </row>
    <row r="11" spans="2:10" ht="18.5" x14ac:dyDescent="0.45">
      <c r="B11" s="96" t="s">
        <v>83</v>
      </c>
      <c r="C11" s="96"/>
      <c r="D11" s="96"/>
      <c r="E11" s="96"/>
    </row>
    <row r="12" spans="2:10" ht="18.5" x14ac:dyDescent="0.45">
      <c r="B12" s="17" t="s">
        <v>81</v>
      </c>
      <c r="C12" s="17" t="s">
        <v>84</v>
      </c>
      <c r="D12" s="17" t="s">
        <v>32</v>
      </c>
      <c r="E12" s="17" t="s">
        <v>85</v>
      </c>
    </row>
    <row r="13" spans="2:10" ht="18.5" x14ac:dyDescent="0.45">
      <c r="B13" s="21" t="s">
        <v>75</v>
      </c>
      <c r="C13" s="18">
        <v>0.35</v>
      </c>
      <c r="D13" s="18">
        <v>18</v>
      </c>
      <c r="E13" s="22">
        <f>C13*D13</f>
        <v>6.3</v>
      </c>
    </row>
    <row r="14" spans="2:10" ht="18.5" x14ac:dyDescent="0.45">
      <c r="B14" s="21" t="s">
        <v>76</v>
      </c>
      <c r="C14" s="18">
        <v>0.28999999999999998</v>
      </c>
      <c r="D14" s="18">
        <v>21</v>
      </c>
      <c r="E14" s="22">
        <f t="shared" ref="E14:E16" si="2">C14*D14</f>
        <v>6.09</v>
      </c>
    </row>
    <row r="15" spans="2:10" ht="18.5" x14ac:dyDescent="0.45">
      <c r="B15" s="21" t="s">
        <v>77</v>
      </c>
      <c r="C15" s="18">
        <v>0.19</v>
      </c>
      <c r="D15" s="18">
        <v>22</v>
      </c>
      <c r="E15" s="22">
        <f t="shared" si="2"/>
        <v>4.18</v>
      </c>
    </row>
    <row r="16" spans="2:10" ht="18.5" x14ac:dyDescent="0.45">
      <c r="B16" s="21" t="s">
        <v>78</v>
      </c>
      <c r="C16" s="18">
        <v>0.4</v>
      </c>
      <c r="D16" s="18">
        <v>25</v>
      </c>
      <c r="E16" s="22">
        <f t="shared" si="2"/>
        <v>10</v>
      </c>
    </row>
    <row r="18" spans="2:5" ht="18.5" x14ac:dyDescent="0.45">
      <c r="B18" s="100" t="s">
        <v>86</v>
      </c>
      <c r="C18" s="100"/>
      <c r="D18" s="100"/>
      <c r="E18" s="26">
        <f>SUM(E13:E16)</f>
        <v>26.57</v>
      </c>
    </row>
    <row r="19" spans="2:5" ht="15.5" customHeight="1" x14ac:dyDescent="0.45">
      <c r="B19" s="100" t="s">
        <v>87</v>
      </c>
      <c r="C19" s="100"/>
      <c r="D19" s="100"/>
      <c r="E19" s="26">
        <f>E18*52</f>
        <v>1381.64</v>
      </c>
    </row>
  </sheetData>
  <mergeCells count="5">
    <mergeCell ref="F9:I9"/>
    <mergeCell ref="B11:E11"/>
    <mergeCell ref="B2:J2"/>
    <mergeCell ref="B18:D18"/>
    <mergeCell ref="B19:D1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299F-1404-4421-BBCD-EAA48A2AE2CC}">
  <dimension ref="B1:H13"/>
  <sheetViews>
    <sheetView tabSelected="1" workbookViewId="0">
      <selection activeCell="F16" sqref="F16"/>
    </sheetView>
  </sheetViews>
  <sheetFormatPr defaultRowHeight="14.5" x14ac:dyDescent="0.35"/>
  <cols>
    <col min="1" max="1" width="5.26953125" customWidth="1"/>
    <col min="2" max="2" width="9.90625" bestFit="1" customWidth="1"/>
    <col min="3" max="3" width="13.08984375" bestFit="1" customWidth="1"/>
    <col min="4" max="4" width="9.1796875" bestFit="1" customWidth="1"/>
    <col min="5" max="5" width="11.08984375" bestFit="1" customWidth="1"/>
    <col min="6" max="6" width="10.1796875" bestFit="1" customWidth="1"/>
    <col min="7" max="7" width="9.1796875" bestFit="1" customWidth="1"/>
    <col min="8" max="8" width="7.1796875" bestFit="1" customWidth="1"/>
  </cols>
  <sheetData>
    <row r="1" spans="2:8" ht="23.5" x14ac:dyDescent="0.55000000000000004">
      <c r="B1" s="101" t="s">
        <v>98</v>
      </c>
      <c r="C1" s="102"/>
      <c r="D1" s="102"/>
      <c r="E1" s="102"/>
      <c r="F1" s="102"/>
      <c r="G1" s="102"/>
      <c r="H1" s="103"/>
    </row>
    <row r="2" spans="2:8" ht="21" x14ac:dyDescent="0.5">
      <c r="B2" s="53" t="s">
        <v>88</v>
      </c>
      <c r="C2" s="53" t="s">
        <v>89</v>
      </c>
      <c r="D2" s="53" t="s">
        <v>90</v>
      </c>
      <c r="E2" s="53" t="s">
        <v>91</v>
      </c>
      <c r="F2" s="53" t="s">
        <v>92</v>
      </c>
      <c r="G2" s="53" t="s">
        <v>93</v>
      </c>
      <c r="H2" s="54" t="s">
        <v>47</v>
      </c>
    </row>
    <row r="3" spans="2:8" ht="21" x14ac:dyDescent="0.5">
      <c r="B3" s="55" t="s">
        <v>94</v>
      </c>
      <c r="C3" s="55">
        <v>50</v>
      </c>
      <c r="D3" s="55">
        <v>70</v>
      </c>
      <c r="E3" s="55">
        <v>90</v>
      </c>
      <c r="F3" s="55">
        <v>200</v>
      </c>
      <c r="G3" s="55">
        <v>300</v>
      </c>
      <c r="H3" s="56">
        <f>SUM(C3:G3)</f>
        <v>710</v>
      </c>
    </row>
    <row r="4" spans="2:8" ht="21" x14ac:dyDescent="0.5">
      <c r="B4" s="55" t="s">
        <v>95</v>
      </c>
      <c r="C4" s="55">
        <v>55</v>
      </c>
      <c r="D4" s="55">
        <v>120</v>
      </c>
      <c r="E4" s="55">
        <v>101</v>
      </c>
      <c r="F4" s="55">
        <v>200</v>
      </c>
      <c r="G4" s="55">
        <v>150</v>
      </c>
      <c r="H4" s="56">
        <f>SUM(C4:G4)</f>
        <v>626</v>
      </c>
    </row>
    <row r="5" spans="2:8" ht="21" x14ac:dyDescent="0.5">
      <c r="B5" s="55" t="s">
        <v>96</v>
      </c>
      <c r="C5" s="55">
        <v>60</v>
      </c>
      <c r="D5" s="55">
        <v>130</v>
      </c>
      <c r="E5" s="55">
        <v>101</v>
      </c>
      <c r="F5" s="55">
        <v>200</v>
      </c>
      <c r="G5" s="55">
        <v>300</v>
      </c>
      <c r="H5" s="56">
        <f>SUM(C5:G5)</f>
        <v>791</v>
      </c>
    </row>
    <row r="6" spans="2:8" ht="21" x14ac:dyDescent="0.5">
      <c r="B6" s="55" t="s">
        <v>97</v>
      </c>
      <c r="C6" s="55">
        <v>45</v>
      </c>
      <c r="D6" s="55">
        <v>110</v>
      </c>
      <c r="E6" s="55">
        <v>120</v>
      </c>
      <c r="F6" s="55">
        <v>200</v>
      </c>
      <c r="G6" s="55">
        <v>300</v>
      </c>
      <c r="H6" s="56">
        <f>SUM(C6:G6)</f>
        <v>775</v>
      </c>
    </row>
    <row r="7" spans="2:8" ht="21" x14ac:dyDescent="0.5">
      <c r="B7" s="55"/>
      <c r="C7" s="56">
        <f>SUM(C3:C6)</f>
        <v>210</v>
      </c>
      <c r="D7" s="56">
        <f>SUM(D3:D6)</f>
        <v>430</v>
      </c>
      <c r="E7" s="56">
        <f>SUM(E3:E6)</f>
        <v>412</v>
      </c>
      <c r="F7" s="56">
        <f>SUM(F3:F6)</f>
        <v>800</v>
      </c>
      <c r="G7" s="56">
        <f>SUM(G3:G6)</f>
        <v>1050</v>
      </c>
      <c r="H7" s="56"/>
    </row>
    <row r="12" spans="2:8" x14ac:dyDescent="0.35">
      <c r="B12" s="2" t="s">
        <v>105</v>
      </c>
      <c r="C12" s="1" t="s">
        <v>106</v>
      </c>
      <c r="D12" s="1" t="s">
        <v>109</v>
      </c>
      <c r="E12" s="1" t="s">
        <v>107</v>
      </c>
      <c r="F12" s="1" t="s">
        <v>108</v>
      </c>
    </row>
    <row r="13" spans="2:8" x14ac:dyDescent="0.35">
      <c r="B13" s="2" t="s">
        <v>110</v>
      </c>
      <c r="C13" s="1">
        <v>16</v>
      </c>
      <c r="D13" s="1">
        <v>18</v>
      </c>
      <c r="E13" s="1">
        <v>120</v>
      </c>
      <c r="F13" s="1">
        <v>150</v>
      </c>
    </row>
  </sheetData>
  <mergeCells count="1">
    <mergeCell ref="B1:H1"/>
  </mergeCells>
  <pageMargins left="0.5" right="0.7" top="0.55000000000000004" bottom="0.55000000000000004" header="0.3" footer="0.3"/>
  <pageSetup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76F-0ADE-4EBA-9365-991F323716C1}">
  <dimension ref="B1:F112"/>
  <sheetViews>
    <sheetView workbookViewId="0">
      <selection activeCell="J49" sqref="J49"/>
    </sheetView>
  </sheetViews>
  <sheetFormatPr defaultRowHeight="14.5" x14ac:dyDescent="0.35"/>
  <cols>
    <col min="1" max="1" width="3.453125" customWidth="1"/>
    <col min="2" max="2" width="10.36328125" customWidth="1"/>
    <col min="3" max="3" width="17.36328125" bestFit="1" customWidth="1"/>
    <col min="4" max="4" width="17.36328125" customWidth="1"/>
    <col min="5" max="5" width="26.7265625" bestFit="1" customWidth="1"/>
    <col min="6" max="6" width="12" bestFit="1" customWidth="1"/>
  </cols>
  <sheetData>
    <row r="1" spans="2:6" ht="18.5" x14ac:dyDescent="0.45">
      <c r="B1" s="57" t="s">
        <v>172</v>
      </c>
      <c r="C1" s="57" t="s">
        <v>10</v>
      </c>
      <c r="D1" s="57" t="s">
        <v>171</v>
      </c>
      <c r="E1" s="57" t="s">
        <v>146</v>
      </c>
      <c r="F1" s="58" t="s">
        <v>147</v>
      </c>
    </row>
    <row r="2" spans="2:6" x14ac:dyDescent="0.35">
      <c r="B2" s="59">
        <v>1019</v>
      </c>
      <c r="C2" s="59" t="s">
        <v>142</v>
      </c>
      <c r="D2" s="60">
        <v>40921</v>
      </c>
      <c r="E2" s="59" t="s">
        <v>159</v>
      </c>
      <c r="F2" s="61">
        <v>40000</v>
      </c>
    </row>
    <row r="3" spans="2:6" x14ac:dyDescent="0.35">
      <c r="B3" s="59">
        <v>1011</v>
      </c>
      <c r="C3" s="59" t="s">
        <v>136</v>
      </c>
      <c r="D3" s="60">
        <v>40922</v>
      </c>
      <c r="E3" s="59" t="s">
        <v>159</v>
      </c>
      <c r="F3" s="61">
        <v>43000</v>
      </c>
    </row>
    <row r="4" spans="2:6" x14ac:dyDescent="0.35">
      <c r="B4" s="59">
        <v>1019</v>
      </c>
      <c r="C4" s="59" t="s">
        <v>142</v>
      </c>
      <c r="D4" s="60">
        <v>40923</v>
      </c>
      <c r="E4" s="59" t="s">
        <v>159</v>
      </c>
      <c r="F4" s="61">
        <v>40000</v>
      </c>
    </row>
    <row r="5" spans="2:6" x14ac:dyDescent="0.35">
      <c r="B5" s="59">
        <v>1011</v>
      </c>
      <c r="C5" s="59" t="s">
        <v>136</v>
      </c>
      <c r="D5" s="60">
        <v>40924</v>
      </c>
      <c r="E5" s="59" t="s">
        <v>159</v>
      </c>
      <c r="F5" s="61">
        <v>43000</v>
      </c>
    </row>
    <row r="6" spans="2:6" x14ac:dyDescent="0.35">
      <c r="B6" s="59">
        <v>1019</v>
      </c>
      <c r="C6" s="59" t="s">
        <v>142</v>
      </c>
      <c r="D6" s="60">
        <v>40925</v>
      </c>
      <c r="E6" s="59" t="s">
        <v>159</v>
      </c>
      <c r="F6" s="61">
        <v>40000</v>
      </c>
    </row>
    <row r="7" spans="2:6" x14ac:dyDescent="0.35">
      <c r="B7" s="59">
        <v>1011</v>
      </c>
      <c r="C7" s="59" t="s">
        <v>136</v>
      </c>
      <c r="D7" s="60">
        <v>40926</v>
      </c>
      <c r="E7" s="59" t="s">
        <v>159</v>
      </c>
      <c r="F7" s="61">
        <v>43000</v>
      </c>
    </row>
    <row r="8" spans="2:6" x14ac:dyDescent="0.35">
      <c r="B8" s="59">
        <v>1019</v>
      </c>
      <c r="C8" s="59" t="s">
        <v>142</v>
      </c>
      <c r="D8" s="60">
        <v>40927</v>
      </c>
      <c r="E8" s="59" t="s">
        <v>159</v>
      </c>
      <c r="F8" s="61">
        <v>40000</v>
      </c>
    </row>
    <row r="9" spans="2:6" x14ac:dyDescent="0.35">
      <c r="B9" s="59">
        <v>1011</v>
      </c>
      <c r="C9" s="59" t="s">
        <v>136</v>
      </c>
      <c r="D9" s="60">
        <v>40928</v>
      </c>
      <c r="E9" s="59" t="s">
        <v>159</v>
      </c>
      <c r="F9" s="61">
        <v>43000</v>
      </c>
    </row>
    <row r="10" spans="2:6" x14ac:dyDescent="0.35">
      <c r="B10" s="59">
        <v>1019</v>
      </c>
      <c r="C10" s="59" t="s">
        <v>142</v>
      </c>
      <c r="D10" s="60">
        <v>40929</v>
      </c>
      <c r="E10" s="59" t="s">
        <v>159</v>
      </c>
      <c r="F10" s="61">
        <v>40000</v>
      </c>
    </row>
    <row r="11" spans="2:6" x14ac:dyDescent="0.35">
      <c r="B11" s="59">
        <v>1011</v>
      </c>
      <c r="C11" s="59" t="s">
        <v>136</v>
      </c>
      <c r="D11" s="60">
        <v>40930</v>
      </c>
      <c r="E11" s="59" t="s">
        <v>159</v>
      </c>
      <c r="F11" s="61">
        <v>43000</v>
      </c>
    </row>
    <row r="12" spans="2:6" x14ac:dyDescent="0.35">
      <c r="B12" s="62"/>
      <c r="C12" s="62"/>
      <c r="D12" s="63"/>
      <c r="E12" s="62" t="s">
        <v>162</v>
      </c>
      <c r="F12" s="62">
        <f>SUBTOTAL(9,F2:F11)</f>
        <v>415000</v>
      </c>
    </row>
    <row r="13" spans="2:6" x14ac:dyDescent="0.35">
      <c r="B13" s="64">
        <v>1006</v>
      </c>
      <c r="C13" s="64" t="s">
        <v>134</v>
      </c>
      <c r="D13" s="65">
        <v>40931</v>
      </c>
      <c r="E13" s="64" t="s">
        <v>154</v>
      </c>
      <c r="F13" s="66">
        <v>19000</v>
      </c>
    </row>
    <row r="14" spans="2:6" x14ac:dyDescent="0.35">
      <c r="B14" s="59">
        <v>1015</v>
      </c>
      <c r="C14" s="59" t="s">
        <v>139</v>
      </c>
      <c r="D14" s="60">
        <v>36549</v>
      </c>
      <c r="E14" s="59" t="s">
        <v>154</v>
      </c>
      <c r="F14" s="61">
        <v>75000</v>
      </c>
    </row>
    <row r="15" spans="2:6" x14ac:dyDescent="0.35">
      <c r="B15" s="67">
        <v>1020</v>
      </c>
      <c r="C15" s="67" t="s">
        <v>115</v>
      </c>
      <c r="D15" s="60">
        <v>40933</v>
      </c>
      <c r="E15" s="67" t="s">
        <v>154</v>
      </c>
      <c r="F15" s="68">
        <v>20000</v>
      </c>
    </row>
    <row r="16" spans="2:6" x14ac:dyDescent="0.35">
      <c r="B16" s="69">
        <v>1006</v>
      </c>
      <c r="C16" s="69" t="s">
        <v>134</v>
      </c>
      <c r="D16" s="60">
        <v>40934</v>
      </c>
      <c r="E16" s="69" t="s">
        <v>154</v>
      </c>
      <c r="F16" s="70">
        <v>19000</v>
      </c>
    </row>
    <row r="17" spans="2:6" x14ac:dyDescent="0.35">
      <c r="B17" s="59">
        <v>1015</v>
      </c>
      <c r="C17" s="59" t="s">
        <v>139</v>
      </c>
      <c r="D17" s="60">
        <v>40935</v>
      </c>
      <c r="E17" s="59" t="s">
        <v>154</v>
      </c>
      <c r="F17" s="61">
        <v>75000</v>
      </c>
    </row>
    <row r="18" spans="2:6" x14ac:dyDescent="0.35">
      <c r="B18" s="69">
        <v>1020</v>
      </c>
      <c r="C18" s="69" t="s">
        <v>115</v>
      </c>
      <c r="D18" s="60">
        <v>40936</v>
      </c>
      <c r="E18" s="69" t="s">
        <v>154</v>
      </c>
      <c r="F18" s="70">
        <v>20000</v>
      </c>
    </row>
    <row r="19" spans="2:6" x14ac:dyDescent="0.35">
      <c r="B19" s="67">
        <v>1006</v>
      </c>
      <c r="C19" s="67" t="s">
        <v>134</v>
      </c>
      <c r="D19" s="60">
        <v>40937</v>
      </c>
      <c r="E19" s="67" t="s">
        <v>154</v>
      </c>
      <c r="F19" s="68">
        <v>19000</v>
      </c>
    </row>
    <row r="20" spans="2:6" x14ac:dyDescent="0.35">
      <c r="B20" s="59">
        <v>1015</v>
      </c>
      <c r="C20" s="59" t="s">
        <v>139</v>
      </c>
      <c r="D20" s="60">
        <v>40938</v>
      </c>
      <c r="E20" s="59" t="s">
        <v>154</v>
      </c>
      <c r="F20" s="61">
        <v>75000</v>
      </c>
    </row>
    <row r="21" spans="2:6" x14ac:dyDescent="0.35">
      <c r="B21" s="67">
        <v>1020</v>
      </c>
      <c r="C21" s="67" t="s">
        <v>115</v>
      </c>
      <c r="D21" s="60">
        <v>40939</v>
      </c>
      <c r="E21" s="67" t="s">
        <v>154</v>
      </c>
      <c r="F21" s="68">
        <v>20000</v>
      </c>
    </row>
    <row r="22" spans="2:6" x14ac:dyDescent="0.35">
      <c r="B22" s="69">
        <v>1006</v>
      </c>
      <c r="C22" s="69" t="s">
        <v>134</v>
      </c>
      <c r="D22" s="60">
        <v>43497</v>
      </c>
      <c r="E22" s="69" t="s">
        <v>154</v>
      </c>
      <c r="F22" s="70">
        <v>19000</v>
      </c>
    </row>
    <row r="23" spans="2:6" x14ac:dyDescent="0.35">
      <c r="B23" s="59">
        <v>1015</v>
      </c>
      <c r="C23" s="59" t="s">
        <v>139</v>
      </c>
      <c r="D23" s="60">
        <v>40941</v>
      </c>
      <c r="E23" s="59" t="s">
        <v>154</v>
      </c>
      <c r="F23" s="61">
        <v>75000</v>
      </c>
    </row>
    <row r="24" spans="2:6" x14ac:dyDescent="0.35">
      <c r="B24" s="69">
        <v>1020</v>
      </c>
      <c r="C24" s="69" t="s">
        <v>115</v>
      </c>
      <c r="D24" s="60">
        <v>40942</v>
      </c>
      <c r="E24" s="69" t="s">
        <v>154</v>
      </c>
      <c r="F24" s="70">
        <v>20000</v>
      </c>
    </row>
    <row r="25" spans="2:6" x14ac:dyDescent="0.35">
      <c r="B25" s="67">
        <v>1006</v>
      </c>
      <c r="C25" s="67" t="s">
        <v>134</v>
      </c>
      <c r="D25" s="60">
        <v>40943</v>
      </c>
      <c r="E25" s="67" t="s">
        <v>154</v>
      </c>
      <c r="F25" s="68">
        <v>19000</v>
      </c>
    </row>
    <row r="26" spans="2:6" x14ac:dyDescent="0.35">
      <c r="B26" s="59">
        <v>1015</v>
      </c>
      <c r="C26" s="59" t="s">
        <v>139</v>
      </c>
      <c r="D26" s="60">
        <v>40944</v>
      </c>
      <c r="E26" s="59" t="s">
        <v>154</v>
      </c>
      <c r="F26" s="61">
        <v>75000</v>
      </c>
    </row>
    <row r="27" spans="2:6" x14ac:dyDescent="0.35">
      <c r="B27" s="67">
        <v>1020</v>
      </c>
      <c r="C27" s="67" t="s">
        <v>115</v>
      </c>
      <c r="D27" s="60">
        <v>40945</v>
      </c>
      <c r="E27" s="67" t="s">
        <v>154</v>
      </c>
      <c r="F27" s="68">
        <v>20000</v>
      </c>
    </row>
    <row r="28" spans="2:6" x14ac:dyDescent="0.35">
      <c r="B28" s="62"/>
      <c r="C28" s="62"/>
      <c r="D28" s="63"/>
      <c r="E28" s="62" t="s">
        <v>160</v>
      </c>
      <c r="F28" s="62">
        <f>SUBTOTAL(9,F13:F27)</f>
        <v>570000</v>
      </c>
    </row>
    <row r="29" spans="2:6" x14ac:dyDescent="0.35">
      <c r="B29" s="71">
        <v>1005</v>
      </c>
      <c r="C29" s="71" t="s">
        <v>115</v>
      </c>
      <c r="D29" s="65">
        <v>40946</v>
      </c>
      <c r="E29" s="71" t="s">
        <v>153</v>
      </c>
      <c r="F29" s="72">
        <v>55000</v>
      </c>
    </row>
    <row r="30" spans="2:6" x14ac:dyDescent="0.35">
      <c r="B30" s="67">
        <v>1014</v>
      </c>
      <c r="C30" s="67" t="s">
        <v>138</v>
      </c>
      <c r="D30" s="60">
        <v>40947</v>
      </c>
      <c r="E30" s="67" t="s">
        <v>153</v>
      </c>
      <c r="F30" s="68">
        <v>43000</v>
      </c>
    </row>
    <row r="31" spans="2:6" x14ac:dyDescent="0.35">
      <c r="B31" s="59">
        <v>1005</v>
      </c>
      <c r="C31" s="59" t="s">
        <v>115</v>
      </c>
      <c r="D31" s="60">
        <v>40948</v>
      </c>
      <c r="E31" s="59" t="s">
        <v>153</v>
      </c>
      <c r="F31" s="61">
        <v>55000</v>
      </c>
    </row>
    <row r="32" spans="2:6" x14ac:dyDescent="0.35">
      <c r="B32" s="67">
        <v>1014</v>
      </c>
      <c r="C32" s="67" t="s">
        <v>138</v>
      </c>
      <c r="D32" s="60">
        <v>40949</v>
      </c>
      <c r="E32" s="67" t="s">
        <v>153</v>
      </c>
      <c r="F32" s="68">
        <v>43000</v>
      </c>
    </row>
    <row r="33" spans="2:6" x14ac:dyDescent="0.35">
      <c r="B33" s="59">
        <v>1005</v>
      </c>
      <c r="C33" s="59" t="s">
        <v>115</v>
      </c>
      <c r="D33" s="60">
        <v>40950</v>
      </c>
      <c r="E33" s="59" t="s">
        <v>153</v>
      </c>
      <c r="F33" s="61">
        <v>55000</v>
      </c>
    </row>
    <row r="34" spans="2:6" x14ac:dyDescent="0.35">
      <c r="B34" s="67">
        <v>1014</v>
      </c>
      <c r="C34" s="67" t="s">
        <v>138</v>
      </c>
      <c r="D34" s="60">
        <v>40951</v>
      </c>
      <c r="E34" s="67" t="s">
        <v>153</v>
      </c>
      <c r="F34" s="68">
        <v>43000</v>
      </c>
    </row>
    <row r="35" spans="2:6" x14ac:dyDescent="0.35">
      <c r="B35" s="59">
        <v>1005</v>
      </c>
      <c r="C35" s="59" t="s">
        <v>115</v>
      </c>
      <c r="D35" s="60">
        <v>40952</v>
      </c>
      <c r="E35" s="59" t="s">
        <v>153</v>
      </c>
      <c r="F35" s="61">
        <v>55000</v>
      </c>
    </row>
    <row r="36" spans="2:6" x14ac:dyDescent="0.35">
      <c r="B36" s="67">
        <v>1014</v>
      </c>
      <c r="C36" s="67" t="s">
        <v>138</v>
      </c>
      <c r="D36" s="60">
        <v>40953</v>
      </c>
      <c r="E36" s="67" t="s">
        <v>153</v>
      </c>
      <c r="F36" s="68">
        <v>43000</v>
      </c>
    </row>
    <row r="37" spans="2:6" x14ac:dyDescent="0.35">
      <c r="B37" s="59">
        <v>1005</v>
      </c>
      <c r="C37" s="59" t="s">
        <v>115</v>
      </c>
      <c r="D37" s="60">
        <v>40954</v>
      </c>
      <c r="E37" s="59" t="s">
        <v>153</v>
      </c>
      <c r="F37" s="61">
        <v>55000</v>
      </c>
    </row>
    <row r="38" spans="2:6" x14ac:dyDescent="0.35">
      <c r="B38" s="67">
        <v>1014</v>
      </c>
      <c r="C38" s="67" t="s">
        <v>138</v>
      </c>
      <c r="D38" s="60">
        <v>40955</v>
      </c>
      <c r="E38" s="67" t="s">
        <v>153</v>
      </c>
      <c r="F38" s="68">
        <v>43000</v>
      </c>
    </row>
    <row r="39" spans="2:6" x14ac:dyDescent="0.35">
      <c r="B39" s="62"/>
      <c r="C39" s="62"/>
      <c r="D39" s="63"/>
      <c r="E39" s="62" t="s">
        <v>161</v>
      </c>
      <c r="F39" s="62">
        <f>SUBTOTAL(9,F29:F38)</f>
        <v>490000</v>
      </c>
    </row>
    <row r="40" spans="2:6" x14ac:dyDescent="0.35">
      <c r="B40" s="71">
        <v>1003</v>
      </c>
      <c r="C40" s="71" t="s">
        <v>150</v>
      </c>
      <c r="D40" s="65">
        <v>40956</v>
      </c>
      <c r="E40" s="71" t="s">
        <v>151</v>
      </c>
      <c r="F40" s="72">
        <v>75000</v>
      </c>
    </row>
    <row r="41" spans="2:6" x14ac:dyDescent="0.35">
      <c r="B41" s="67">
        <v>1012</v>
      </c>
      <c r="C41" s="67" t="s">
        <v>137</v>
      </c>
      <c r="D41" s="60">
        <v>40957</v>
      </c>
      <c r="E41" s="67" t="s">
        <v>151</v>
      </c>
      <c r="F41" s="68">
        <v>75000</v>
      </c>
    </row>
    <row r="42" spans="2:6" x14ac:dyDescent="0.35">
      <c r="B42" s="59">
        <v>1003</v>
      </c>
      <c r="C42" s="59" t="s">
        <v>150</v>
      </c>
      <c r="D42" s="60">
        <v>40958</v>
      </c>
      <c r="E42" s="59" t="s">
        <v>151</v>
      </c>
      <c r="F42" s="61">
        <v>75000</v>
      </c>
    </row>
    <row r="43" spans="2:6" x14ac:dyDescent="0.35">
      <c r="B43" s="67">
        <v>1012</v>
      </c>
      <c r="C43" s="67" t="s">
        <v>137</v>
      </c>
      <c r="D43" s="60">
        <v>40959</v>
      </c>
      <c r="E43" s="67" t="s">
        <v>151</v>
      </c>
      <c r="F43" s="68">
        <v>75000</v>
      </c>
    </row>
    <row r="44" spans="2:6" x14ac:dyDescent="0.35">
      <c r="B44" s="59">
        <v>1003</v>
      </c>
      <c r="C44" s="59" t="s">
        <v>150</v>
      </c>
      <c r="D44" s="60">
        <v>40960</v>
      </c>
      <c r="E44" s="59" t="s">
        <v>151</v>
      </c>
      <c r="F44" s="61">
        <v>75000</v>
      </c>
    </row>
    <row r="45" spans="2:6" x14ac:dyDescent="0.35">
      <c r="B45" s="67">
        <v>1012</v>
      </c>
      <c r="C45" s="67" t="s">
        <v>137</v>
      </c>
      <c r="D45" s="60">
        <v>40961</v>
      </c>
      <c r="E45" s="67" t="s">
        <v>151</v>
      </c>
      <c r="F45" s="68">
        <v>75000</v>
      </c>
    </row>
    <row r="46" spans="2:6" x14ac:dyDescent="0.35">
      <c r="B46" s="59">
        <v>1003</v>
      </c>
      <c r="C46" s="59" t="s">
        <v>150</v>
      </c>
      <c r="D46" s="60">
        <v>40962</v>
      </c>
      <c r="E46" s="59" t="s">
        <v>151</v>
      </c>
      <c r="F46" s="61">
        <v>75000</v>
      </c>
    </row>
    <row r="47" spans="2:6" x14ac:dyDescent="0.35">
      <c r="B47" s="67">
        <v>1012</v>
      </c>
      <c r="C47" s="67" t="s">
        <v>137</v>
      </c>
      <c r="D47" s="60">
        <v>40963</v>
      </c>
      <c r="E47" s="67" t="s">
        <v>151</v>
      </c>
      <c r="F47" s="68">
        <v>75000</v>
      </c>
    </row>
    <row r="48" spans="2:6" x14ac:dyDescent="0.35">
      <c r="B48" s="59">
        <v>1003</v>
      </c>
      <c r="C48" s="59" t="s">
        <v>150</v>
      </c>
      <c r="D48" s="60">
        <v>40964</v>
      </c>
      <c r="E48" s="59" t="s">
        <v>151</v>
      </c>
      <c r="F48" s="61">
        <v>75000</v>
      </c>
    </row>
    <row r="49" spans="2:6" x14ac:dyDescent="0.35">
      <c r="B49" s="67">
        <v>1012</v>
      </c>
      <c r="C49" s="67" t="s">
        <v>137</v>
      </c>
      <c r="D49" s="60">
        <v>40965</v>
      </c>
      <c r="E49" s="67" t="s">
        <v>151</v>
      </c>
      <c r="F49" s="68">
        <v>75000</v>
      </c>
    </row>
    <row r="50" spans="2:6" x14ac:dyDescent="0.35">
      <c r="B50" s="62"/>
      <c r="C50" s="62"/>
      <c r="D50" s="63"/>
      <c r="E50" s="62" t="s">
        <v>163</v>
      </c>
      <c r="F50" s="62">
        <f>SUBTOTAL(9,F40:F49)</f>
        <v>750000</v>
      </c>
    </row>
    <row r="51" spans="2:6" x14ac:dyDescent="0.35">
      <c r="B51" s="71">
        <v>1001</v>
      </c>
      <c r="C51" s="71" t="s">
        <v>148</v>
      </c>
      <c r="D51" s="65">
        <v>40966</v>
      </c>
      <c r="E51" s="71" t="s">
        <v>149</v>
      </c>
      <c r="F51" s="72">
        <v>60000</v>
      </c>
    </row>
    <row r="52" spans="2:6" x14ac:dyDescent="0.35">
      <c r="B52" s="67">
        <v>1010</v>
      </c>
      <c r="C52" s="67" t="s">
        <v>115</v>
      </c>
      <c r="D52" s="60">
        <v>40967</v>
      </c>
      <c r="E52" s="67" t="s">
        <v>149</v>
      </c>
      <c r="F52" s="68">
        <v>65000</v>
      </c>
    </row>
    <row r="53" spans="2:6" x14ac:dyDescent="0.35">
      <c r="B53" s="59">
        <v>1001</v>
      </c>
      <c r="C53" s="59" t="s">
        <v>148</v>
      </c>
      <c r="D53" s="60">
        <v>40968</v>
      </c>
      <c r="E53" s="59" t="s">
        <v>149</v>
      </c>
      <c r="F53" s="61">
        <v>60000</v>
      </c>
    </row>
    <row r="54" spans="2:6" x14ac:dyDescent="0.35">
      <c r="B54" s="67">
        <v>1010</v>
      </c>
      <c r="C54" s="67" t="s">
        <v>115</v>
      </c>
      <c r="D54" s="60">
        <v>40969</v>
      </c>
      <c r="E54" s="67" t="s">
        <v>149</v>
      </c>
      <c r="F54" s="68">
        <v>65000</v>
      </c>
    </row>
    <row r="55" spans="2:6" x14ac:dyDescent="0.35">
      <c r="B55" s="59">
        <v>1001</v>
      </c>
      <c r="C55" s="59" t="s">
        <v>148</v>
      </c>
      <c r="D55" s="60">
        <v>40970</v>
      </c>
      <c r="E55" s="59" t="s">
        <v>149</v>
      </c>
      <c r="F55" s="61">
        <v>60000</v>
      </c>
    </row>
    <row r="56" spans="2:6" x14ac:dyDescent="0.35">
      <c r="B56" s="67">
        <v>1010</v>
      </c>
      <c r="C56" s="67" t="s">
        <v>115</v>
      </c>
      <c r="D56" s="60">
        <v>40971</v>
      </c>
      <c r="E56" s="67" t="s">
        <v>149</v>
      </c>
      <c r="F56" s="68">
        <v>65000</v>
      </c>
    </row>
    <row r="57" spans="2:6" x14ac:dyDescent="0.35">
      <c r="B57" s="59">
        <v>1001</v>
      </c>
      <c r="C57" s="59" t="s">
        <v>148</v>
      </c>
      <c r="D57" s="60">
        <v>40972</v>
      </c>
      <c r="E57" s="59" t="s">
        <v>149</v>
      </c>
      <c r="F57" s="61">
        <v>60000</v>
      </c>
    </row>
    <row r="58" spans="2:6" x14ac:dyDescent="0.35">
      <c r="B58" s="67">
        <v>1010</v>
      </c>
      <c r="C58" s="67" t="s">
        <v>115</v>
      </c>
      <c r="D58" s="60">
        <v>40973</v>
      </c>
      <c r="E58" s="67" t="s">
        <v>149</v>
      </c>
      <c r="F58" s="68">
        <v>65000</v>
      </c>
    </row>
    <row r="59" spans="2:6" x14ac:dyDescent="0.35">
      <c r="B59" s="59">
        <v>1001</v>
      </c>
      <c r="C59" s="59" t="s">
        <v>148</v>
      </c>
      <c r="D59" s="60">
        <v>40974</v>
      </c>
      <c r="E59" s="59" t="s">
        <v>149</v>
      </c>
      <c r="F59" s="61">
        <v>60000</v>
      </c>
    </row>
    <row r="60" spans="2:6" x14ac:dyDescent="0.35">
      <c r="B60" s="67">
        <v>1010</v>
      </c>
      <c r="C60" s="67" t="s">
        <v>115</v>
      </c>
      <c r="D60" s="60">
        <v>40975</v>
      </c>
      <c r="E60" s="67" t="s">
        <v>149</v>
      </c>
      <c r="F60" s="68">
        <v>65000</v>
      </c>
    </row>
    <row r="61" spans="2:6" x14ac:dyDescent="0.35">
      <c r="B61" s="62"/>
      <c r="C61" s="62"/>
      <c r="D61" s="63"/>
      <c r="E61" s="62" t="s">
        <v>164</v>
      </c>
      <c r="F61" s="62">
        <f>SUBTOTAL(9,F51:F60)</f>
        <v>625000</v>
      </c>
    </row>
    <row r="62" spans="2:6" x14ac:dyDescent="0.35">
      <c r="B62" s="73">
        <v>1004</v>
      </c>
      <c r="C62" s="73" t="s">
        <v>133</v>
      </c>
      <c r="D62" s="65">
        <v>40976</v>
      </c>
      <c r="E62" s="73" t="s">
        <v>152</v>
      </c>
      <c r="F62" s="74">
        <v>28000</v>
      </c>
    </row>
    <row r="63" spans="2:6" x14ac:dyDescent="0.35">
      <c r="B63" s="59">
        <v>1013</v>
      </c>
      <c r="C63" s="59" t="s">
        <v>115</v>
      </c>
      <c r="D63" s="60">
        <v>40977</v>
      </c>
      <c r="E63" s="59" t="s">
        <v>152</v>
      </c>
      <c r="F63" s="61">
        <v>29000</v>
      </c>
    </row>
    <row r="64" spans="2:6" x14ac:dyDescent="0.35">
      <c r="B64" s="69">
        <v>1004</v>
      </c>
      <c r="C64" s="69" t="s">
        <v>133</v>
      </c>
      <c r="D64" s="60">
        <v>40978</v>
      </c>
      <c r="E64" s="69" t="s">
        <v>152</v>
      </c>
      <c r="F64" s="70">
        <v>28000</v>
      </c>
    </row>
    <row r="65" spans="2:6" x14ac:dyDescent="0.35">
      <c r="B65" s="59">
        <v>1013</v>
      </c>
      <c r="C65" s="59" t="s">
        <v>115</v>
      </c>
      <c r="D65" s="60">
        <v>40979</v>
      </c>
      <c r="E65" s="59" t="s">
        <v>152</v>
      </c>
      <c r="F65" s="61">
        <v>29000</v>
      </c>
    </row>
    <row r="66" spans="2:6" x14ac:dyDescent="0.35">
      <c r="B66" s="69">
        <v>1004</v>
      </c>
      <c r="C66" s="69" t="s">
        <v>133</v>
      </c>
      <c r="D66" s="60">
        <v>40980</v>
      </c>
      <c r="E66" s="69" t="s">
        <v>152</v>
      </c>
      <c r="F66" s="70">
        <v>28000</v>
      </c>
    </row>
    <row r="67" spans="2:6" x14ac:dyDescent="0.35">
      <c r="B67" s="59">
        <v>1013</v>
      </c>
      <c r="C67" s="59" t="s">
        <v>115</v>
      </c>
      <c r="D67" s="60">
        <v>40981</v>
      </c>
      <c r="E67" s="59" t="s">
        <v>152</v>
      </c>
      <c r="F67" s="61">
        <v>29000</v>
      </c>
    </row>
    <row r="68" spans="2:6" x14ac:dyDescent="0.35">
      <c r="B68" s="69">
        <v>1004</v>
      </c>
      <c r="C68" s="69" t="s">
        <v>133</v>
      </c>
      <c r="D68" s="60">
        <v>40982</v>
      </c>
      <c r="E68" s="69" t="s">
        <v>152</v>
      </c>
      <c r="F68" s="70">
        <v>28000</v>
      </c>
    </row>
    <row r="69" spans="2:6" x14ac:dyDescent="0.35">
      <c r="B69" s="59">
        <v>1013</v>
      </c>
      <c r="C69" s="59" t="s">
        <v>115</v>
      </c>
      <c r="D69" s="60">
        <v>40983</v>
      </c>
      <c r="E69" s="59" t="s">
        <v>152</v>
      </c>
      <c r="F69" s="61">
        <v>29000</v>
      </c>
    </row>
    <row r="70" spans="2:6" x14ac:dyDescent="0.35">
      <c r="B70" s="69">
        <v>1004</v>
      </c>
      <c r="C70" s="69" t="s">
        <v>133</v>
      </c>
      <c r="D70" s="60">
        <v>40984</v>
      </c>
      <c r="E70" s="69" t="s">
        <v>152</v>
      </c>
      <c r="F70" s="70">
        <v>28000</v>
      </c>
    </row>
    <row r="71" spans="2:6" x14ac:dyDescent="0.35">
      <c r="B71" s="59">
        <v>1013</v>
      </c>
      <c r="C71" s="59" t="s">
        <v>115</v>
      </c>
      <c r="D71" s="60">
        <v>40985</v>
      </c>
      <c r="E71" s="59" t="s">
        <v>152</v>
      </c>
      <c r="F71" s="61">
        <v>29000</v>
      </c>
    </row>
    <row r="72" spans="2:6" x14ac:dyDescent="0.35">
      <c r="B72" s="62"/>
      <c r="C72" s="62"/>
      <c r="D72" s="63"/>
      <c r="E72" s="62" t="s">
        <v>165</v>
      </c>
      <c r="F72" s="62">
        <f>SUBTOTAL(9,F62:F71)</f>
        <v>285000</v>
      </c>
    </row>
    <row r="73" spans="2:6" x14ac:dyDescent="0.35">
      <c r="B73" s="71">
        <v>1007</v>
      </c>
      <c r="C73" s="71" t="s">
        <v>116</v>
      </c>
      <c r="D73" s="65">
        <v>40986</v>
      </c>
      <c r="E73" s="71" t="s">
        <v>155</v>
      </c>
      <c r="F73" s="72">
        <v>50000</v>
      </c>
    </row>
    <row r="74" spans="2:6" x14ac:dyDescent="0.35">
      <c r="B74" s="67">
        <v>1016</v>
      </c>
      <c r="C74" s="67" t="s">
        <v>115</v>
      </c>
      <c r="D74" s="60">
        <v>40987</v>
      </c>
      <c r="E74" s="67" t="s">
        <v>155</v>
      </c>
      <c r="F74" s="68">
        <v>54000</v>
      </c>
    </row>
    <row r="75" spans="2:6" x14ac:dyDescent="0.35">
      <c r="B75" s="59">
        <v>1007</v>
      </c>
      <c r="C75" s="59" t="s">
        <v>116</v>
      </c>
      <c r="D75" s="60">
        <v>40988</v>
      </c>
      <c r="E75" s="59" t="s">
        <v>155</v>
      </c>
      <c r="F75" s="61">
        <v>50000</v>
      </c>
    </row>
    <row r="76" spans="2:6" x14ac:dyDescent="0.35">
      <c r="B76" s="67">
        <v>1016</v>
      </c>
      <c r="C76" s="67" t="s">
        <v>115</v>
      </c>
      <c r="D76" s="60">
        <v>40989</v>
      </c>
      <c r="E76" s="67" t="s">
        <v>155</v>
      </c>
      <c r="F76" s="68">
        <v>54000</v>
      </c>
    </row>
    <row r="77" spans="2:6" x14ac:dyDescent="0.35">
      <c r="B77" s="59">
        <v>1007</v>
      </c>
      <c r="C77" s="59" t="s">
        <v>116</v>
      </c>
      <c r="D77" s="60">
        <v>40990</v>
      </c>
      <c r="E77" s="59" t="s">
        <v>155</v>
      </c>
      <c r="F77" s="61">
        <v>50000</v>
      </c>
    </row>
    <row r="78" spans="2:6" x14ac:dyDescent="0.35">
      <c r="B78" s="67">
        <v>1016</v>
      </c>
      <c r="C78" s="67" t="s">
        <v>115</v>
      </c>
      <c r="D78" s="60">
        <v>40991</v>
      </c>
      <c r="E78" s="67" t="s">
        <v>155</v>
      </c>
      <c r="F78" s="68">
        <v>54000</v>
      </c>
    </row>
    <row r="79" spans="2:6" x14ac:dyDescent="0.35">
      <c r="B79" s="59">
        <v>1007</v>
      </c>
      <c r="C79" s="59" t="s">
        <v>116</v>
      </c>
      <c r="D79" s="60">
        <v>40992</v>
      </c>
      <c r="E79" s="59" t="s">
        <v>155</v>
      </c>
      <c r="F79" s="61">
        <v>50000</v>
      </c>
    </row>
    <row r="80" spans="2:6" x14ac:dyDescent="0.35">
      <c r="B80" s="67">
        <v>1016</v>
      </c>
      <c r="C80" s="67" t="s">
        <v>115</v>
      </c>
      <c r="D80" s="60">
        <v>40993</v>
      </c>
      <c r="E80" s="67" t="s">
        <v>155</v>
      </c>
      <c r="F80" s="68">
        <v>54000</v>
      </c>
    </row>
    <row r="81" spans="2:6" x14ac:dyDescent="0.35">
      <c r="B81" s="59">
        <v>1007</v>
      </c>
      <c r="C81" s="59" t="s">
        <v>116</v>
      </c>
      <c r="D81" s="60">
        <v>40994</v>
      </c>
      <c r="E81" s="59" t="s">
        <v>155</v>
      </c>
      <c r="F81" s="61">
        <v>50000</v>
      </c>
    </row>
    <row r="82" spans="2:6" x14ac:dyDescent="0.35">
      <c r="B82" s="67">
        <v>1016</v>
      </c>
      <c r="C82" s="67" t="s">
        <v>115</v>
      </c>
      <c r="D82" s="60">
        <v>40995</v>
      </c>
      <c r="E82" s="67" t="s">
        <v>155</v>
      </c>
      <c r="F82" s="68">
        <v>54000</v>
      </c>
    </row>
    <row r="83" spans="2:6" x14ac:dyDescent="0.35">
      <c r="B83" s="62"/>
      <c r="C83" s="62"/>
      <c r="D83" s="63"/>
      <c r="E83" s="62" t="s">
        <v>166</v>
      </c>
      <c r="F83" s="62">
        <f>SUBTOTAL(9,F73:F82)</f>
        <v>520000</v>
      </c>
    </row>
    <row r="84" spans="2:6" x14ac:dyDescent="0.35">
      <c r="B84" s="73">
        <v>1002</v>
      </c>
      <c r="C84" s="73" t="s">
        <v>115</v>
      </c>
      <c r="D84" s="65">
        <v>40996</v>
      </c>
      <c r="E84" s="73" t="s">
        <v>157</v>
      </c>
      <c r="F84" s="74">
        <v>43000</v>
      </c>
    </row>
    <row r="85" spans="2:6" x14ac:dyDescent="0.35">
      <c r="B85" s="67">
        <v>1002</v>
      </c>
      <c r="C85" s="67" t="s">
        <v>115</v>
      </c>
      <c r="D85" s="60">
        <v>40997</v>
      </c>
      <c r="E85" s="67" t="s">
        <v>157</v>
      </c>
      <c r="F85" s="68">
        <v>43000</v>
      </c>
    </row>
    <row r="86" spans="2:6" x14ac:dyDescent="0.35">
      <c r="B86" s="69">
        <v>1002</v>
      </c>
      <c r="C86" s="69" t="s">
        <v>115</v>
      </c>
      <c r="D86" s="60">
        <v>40998</v>
      </c>
      <c r="E86" s="69" t="s">
        <v>157</v>
      </c>
      <c r="F86" s="70">
        <v>43000</v>
      </c>
    </row>
    <row r="87" spans="2:6" x14ac:dyDescent="0.35">
      <c r="B87" s="67">
        <v>1002</v>
      </c>
      <c r="C87" s="67" t="s">
        <v>115</v>
      </c>
      <c r="D87" s="60">
        <v>40999</v>
      </c>
      <c r="E87" s="67" t="s">
        <v>157</v>
      </c>
      <c r="F87" s="68">
        <v>43000</v>
      </c>
    </row>
    <row r="88" spans="2:6" x14ac:dyDescent="0.35">
      <c r="B88" s="69">
        <v>1002</v>
      </c>
      <c r="C88" s="69" t="s">
        <v>115</v>
      </c>
      <c r="D88" s="60">
        <v>41000</v>
      </c>
      <c r="E88" s="69" t="s">
        <v>157</v>
      </c>
      <c r="F88" s="70">
        <v>43000</v>
      </c>
    </row>
    <row r="89" spans="2:6" x14ac:dyDescent="0.35">
      <c r="B89" s="62"/>
      <c r="C89" s="62"/>
      <c r="D89" s="63"/>
      <c r="E89" s="62" t="s">
        <v>167</v>
      </c>
      <c r="F89" s="62">
        <f>SUBTOTAL(9,F84:F88)</f>
        <v>215000</v>
      </c>
    </row>
    <row r="90" spans="2:6" x14ac:dyDescent="0.35">
      <c r="B90" s="71">
        <v>1009</v>
      </c>
      <c r="C90" s="71" t="s">
        <v>135</v>
      </c>
      <c r="D90" s="65">
        <v>41001</v>
      </c>
      <c r="E90" s="71" t="s">
        <v>156</v>
      </c>
      <c r="F90" s="72">
        <v>58000</v>
      </c>
    </row>
    <row r="91" spans="2:6" x14ac:dyDescent="0.35">
      <c r="B91" s="69">
        <v>1018</v>
      </c>
      <c r="C91" s="69" t="s">
        <v>141</v>
      </c>
      <c r="D91" s="60">
        <v>41002</v>
      </c>
      <c r="E91" s="69" t="s">
        <v>156</v>
      </c>
      <c r="F91" s="70">
        <v>19000</v>
      </c>
    </row>
    <row r="92" spans="2:6" x14ac:dyDescent="0.35">
      <c r="B92" s="59">
        <v>1009</v>
      </c>
      <c r="C92" s="59" t="s">
        <v>135</v>
      </c>
      <c r="D92" s="60">
        <v>41003</v>
      </c>
      <c r="E92" s="59" t="s">
        <v>156</v>
      </c>
      <c r="F92" s="61">
        <v>58000</v>
      </c>
    </row>
    <row r="93" spans="2:6" x14ac:dyDescent="0.35">
      <c r="B93" s="69">
        <v>1018</v>
      </c>
      <c r="C93" s="69" t="s">
        <v>141</v>
      </c>
      <c r="D93" s="60">
        <v>41004</v>
      </c>
      <c r="E93" s="69" t="s">
        <v>156</v>
      </c>
      <c r="F93" s="70">
        <v>19000</v>
      </c>
    </row>
    <row r="94" spans="2:6" x14ac:dyDescent="0.35">
      <c r="B94" s="59">
        <v>1009</v>
      </c>
      <c r="C94" s="59" t="s">
        <v>135</v>
      </c>
      <c r="D94" s="60">
        <v>41005</v>
      </c>
      <c r="E94" s="59" t="s">
        <v>156</v>
      </c>
      <c r="F94" s="61">
        <v>58000</v>
      </c>
    </row>
    <row r="95" spans="2:6" x14ac:dyDescent="0.35">
      <c r="B95" s="69">
        <v>1018</v>
      </c>
      <c r="C95" s="69" t="s">
        <v>141</v>
      </c>
      <c r="D95" s="60">
        <v>41006</v>
      </c>
      <c r="E95" s="69" t="s">
        <v>156</v>
      </c>
      <c r="F95" s="70">
        <v>19000</v>
      </c>
    </row>
    <row r="96" spans="2:6" x14ac:dyDescent="0.35">
      <c r="B96" s="59">
        <v>1009</v>
      </c>
      <c r="C96" s="59" t="s">
        <v>135</v>
      </c>
      <c r="D96" s="60">
        <v>41007</v>
      </c>
      <c r="E96" s="59" t="s">
        <v>156</v>
      </c>
      <c r="F96" s="61">
        <v>58000</v>
      </c>
    </row>
    <row r="97" spans="2:6" x14ac:dyDescent="0.35">
      <c r="B97" s="69">
        <v>1018</v>
      </c>
      <c r="C97" s="69" t="s">
        <v>141</v>
      </c>
      <c r="D97" s="60">
        <v>41008</v>
      </c>
      <c r="E97" s="69" t="s">
        <v>156</v>
      </c>
      <c r="F97" s="70">
        <v>19000</v>
      </c>
    </row>
    <row r="98" spans="2:6" x14ac:dyDescent="0.35">
      <c r="B98" s="59">
        <v>1009</v>
      </c>
      <c r="C98" s="59" t="s">
        <v>135</v>
      </c>
      <c r="D98" s="60">
        <v>41009</v>
      </c>
      <c r="E98" s="59" t="s">
        <v>156</v>
      </c>
      <c r="F98" s="61">
        <v>58000</v>
      </c>
    </row>
    <row r="99" spans="2:6" x14ac:dyDescent="0.35">
      <c r="B99" s="69">
        <v>1018</v>
      </c>
      <c r="C99" s="69" t="s">
        <v>141</v>
      </c>
      <c r="D99" s="60">
        <v>41010</v>
      </c>
      <c r="E99" s="69" t="s">
        <v>156</v>
      </c>
      <c r="F99" s="70">
        <v>19000</v>
      </c>
    </row>
    <row r="100" spans="2:6" x14ac:dyDescent="0.35">
      <c r="B100" s="62"/>
      <c r="C100" s="62"/>
      <c r="D100" s="63"/>
      <c r="E100" s="62" t="s">
        <v>168</v>
      </c>
      <c r="F100" s="62">
        <f>SUBTOTAL(9,F90:F99)</f>
        <v>385000</v>
      </c>
    </row>
    <row r="101" spans="2:6" x14ac:dyDescent="0.35">
      <c r="B101" s="64">
        <v>1008</v>
      </c>
      <c r="C101" s="64" t="s">
        <v>115</v>
      </c>
      <c r="D101" s="65">
        <v>41011</v>
      </c>
      <c r="E101" s="64" t="s">
        <v>158</v>
      </c>
      <c r="F101" s="66">
        <v>54000</v>
      </c>
    </row>
    <row r="102" spans="2:6" x14ac:dyDescent="0.35">
      <c r="B102" s="59">
        <v>1017</v>
      </c>
      <c r="C102" s="59" t="s">
        <v>140</v>
      </c>
      <c r="D102" s="60">
        <v>41012</v>
      </c>
      <c r="E102" s="59" t="s">
        <v>158</v>
      </c>
      <c r="F102" s="61">
        <v>55000</v>
      </c>
    </row>
    <row r="103" spans="2:6" x14ac:dyDescent="0.35">
      <c r="B103" s="67">
        <v>1008</v>
      </c>
      <c r="C103" s="67" t="s">
        <v>115</v>
      </c>
      <c r="D103" s="60">
        <v>41013</v>
      </c>
      <c r="E103" s="67" t="s">
        <v>158</v>
      </c>
      <c r="F103" s="68">
        <v>54000</v>
      </c>
    </row>
    <row r="104" spans="2:6" x14ac:dyDescent="0.35">
      <c r="B104" s="59">
        <v>1017</v>
      </c>
      <c r="C104" s="59" t="s">
        <v>140</v>
      </c>
      <c r="D104" s="60">
        <v>41014</v>
      </c>
      <c r="E104" s="59" t="s">
        <v>158</v>
      </c>
      <c r="F104" s="61">
        <v>55000</v>
      </c>
    </row>
    <row r="105" spans="2:6" x14ac:dyDescent="0.35">
      <c r="B105" s="67">
        <v>1008</v>
      </c>
      <c r="C105" s="67" t="s">
        <v>115</v>
      </c>
      <c r="D105" s="60">
        <v>41015</v>
      </c>
      <c r="E105" s="67" t="s">
        <v>158</v>
      </c>
      <c r="F105" s="68">
        <v>54000</v>
      </c>
    </row>
    <row r="106" spans="2:6" x14ac:dyDescent="0.35">
      <c r="B106" s="59">
        <v>1017</v>
      </c>
      <c r="C106" s="59" t="s">
        <v>140</v>
      </c>
      <c r="D106" s="60">
        <v>41016</v>
      </c>
      <c r="E106" s="59" t="s">
        <v>158</v>
      </c>
      <c r="F106" s="61">
        <v>55000</v>
      </c>
    </row>
    <row r="107" spans="2:6" x14ac:dyDescent="0.35">
      <c r="B107" s="67">
        <v>1008</v>
      </c>
      <c r="C107" s="67" t="s">
        <v>115</v>
      </c>
      <c r="D107" s="60">
        <v>41017</v>
      </c>
      <c r="E107" s="67" t="s">
        <v>158</v>
      </c>
      <c r="F107" s="68">
        <v>54000</v>
      </c>
    </row>
    <row r="108" spans="2:6" x14ac:dyDescent="0.35">
      <c r="B108" s="59">
        <v>1017</v>
      </c>
      <c r="C108" s="59" t="s">
        <v>140</v>
      </c>
      <c r="D108" s="60">
        <v>41018</v>
      </c>
      <c r="E108" s="59" t="s">
        <v>158</v>
      </c>
      <c r="F108" s="61">
        <v>55000</v>
      </c>
    </row>
    <row r="109" spans="2:6" x14ac:dyDescent="0.35">
      <c r="B109" s="67">
        <v>1008</v>
      </c>
      <c r="C109" s="67" t="s">
        <v>115</v>
      </c>
      <c r="D109" s="60">
        <v>41019</v>
      </c>
      <c r="E109" s="67" t="s">
        <v>158</v>
      </c>
      <c r="F109" s="68">
        <v>54000</v>
      </c>
    </row>
    <row r="110" spans="2:6" x14ac:dyDescent="0.35">
      <c r="B110" s="75">
        <v>1017</v>
      </c>
      <c r="C110" s="75" t="s">
        <v>140</v>
      </c>
      <c r="D110" s="76">
        <v>41020</v>
      </c>
      <c r="E110" s="75" t="s">
        <v>158</v>
      </c>
      <c r="F110" s="77">
        <v>55000</v>
      </c>
    </row>
    <row r="111" spans="2:6" x14ac:dyDescent="0.35">
      <c r="B111" s="62"/>
      <c r="C111" s="62"/>
      <c r="D111" s="63"/>
      <c r="E111" s="62" t="s">
        <v>169</v>
      </c>
      <c r="F111" s="62">
        <f>SUBTOTAL(9,F101:F110)</f>
        <v>545000</v>
      </c>
    </row>
    <row r="112" spans="2:6" ht="15.5" x14ac:dyDescent="0.35">
      <c r="B112" s="77"/>
      <c r="C112" s="77"/>
      <c r="D112" s="78"/>
      <c r="E112" s="79" t="s">
        <v>170</v>
      </c>
      <c r="F112" s="79">
        <f>SUBTOTAL(9,F2:F110)</f>
        <v>4800000</v>
      </c>
    </row>
  </sheetData>
  <sortState xmlns:xlrd2="http://schemas.microsoft.com/office/spreadsheetml/2017/richdata2" ref="B2:F110">
    <sortCondition ref="E2:E110"/>
  </sortState>
  <conditionalFormatting sqref="C2:D112">
    <cfRule type="containsText" dxfId="0" priority="1" operator="containsText" text="Rajshahi">
      <formula>NOT(ISERROR(SEARCH("Rajshahi",C2)))</formula>
    </cfRule>
  </conditionalFormatting>
  <printOptions horizontalCentered="1"/>
  <pageMargins left="0.7" right="0.7" top="0.75" bottom="0.75" header="0.3" footer="0.3"/>
  <pageSetup orientation="portrait" r:id="rId1"/>
  <rowBreaks count="10" manualBreakCount="10">
    <brk id="12" max="16383" man="1"/>
    <brk id="28" max="16383" man="1"/>
    <brk id="39" max="16383" man="1"/>
    <brk id="50" max="16383" man="1"/>
    <brk id="61" max="16383" man="1"/>
    <brk id="72" max="16383" man="1"/>
    <brk id="83" max="16383" man="1"/>
    <brk id="89" max="16383" man="1"/>
    <brk id="100" max="16383" man="1"/>
    <brk id="1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Salary</vt:lpstr>
      <vt:lpstr>Formular</vt:lpstr>
      <vt:lpstr>fnf</vt:lpstr>
      <vt:lpstr>fnf2</vt:lpstr>
      <vt:lpstr>Sort &amp; filter</vt:lpstr>
      <vt:lpstr>vlookup</vt:lpstr>
      <vt:lpstr>Chocolet</vt:lpstr>
      <vt:lpstr>Chart</vt:lpstr>
      <vt:lpstr>Subtotal</vt:lpstr>
      <vt:lpstr>Conditional sign</vt:lpstr>
      <vt:lpstr>Subtotal!Print_Titles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Gowtam</dc:creator>
  <cp:lastModifiedBy>Gowtam</cp:lastModifiedBy>
  <cp:lastPrinted>2024-05-29T17:26:55Z</cp:lastPrinted>
  <dcterms:created xsi:type="dcterms:W3CDTF">2024-05-23T07:12:43Z</dcterms:created>
  <dcterms:modified xsi:type="dcterms:W3CDTF">2024-05-31T06:49:26Z</dcterms:modified>
</cp:coreProperties>
</file>