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aras\neu2\doc\"/>
    </mc:Choice>
  </mc:AlternateContent>
  <xr:revisionPtr revIDLastSave="0" documentId="13_ncr:1_{99FAD487-E648-4626-8856-4D7194630972}" xr6:coauthVersionLast="45" xr6:coauthVersionMax="45" xr10:uidLastSave="{00000000-0000-0000-0000-000000000000}"/>
  <bookViews>
    <workbookView xWindow="13275" yWindow="1695" windowWidth="9600" windowHeight="390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1" l="1"/>
  <c r="K8" i="1" l="1"/>
  <c r="K9" i="1"/>
  <c r="K4" i="1" l="1"/>
  <c r="K5" i="1"/>
  <c r="K6" i="1" l="1"/>
  <c r="K7" i="1" s="1"/>
  <c r="N23" i="1"/>
  <c r="K25" i="1" l="1"/>
  <c r="K30" i="1"/>
  <c r="N26" i="1"/>
  <c r="K24" i="1" s="1"/>
  <c r="N25" i="1"/>
  <c r="K19" i="1" s="1"/>
  <c r="N11" i="1" l="1"/>
  <c r="N10" i="1"/>
  <c r="N12" i="1" l="1"/>
  <c r="K12" i="1" s="1"/>
  <c r="N24" i="1"/>
  <c r="K18" i="1" s="1"/>
  <c r="K20" i="1" l="1"/>
  <c r="K13" i="1"/>
  <c r="K26" i="1"/>
  <c r="K33" i="1" l="1"/>
  <c r="K34" i="1" s="1"/>
  <c r="K35" i="1" l="1"/>
  <c r="K36" i="1" s="1"/>
  <c r="N4" i="1" l="1"/>
  <c r="N33" i="1" l="1"/>
  <c r="N5" i="1"/>
  <c r="N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Yuzkiv, Taras</author>
  </authors>
  <commentList>
    <comment ref="J3" authorId="0" shapeId="0" xr:uid="{6416871F-A7AE-45E4-ABF9-E47813674E72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1</t>
        </r>
      </text>
    </comment>
    <comment ref="M9" authorId="0" shapeId="0" xr:uid="{6064AAF8-1700-45C7-A4D4-2A4864E33270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7</t>
        </r>
      </text>
    </comment>
    <comment ref="J11" authorId="0" shapeId="0" xr:uid="{A3574053-BFDF-4D70-8E41-E923BD77B23D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2
Ergebnisse aus Tabelle 1 und Tabelle 7</t>
        </r>
      </text>
    </comment>
    <comment ref="M16" authorId="0" shapeId="0" xr:uid="{4F2BC62B-B3B0-4E17-B40E-00F5333AAF73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8
welcher Anteil der Leuchten wird mit Bewegungsmelder, wie viele mit tageslichtabh. Steuerung und wie viele ohne Lichtmanagement gesteuert werden.</t>
        </r>
      </text>
    </comment>
    <comment ref="J17" authorId="0" shapeId="0" xr:uid="{6579A16D-7843-45D4-A417-7BAE3B728651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3</t>
        </r>
      </text>
    </comment>
    <comment ref="M22" authorId="0" shapeId="0" xr:uid="{6A8EA108-4CDA-4222-95F5-6A30CE6A2FAE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9</t>
        </r>
      </text>
    </comment>
    <comment ref="J23" authorId="0" shapeId="0" xr:uid="{26B580F2-E374-4062-AAB5-A4104DD2DEEF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4</t>
        </r>
      </text>
    </comment>
    <comment ref="J29" authorId="0" shapeId="0" xr:uid="{3634B5E7-37DA-4AB6-9334-82409777874A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5</t>
        </r>
      </text>
    </comment>
    <comment ref="M31" authorId="0" shapeId="0" xr:uid="{0C35AC75-D76B-4115-97BF-3E52B8D3AA8D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10</t>
        </r>
      </text>
    </comment>
    <comment ref="J32" authorId="0" shapeId="0" xr:uid="{30A80705-8033-42EC-A315-AB59E7C195BC}">
      <text>
        <r>
          <rPr>
            <b/>
            <sz val="9"/>
            <color indexed="81"/>
            <rFont val="Segoe UI"/>
            <charset val="1"/>
          </rPr>
          <t>Yuzkiv, Taras:</t>
        </r>
        <r>
          <rPr>
            <sz val="9"/>
            <color indexed="81"/>
            <rFont val="Segoe UI"/>
            <charset val="1"/>
          </rPr>
          <t xml:space="preserve">
Tabelle 6</t>
        </r>
      </text>
    </comment>
  </commentList>
</comments>
</file>

<file path=xl/sharedStrings.xml><?xml version="1.0" encoding="utf-8"?>
<sst xmlns="http://schemas.openxmlformats.org/spreadsheetml/2006/main" count="98" uniqueCount="86">
  <si>
    <t>alt</t>
  </si>
  <si>
    <t>neu</t>
  </si>
  <si>
    <t>Bewegung</t>
  </si>
  <si>
    <t>Allgemein</t>
  </si>
  <si>
    <t>%</t>
  </si>
  <si>
    <t>Erweiterte Einstellungen</t>
  </si>
  <si>
    <t>Fade in</t>
  </si>
  <si>
    <t>Fade out</t>
  </si>
  <si>
    <t>Frequentierung Anzahl</t>
  </si>
  <si>
    <t>Frequentierung Länge</t>
  </si>
  <si>
    <t>sek</t>
  </si>
  <si>
    <t>h</t>
  </si>
  <si>
    <t>mal</t>
  </si>
  <si>
    <t>min</t>
  </si>
  <si>
    <t>Tageslichtabh.Regelung</t>
  </si>
  <si>
    <t>€</t>
  </si>
  <si>
    <t>Kalender</t>
  </si>
  <si>
    <t>Tage</t>
  </si>
  <si>
    <t>Stromkosten</t>
  </si>
  <si>
    <t>in € pro Jahr</t>
  </si>
  <si>
    <t>Dauer</t>
  </si>
  <si>
    <t>kWh</t>
  </si>
  <si>
    <t>in €</t>
  </si>
  <si>
    <t>mit LMS</t>
  </si>
  <si>
    <t>pro Leuchte in kW</t>
  </si>
  <si>
    <t>Anzahl Leuchten</t>
  </si>
  <si>
    <t>strompreis</t>
  </si>
  <si>
    <t>…Leistung</t>
  </si>
  <si>
    <t>…Anzahl</t>
  </si>
  <si>
    <t>neuAnschaffungskosten</t>
  </si>
  <si>
    <t>…hProT</t>
  </si>
  <si>
    <t>…tProJ</t>
  </si>
  <si>
    <t>…Wartung</t>
  </si>
  <si>
    <t>…Laufkosten</t>
  </si>
  <si>
    <t>neuLichmanagement</t>
  </si>
  <si>
    <t>installationsKosten</t>
  </si>
  <si>
    <t>abwesenheitswert</t>
  </si>
  <si>
    <t>anwesenheitswert</t>
  </si>
  <si>
    <t>mehrkostenBewegungsmelder</t>
  </si>
  <si>
    <t>reduzierungsNiveau</t>
  </si>
  <si>
    <t>mehrkostenTageslicht</t>
  </si>
  <si>
    <t>anzahlAnAus</t>
  </si>
  <si>
    <t>stromUndReparaturAlt</t>
  </si>
  <si>
    <t>stromUndReparaturNeu</t>
  </si>
  <si>
    <t>ersparnisAltNeu</t>
  </si>
  <si>
    <t>ersparnisAltNeuMinusZusatzkosten</t>
  </si>
  <si>
    <t>investKosten</t>
  </si>
  <si>
    <t>gesamtInvestitionsKosten</t>
  </si>
  <si>
    <t>anteilBewegungsmelder</t>
  </si>
  <si>
    <t>anteilTageslichtabhSteuerung</t>
  </si>
  <si>
    <t>anteilKeineStoderReg</t>
  </si>
  <si>
    <t>verbrauchOhneLMS</t>
  </si>
  <si>
    <t>verbrauchMitAbwesenheitswert</t>
  </si>
  <si>
    <t>verbrauchMitAnwesenheitswert</t>
  </si>
  <si>
    <t>verbrauchMitTageslichtreduzierung</t>
  </si>
  <si>
    <t>verbrauchGesamtAbwesenheitswert</t>
  </si>
  <si>
    <t>verbrauchGesamtAnwesenheitswert</t>
  </si>
  <si>
    <t>verbrauchGesamtDurchBewegungsmelderLeuchten</t>
  </si>
  <si>
    <t>berechnungOhneLMS</t>
  </si>
  <si>
    <t>anteilSteuerung</t>
  </si>
  <si>
    <t>verbrauchLeuchten</t>
  </si>
  <si>
    <t>bewegungsmelderVerbrauchOFeiertage</t>
  </si>
  <si>
    <t>frequentierungGesamt</t>
  </si>
  <si>
    <t>tageslichtabhRegelungVerbrauchProJahrOhneFeiertage</t>
  </si>
  <si>
    <t>tageslichtnutzungGesamt</t>
  </si>
  <si>
    <t>tageslichtabhRegelungAn</t>
  </si>
  <si>
    <t>tageslichtabhRegelungAus</t>
  </si>
  <si>
    <t>tageslichtabhRegelungGesamtverbrauchProJahr</t>
  </si>
  <si>
    <t>keineSteuerungOderRegelungOhneFeiertage</t>
  </si>
  <si>
    <t>verbrauchRestlicheLeuchten</t>
  </si>
  <si>
    <t>ErsparnisZuOhneLMS</t>
  </si>
  <si>
    <t>minusJährlicheZusatzkosten</t>
  </si>
  <si>
    <t>gesamtInJahren</t>
  </si>
  <si>
    <t>gesamtInMonaten</t>
  </si>
  <si>
    <t>amortisationMitLMS</t>
  </si>
  <si>
    <t>AmortisationszeitraumInJahren</t>
  </si>
  <si>
    <t>AmortisationszeitraumInMonaten</t>
  </si>
  <si>
    <t>Gesamtkosten</t>
  </si>
  <si>
    <t>GesamtverbrauchInkW</t>
  </si>
  <si>
    <t>gesamtkostenMinusJZusatzkosten</t>
  </si>
  <si>
    <t>verbrauchAlt</t>
  </si>
  <si>
    <t>AmmortisationLMSselbst</t>
  </si>
  <si>
    <t>amortisationNurLIMASinJahren</t>
  </si>
  <si>
    <t>amortisationNurLIMASinMonaten</t>
  </si>
  <si>
    <t>verbrauchNeu</t>
  </si>
  <si>
    <t>aufpreisLMS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</si>
</sst>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name val="Consolas"/>
      <family val="3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6" xfId="0" applyBorder="1"/>
    <xf numFmtId="0" fontId="0" fillId="2" borderId="7" xfId="0" applyFill="1" applyBorder="1"/>
    <xf numFmtId="0" fontId="0" fillId="0" borderId="4" xfId="0" applyBorder="1"/>
    <xf numFmtId="0" fontId="0" fillId="4" borderId="1" xfId="0" applyFill="1" applyBorder="1"/>
    <xf numFmtId="0" fontId="0" fillId="0" borderId="9" xfId="0" applyBorder="1"/>
    <xf numFmtId="0" fontId="0" fillId="5" borderId="4" xfId="0" applyFill="1" applyBorder="1"/>
    <xf numFmtId="0" fontId="0" fillId="5" borderId="3" xfId="0" applyFill="1" applyBorder="1"/>
    <xf numFmtId="0" fontId="0" fillId="6" borderId="5" xfId="0" applyFill="1" applyBorder="1"/>
    <xf numFmtId="0" fontId="0" fillId="5" borderId="6" xfId="0" applyFill="1" applyBorder="1"/>
    <xf numFmtId="0" fontId="0" fillId="6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14" xfId="0" applyFill="1" applyBorder="1"/>
    <xf numFmtId="0" fontId="0" fillId="5" borderId="15" xfId="0" applyFill="1" applyBorder="1"/>
    <xf numFmtId="0" fontId="0" fillId="6" borderId="16" xfId="0" applyFill="1" applyBorder="1"/>
    <xf numFmtId="0" fontId="0" fillId="5" borderId="17" xfId="0" applyFill="1" applyBorder="1"/>
    <xf numFmtId="0" fontId="0" fillId="6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6" borderId="21" xfId="0" applyFill="1" applyBorder="1"/>
    <xf numFmtId="0" fontId="3" fillId="7" borderId="0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4" fillId="0" borderId="5" xfId="0" applyFont="1" applyFill="1" applyBorder="1"/>
    <xf numFmtId="0" fontId="4" fillId="0" borderId="5" xfId="0" applyFont="1" applyBorder="1"/>
    <xf numFmtId="0" fontId="5" fillId="0" borderId="1" xfId="0" applyFont="1" applyBorder="1" applyAlignment="1">
      <alignment vertical="center"/>
    </xf>
    <xf numFmtId="0" fontId="0" fillId="6" borderId="0" xfId="0" applyFill="1" applyBorder="1"/>
    <xf numFmtId="0" fontId="0" fillId="0" borderId="5" xfId="0" applyFill="1" applyBorder="1"/>
    <xf numFmtId="0" fontId="0" fillId="0" borderId="0" xfId="0" applyNumberFormat="1" applyFill="1" applyBorder="1"/>
    <xf numFmtId="0" fontId="0" fillId="0" borderId="0" xfId="0" applyFill="1"/>
    <xf numFmtId="0" fontId="0" fillId="0" borderId="7" xfId="0" applyNumberForma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0" fillId="2" borderId="9" xfId="0" applyFill="1" applyBorder="1"/>
    <xf numFmtId="0" fontId="0" fillId="0" borderId="9" xfId="0" applyFill="1" applyBorder="1"/>
    <xf numFmtId="0" fontId="6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32658</xdr:colOff>
      <xdr:row>14</xdr:row>
      <xdr:rowOff>84364</xdr:rowOff>
    </xdr:from>
    <xdr:to>
      <xdr:col>8</xdr:col>
      <xdr:colOff>127908</xdr:colOff>
      <xdr:row>20</xdr:row>
      <xdr:rowOff>122464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BE6CF266-77D8-4BF9-A33A-5915AE6E291C}"/>
            </a:ext>
          </a:extLst>
        </xdr:cNvPr>
        <xdr:cNvSpPr/>
      </xdr:nvSpPr>
      <xdr:spPr>
        <a:xfrm>
          <a:off x="4972051" y="2860221"/>
          <a:ext cx="816428" cy="1235529"/>
        </a:xfrm>
        <a:prstGeom prst="roundRect">
          <a:avLst/>
        </a:prstGeom>
        <a:solidFill>
          <a:schemeClr val="bg2">
            <a:alpha val="79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>
              <a:solidFill>
                <a:srgbClr val="FF0000"/>
              </a:solidFill>
            </a:rPr>
            <a:t>wird erweitert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0"/>
  <sheetViews>
    <sheetView tabSelected="1" topLeftCell="C1" zoomScale="70" zoomScaleNormal="70" workbookViewId="0">
      <selection activeCell="K37" sqref="K37"/>
    </sheetView>
  </sheetViews>
  <sheetFormatPr baseColWidth="10" defaultColWidth="9.140625" defaultRowHeight="15" x14ac:dyDescent="0.25"/>
  <cols>
    <col min="1" max="1" width="49.85546875" customWidth="1"/>
    <col min="2" max="2" width="6" customWidth="1"/>
    <col min="5" max="5" width="4.28515625" customWidth="1"/>
    <col min="6" max="6" width="2.5703125" customWidth="1"/>
    <col min="7" max="7" width="2" customWidth="1"/>
    <col min="8" max="8" width="1.85546875" customWidth="1"/>
    <col min="9" max="9" width="2.140625" customWidth="1"/>
    <col min="10" max="10" width="54.140625" bestFit="1" customWidth="1"/>
    <col min="11" max="11" width="11.5703125" bestFit="1" customWidth="1"/>
    <col min="12" max="12" width="8.140625" customWidth="1"/>
    <col min="13" max="13" width="34.140625" bestFit="1" customWidth="1"/>
    <col min="14" max="14" width="19.28515625" bestFit="1" customWidth="1"/>
  </cols>
  <sheetData>
    <row r="1" spans="1:24" x14ac:dyDescent="0.25">
      <c r="A1" s="17" t="s">
        <v>18</v>
      </c>
      <c r="B1" s="34" t="s">
        <v>15</v>
      </c>
      <c r="J1" s="1"/>
      <c r="K1" s="11"/>
      <c r="L1" s="11"/>
      <c r="M1" s="11"/>
      <c r="N1" s="11"/>
      <c r="O1" s="13"/>
    </row>
    <row r="2" spans="1:24" ht="15.75" thickBot="1" x14ac:dyDescent="0.3">
      <c r="A2" s="6" t="s">
        <v>26</v>
      </c>
      <c r="B2" s="24">
        <v>7.0000000000000007E-2</v>
      </c>
      <c r="J2" s="16"/>
      <c r="K2" s="4"/>
      <c r="L2" s="4"/>
      <c r="M2" s="4"/>
      <c r="N2" s="4"/>
      <c r="O2" s="5"/>
    </row>
    <row r="3" spans="1:24" ht="15.75" thickBot="1" x14ac:dyDescent="0.3">
      <c r="J3" s="41" t="s">
        <v>58</v>
      </c>
      <c r="K3" s="20" t="s">
        <v>19</v>
      </c>
      <c r="L3" s="11"/>
      <c r="M3" s="1" t="s">
        <v>81</v>
      </c>
      <c r="N3" s="20" t="s">
        <v>22</v>
      </c>
      <c r="O3" s="13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10" t="s">
        <v>3</v>
      </c>
      <c r="B4" s="49" t="s">
        <v>0</v>
      </c>
      <c r="C4" s="49" t="s">
        <v>1</v>
      </c>
      <c r="J4" s="19" t="s">
        <v>42</v>
      </c>
      <c r="K4" s="21">
        <f>(B5/1000)*B7*B10*B11*B2+B12</f>
        <v>14490.400000000001</v>
      </c>
      <c r="L4" s="4"/>
      <c r="M4" s="19" t="s">
        <v>82</v>
      </c>
      <c r="N4" s="21">
        <f>(C8+D20+D26+(C7*C14))/K36</f>
        <v>3.1129128634862462</v>
      </c>
      <c r="O4" s="43"/>
      <c r="P4" s="47"/>
      <c r="Q4" s="4"/>
      <c r="R4" s="4"/>
      <c r="S4" s="4"/>
      <c r="T4" s="4"/>
      <c r="U4" s="4"/>
      <c r="V4" s="4"/>
      <c r="W4" s="4"/>
      <c r="X4" s="4"/>
    </row>
    <row r="5" spans="1:24" ht="15.75" thickBot="1" x14ac:dyDescent="0.3">
      <c r="A5" s="3" t="s">
        <v>27</v>
      </c>
      <c r="B5" s="18">
        <v>400</v>
      </c>
      <c r="C5" s="18">
        <v>130</v>
      </c>
      <c r="J5" s="19" t="s">
        <v>43</v>
      </c>
      <c r="K5" s="21">
        <f>(C5/1000)*C7*C10*C11*B2+C12</f>
        <v>4484.380000000001</v>
      </c>
      <c r="L5" s="4"/>
      <c r="M5" s="22" t="s">
        <v>83</v>
      </c>
      <c r="N5" s="23">
        <f>N4*12</f>
        <v>37.354954361834956</v>
      </c>
      <c r="O5" s="43"/>
      <c r="P5" s="47"/>
      <c r="Q5" s="4"/>
      <c r="R5" s="4"/>
      <c r="S5" s="4"/>
      <c r="T5" s="4"/>
      <c r="U5" s="4"/>
      <c r="V5" s="4"/>
      <c r="W5" s="4"/>
      <c r="X5" s="4"/>
    </row>
    <row r="6" spans="1:24" x14ac:dyDescent="0.25">
      <c r="A6" s="3" t="s">
        <v>29</v>
      </c>
      <c r="B6" s="18"/>
      <c r="C6" s="18">
        <v>400</v>
      </c>
      <c r="J6" s="19" t="s">
        <v>44</v>
      </c>
      <c r="K6" s="21">
        <f>K4-K5</f>
        <v>10006.02</v>
      </c>
      <c r="L6" s="4"/>
      <c r="M6" s="4"/>
      <c r="N6" s="4"/>
      <c r="O6" s="5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3" t="s">
        <v>28</v>
      </c>
      <c r="B7" s="18">
        <v>110</v>
      </c>
      <c r="C7" s="18">
        <v>110</v>
      </c>
      <c r="J7" s="19" t="s">
        <v>45</v>
      </c>
      <c r="K7" s="21">
        <f>K6</f>
        <v>10006.02</v>
      </c>
      <c r="L7" s="4"/>
      <c r="M7" s="4"/>
      <c r="N7" s="4"/>
      <c r="O7" s="5"/>
      <c r="P7" s="4"/>
      <c r="Q7" s="4"/>
      <c r="R7" s="4"/>
      <c r="S7" s="4"/>
      <c r="T7" s="4"/>
      <c r="U7" s="4"/>
      <c r="V7" s="4"/>
      <c r="W7" s="4"/>
      <c r="X7" s="4"/>
    </row>
    <row r="8" spans="1:24" ht="15.75" thickBot="1" x14ac:dyDescent="0.3">
      <c r="A8" s="3" t="s">
        <v>34</v>
      </c>
      <c r="B8" s="18"/>
      <c r="C8" s="18">
        <v>2000</v>
      </c>
      <c r="J8" s="19" t="s">
        <v>80</v>
      </c>
      <c r="K8" s="21">
        <f>(B5/1000)*B7*B10*B11</f>
        <v>192720</v>
      </c>
      <c r="L8" s="4"/>
      <c r="M8" s="4"/>
      <c r="N8" s="4"/>
      <c r="O8" s="5"/>
      <c r="P8" s="4"/>
      <c r="Q8" s="4"/>
      <c r="R8" s="4"/>
      <c r="S8" s="4"/>
      <c r="T8" s="4"/>
      <c r="U8" s="4"/>
      <c r="V8" s="4"/>
      <c r="W8" s="4"/>
      <c r="X8" s="4"/>
    </row>
    <row r="9" spans="1:24" ht="15.75" thickBot="1" x14ac:dyDescent="0.3">
      <c r="A9" s="3" t="s">
        <v>35</v>
      </c>
      <c r="B9" s="18"/>
      <c r="C9" s="18">
        <v>3000</v>
      </c>
      <c r="J9" s="22" t="s">
        <v>84</v>
      </c>
      <c r="K9" s="23">
        <f>(C5/1000)*C7*C10*C11</f>
        <v>62634.000000000007</v>
      </c>
      <c r="L9" s="4"/>
      <c r="M9" s="41" t="s">
        <v>46</v>
      </c>
      <c r="N9" s="20" t="s">
        <v>22</v>
      </c>
      <c r="O9" s="5"/>
      <c r="P9" s="4"/>
      <c r="Q9" s="4"/>
      <c r="R9" s="4"/>
      <c r="S9" s="4"/>
      <c r="T9" s="4"/>
      <c r="U9" s="4"/>
      <c r="V9" s="4"/>
      <c r="W9" s="4"/>
      <c r="X9" s="4"/>
    </row>
    <row r="10" spans="1:24" ht="15.75" thickBot="1" x14ac:dyDescent="0.3">
      <c r="A10" s="3" t="s">
        <v>30</v>
      </c>
      <c r="B10" s="18">
        <v>12</v>
      </c>
      <c r="C10" s="18">
        <v>12</v>
      </c>
      <c r="J10" s="16"/>
      <c r="K10" s="43"/>
      <c r="L10" s="4"/>
      <c r="M10" s="19" t="s">
        <v>46</v>
      </c>
      <c r="N10" s="21">
        <f>C7*C6</f>
        <v>44000</v>
      </c>
      <c r="O10" s="5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 s="3" t="s">
        <v>31</v>
      </c>
      <c r="B11" s="18">
        <v>365</v>
      </c>
      <c r="C11" s="18">
        <v>365</v>
      </c>
      <c r="J11" s="41" t="s">
        <v>58</v>
      </c>
      <c r="K11" s="20" t="s">
        <v>20</v>
      </c>
      <c r="L11" s="4"/>
      <c r="M11" s="19" t="s">
        <v>35</v>
      </c>
      <c r="N11" s="21">
        <f>C9</f>
        <v>3000</v>
      </c>
      <c r="O11" s="5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thickBot="1" x14ac:dyDescent="0.3">
      <c r="A12" s="3" t="s">
        <v>32</v>
      </c>
      <c r="B12" s="18">
        <v>1000</v>
      </c>
      <c r="C12" s="18">
        <v>100</v>
      </c>
      <c r="J12" s="19" t="s">
        <v>75</v>
      </c>
      <c r="K12" s="21">
        <f>N12/K7</f>
        <v>4.6971723022740308</v>
      </c>
      <c r="L12" s="4"/>
      <c r="M12" s="22" t="s">
        <v>47</v>
      </c>
      <c r="N12" s="23">
        <f>N10+N11</f>
        <v>47000</v>
      </c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thickBot="1" x14ac:dyDescent="0.3">
      <c r="A13" s="3" t="s">
        <v>33</v>
      </c>
      <c r="B13" s="18">
        <v>0</v>
      </c>
      <c r="C13" s="18">
        <v>100</v>
      </c>
      <c r="J13" s="22" t="s">
        <v>76</v>
      </c>
      <c r="K13" s="23">
        <f>K12*12</f>
        <v>56.366067627288373</v>
      </c>
      <c r="L13" s="4"/>
      <c r="M13" s="4"/>
      <c r="N13" s="4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thickBot="1" x14ac:dyDescent="0.3">
      <c r="A14" s="6" t="s">
        <v>85</v>
      </c>
      <c r="B14" s="18"/>
      <c r="C14" s="50">
        <v>20</v>
      </c>
      <c r="D14" s="51"/>
      <c r="E14" s="45"/>
      <c r="J14" s="16"/>
      <c r="K14" s="5"/>
      <c r="L14" s="4"/>
      <c r="M14" s="4"/>
      <c r="N14" s="4"/>
      <c r="O14" s="5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thickBot="1" x14ac:dyDescent="0.3">
      <c r="J15" s="16"/>
      <c r="K15" s="5"/>
      <c r="L15" s="4"/>
      <c r="M15" s="4"/>
      <c r="N15" s="4"/>
      <c r="O15" s="5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thickBot="1" x14ac:dyDescent="0.3">
      <c r="A16" s="10" t="s">
        <v>2</v>
      </c>
      <c r="B16" s="33" t="s">
        <v>4</v>
      </c>
      <c r="C16" s="33" t="s">
        <v>11</v>
      </c>
      <c r="D16" s="34" t="s">
        <v>15</v>
      </c>
      <c r="E16" s="12" t="s">
        <v>5</v>
      </c>
      <c r="F16" s="33" t="s">
        <v>10</v>
      </c>
      <c r="G16" s="33" t="s">
        <v>12</v>
      </c>
      <c r="H16" s="34" t="s">
        <v>13</v>
      </c>
      <c r="J16" s="16"/>
      <c r="K16" s="5"/>
      <c r="L16" s="4"/>
      <c r="M16" s="41" t="s">
        <v>59</v>
      </c>
      <c r="N16" s="20" t="s">
        <v>25</v>
      </c>
      <c r="O16" s="5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3" t="s">
        <v>36</v>
      </c>
      <c r="B17" s="18">
        <v>15</v>
      </c>
      <c r="C17" s="18"/>
      <c r="D17" s="25"/>
      <c r="E17" s="9" t="s">
        <v>6</v>
      </c>
      <c r="F17" s="18">
        <v>30</v>
      </c>
      <c r="G17" s="18"/>
      <c r="H17" s="25"/>
      <c r="J17" s="41" t="s">
        <v>61</v>
      </c>
      <c r="K17" s="20" t="s">
        <v>21</v>
      </c>
      <c r="L17" s="37"/>
      <c r="M17" s="19" t="s">
        <v>48</v>
      </c>
      <c r="N17" s="21">
        <v>50</v>
      </c>
      <c r="O17" s="5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3" t="s">
        <v>37</v>
      </c>
      <c r="B18" s="18">
        <v>80</v>
      </c>
      <c r="C18" s="18"/>
      <c r="D18" s="25"/>
      <c r="E18" s="9" t="s">
        <v>7</v>
      </c>
      <c r="F18" s="18">
        <v>30</v>
      </c>
      <c r="G18" s="18"/>
      <c r="H18" s="25"/>
      <c r="J18" s="19" t="s">
        <v>55</v>
      </c>
      <c r="K18" s="21">
        <f>N24*N17*(C10-C19)*(C11-B29)</f>
        <v>2772.9</v>
      </c>
      <c r="L18" s="47"/>
      <c r="M18" s="19" t="s">
        <v>49</v>
      </c>
      <c r="N18" s="21">
        <v>50</v>
      </c>
      <c r="O18" s="5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thickBot="1" x14ac:dyDescent="0.3">
      <c r="A19" s="3" t="s">
        <v>62</v>
      </c>
      <c r="B19" s="18"/>
      <c r="C19" s="18">
        <v>4.0999999999999996</v>
      </c>
      <c r="D19" s="25"/>
      <c r="E19" s="9" t="s">
        <v>8</v>
      </c>
      <c r="F19" s="18"/>
      <c r="G19" s="18">
        <v>30</v>
      </c>
      <c r="H19" s="25"/>
      <c r="J19" s="19" t="s">
        <v>56</v>
      </c>
      <c r="K19" s="21">
        <f>N25*N17*C19*(C11-B29)</f>
        <v>7675.2</v>
      </c>
      <c r="L19" s="47"/>
      <c r="M19" s="22" t="s">
        <v>50</v>
      </c>
      <c r="N19" s="23">
        <v>10</v>
      </c>
      <c r="O19" s="5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thickBot="1" x14ac:dyDescent="0.3">
      <c r="A20" s="6" t="s">
        <v>38</v>
      </c>
      <c r="B20" s="26"/>
      <c r="C20" s="26"/>
      <c r="D20" s="24">
        <v>50</v>
      </c>
      <c r="E20" s="15" t="s">
        <v>9</v>
      </c>
      <c r="F20" s="26"/>
      <c r="G20" s="26"/>
      <c r="H20" s="24">
        <v>10</v>
      </c>
      <c r="J20" s="22" t="s">
        <v>57</v>
      </c>
      <c r="K20" s="23">
        <f>K18+K19</f>
        <v>10448.1</v>
      </c>
      <c r="L20" s="47"/>
      <c r="M20" s="4"/>
      <c r="N20" s="4"/>
      <c r="O20" s="5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thickBot="1" x14ac:dyDescent="0.3">
      <c r="A21" s="48"/>
      <c r="B21" s="47"/>
      <c r="C21" s="47"/>
      <c r="D21" s="47"/>
      <c r="J21" s="16"/>
      <c r="K21" s="5"/>
      <c r="L21" s="4"/>
      <c r="M21" s="4"/>
      <c r="N21" s="4"/>
      <c r="O21" s="5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thickBot="1" x14ac:dyDescent="0.3">
      <c r="J22" s="16"/>
      <c r="K22" s="5"/>
      <c r="L22" s="4"/>
      <c r="M22" s="41" t="s">
        <v>60</v>
      </c>
      <c r="N22" s="20" t="s">
        <v>24</v>
      </c>
      <c r="O22" s="39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7" t="s">
        <v>14</v>
      </c>
      <c r="B23" s="33" t="s">
        <v>4</v>
      </c>
      <c r="C23" s="33" t="s">
        <v>11</v>
      </c>
      <c r="D23" s="34" t="s">
        <v>15</v>
      </c>
      <c r="J23" s="41" t="s">
        <v>63</v>
      </c>
      <c r="K23" s="20" t="s">
        <v>21</v>
      </c>
      <c r="L23" s="4"/>
      <c r="M23" s="19" t="s">
        <v>51</v>
      </c>
      <c r="N23" s="21">
        <f>C5/1000</f>
        <v>0.13</v>
      </c>
      <c r="O23" s="40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3" t="s">
        <v>39</v>
      </c>
      <c r="B24" s="18">
        <v>60</v>
      </c>
      <c r="C24" s="18"/>
      <c r="D24" s="25"/>
      <c r="J24" s="19" t="s">
        <v>65</v>
      </c>
      <c r="K24" s="21">
        <f>N26*N18*C25*(C11-B29)</f>
        <v>4352.3999999999996</v>
      </c>
      <c r="L24" s="37"/>
      <c r="M24" s="19" t="s">
        <v>52</v>
      </c>
      <c r="N24" s="21">
        <f>N23*(B17/100)</f>
        <v>1.95E-2</v>
      </c>
      <c r="O24" s="5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3" t="s">
        <v>64</v>
      </c>
      <c r="B25" s="18"/>
      <c r="C25" s="18">
        <v>3.1</v>
      </c>
      <c r="D25" s="25"/>
      <c r="J25" s="19" t="s">
        <v>66</v>
      </c>
      <c r="K25" s="21">
        <f>N23*N18*(C10-C25)*(C11-B29)</f>
        <v>20826</v>
      </c>
      <c r="L25" s="4"/>
      <c r="M25" s="19" t="s">
        <v>53</v>
      </c>
      <c r="N25" s="21">
        <f>N23*(B18/100)</f>
        <v>0.10400000000000001</v>
      </c>
      <c r="O25" s="5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thickBot="1" x14ac:dyDescent="0.3">
      <c r="A26" s="6" t="s">
        <v>40</v>
      </c>
      <c r="B26" s="26"/>
      <c r="C26" s="26"/>
      <c r="D26" s="24">
        <v>100</v>
      </c>
      <c r="J26" s="22" t="s">
        <v>67</v>
      </c>
      <c r="K26" s="23">
        <f>K24+K25</f>
        <v>25178.400000000001</v>
      </c>
      <c r="L26" s="4"/>
      <c r="M26" s="22" t="s">
        <v>54</v>
      </c>
      <c r="N26" s="23">
        <f>N23*(B24/100)</f>
        <v>7.8E-2</v>
      </c>
      <c r="O26" s="5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thickBot="1" x14ac:dyDescent="0.3">
      <c r="J27" s="16"/>
      <c r="K27" s="5"/>
      <c r="L27" s="4"/>
      <c r="M27" s="4"/>
      <c r="N27" s="4"/>
      <c r="O27" s="5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thickBot="1" x14ac:dyDescent="0.3">
      <c r="A28" s="17" t="s">
        <v>16</v>
      </c>
      <c r="B28" s="2" t="s">
        <v>17</v>
      </c>
      <c r="J28" s="16"/>
      <c r="K28" s="5"/>
      <c r="L28" s="4"/>
      <c r="M28" s="4"/>
      <c r="N28" s="4"/>
      <c r="O28" s="5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thickBot="1" x14ac:dyDescent="0.3">
      <c r="A29" s="6" t="s">
        <v>41</v>
      </c>
      <c r="B29" s="24">
        <v>5</v>
      </c>
      <c r="J29" s="1" t="s">
        <v>68</v>
      </c>
      <c r="K29" s="20" t="s">
        <v>21</v>
      </c>
      <c r="L29" s="4"/>
      <c r="M29" s="4"/>
      <c r="N29" s="4"/>
      <c r="O29" s="5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thickBot="1" x14ac:dyDescent="0.3">
      <c r="J30" s="22" t="s">
        <v>69</v>
      </c>
      <c r="K30" s="23">
        <f>N23*N19*C10*(C11-B29)</f>
        <v>5616.0000000000009</v>
      </c>
      <c r="L30" s="4"/>
      <c r="M30" s="4"/>
      <c r="N30" s="4"/>
      <c r="O30" s="5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thickBot="1" x14ac:dyDescent="0.3">
      <c r="J31" s="16"/>
      <c r="K31" s="5"/>
      <c r="L31" s="4"/>
      <c r="M31" s="27" t="s">
        <v>74</v>
      </c>
      <c r="N31" s="28" t="s">
        <v>20</v>
      </c>
      <c r="O31" s="5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J32" s="1" t="s">
        <v>23</v>
      </c>
      <c r="K32" s="20" t="s">
        <v>19</v>
      </c>
      <c r="L32" s="36"/>
      <c r="M32" s="29" t="s">
        <v>72</v>
      </c>
      <c r="N32" s="30">
        <f>(C8+D20+D26+N12+(C7*C14))/(K36+K7)</f>
        <v>4.503033079973779</v>
      </c>
      <c r="O32" s="43"/>
      <c r="P32" s="47"/>
      <c r="Q32" s="4"/>
      <c r="R32" s="4"/>
      <c r="S32" s="4"/>
      <c r="T32" s="4"/>
      <c r="U32" s="4"/>
      <c r="V32" s="4"/>
      <c r="W32" s="4"/>
      <c r="X32" s="4"/>
    </row>
    <row r="33" spans="10:24" ht="15.75" thickBot="1" x14ac:dyDescent="0.3">
      <c r="J33" s="19" t="s">
        <v>78</v>
      </c>
      <c r="K33" s="21">
        <f>K20+K26+K30</f>
        <v>41242.5</v>
      </c>
      <c r="L33" s="4"/>
      <c r="M33" s="31" t="s">
        <v>73</v>
      </c>
      <c r="N33" s="32">
        <f>(C8+D20+D26+N12+(C7*C14))/(K36+K7)*12</f>
        <v>54.036396959685348</v>
      </c>
      <c r="O33" s="43"/>
      <c r="P33" s="47"/>
      <c r="Q33" s="4"/>
      <c r="R33" s="4"/>
      <c r="S33" s="4"/>
      <c r="T33" s="4"/>
      <c r="U33" s="4"/>
      <c r="V33" s="4"/>
      <c r="W33" s="4"/>
      <c r="X33" s="4"/>
    </row>
    <row r="34" spans="10:24" x14ac:dyDescent="0.25">
      <c r="J34" s="19" t="s">
        <v>77</v>
      </c>
      <c r="K34" s="21">
        <f>K33*B2+C12+C13</f>
        <v>3086.9750000000004</v>
      </c>
      <c r="L34" s="4"/>
      <c r="M34" s="38"/>
      <c r="N34" s="4"/>
      <c r="O34" s="5"/>
      <c r="P34" s="4"/>
      <c r="Q34" s="4"/>
      <c r="R34" s="4"/>
      <c r="S34" s="4"/>
      <c r="T34" s="4"/>
      <c r="U34" s="4"/>
      <c r="V34" s="4"/>
      <c r="W34" s="4"/>
      <c r="X34" s="4"/>
    </row>
    <row r="35" spans="10:24" x14ac:dyDescent="0.25">
      <c r="J35" s="19" t="s">
        <v>70</v>
      </c>
      <c r="K35" s="21">
        <f>K5-K34</f>
        <v>1397.4050000000007</v>
      </c>
      <c r="L35" s="4"/>
      <c r="M35" s="4"/>
      <c r="N35" s="4"/>
      <c r="O35" s="5"/>
      <c r="P35" s="4"/>
      <c r="Q35" s="4"/>
      <c r="R35" s="4"/>
      <c r="S35" s="4"/>
      <c r="T35" s="4"/>
      <c r="U35" s="4"/>
      <c r="V35" s="4"/>
      <c r="W35" s="4"/>
      <c r="X35" s="4"/>
    </row>
    <row r="36" spans="10:24" ht="15.75" thickBot="1" x14ac:dyDescent="0.3">
      <c r="J36" s="22" t="s">
        <v>71</v>
      </c>
      <c r="K36" s="35">
        <f>K35</f>
        <v>1397.4050000000007</v>
      </c>
      <c r="L36" s="4"/>
      <c r="M36" s="4"/>
      <c r="N36" s="4"/>
      <c r="O36" s="5"/>
      <c r="P36" s="4"/>
      <c r="Q36" s="4"/>
      <c r="R36" s="4"/>
      <c r="S36" s="4"/>
      <c r="T36" s="4"/>
      <c r="U36" s="4"/>
      <c r="V36" s="4"/>
      <c r="W36" s="4"/>
      <c r="X36" s="4"/>
    </row>
    <row r="37" spans="10:24" x14ac:dyDescent="0.25">
      <c r="J37" s="19" t="s">
        <v>79</v>
      </c>
      <c r="K37" s="42">
        <f>K34-C12-C13</f>
        <v>2886.9750000000004</v>
      </c>
      <c r="L37" s="4"/>
      <c r="M37" s="44"/>
      <c r="N37" s="44"/>
      <c r="O37" s="5"/>
      <c r="P37" s="4"/>
      <c r="Q37" s="4"/>
      <c r="R37" s="4"/>
      <c r="S37" s="4"/>
      <c r="T37" s="4"/>
      <c r="U37" s="4"/>
      <c r="V37" s="4"/>
      <c r="W37" s="4"/>
      <c r="X37" s="4"/>
    </row>
    <row r="38" spans="10:24" x14ac:dyDescent="0.25">
      <c r="J38" s="16"/>
      <c r="K38" s="4"/>
      <c r="L38" s="4"/>
      <c r="M38" s="44"/>
      <c r="N38" s="44"/>
      <c r="O38" s="5"/>
      <c r="P38" s="4"/>
      <c r="Q38" s="4"/>
      <c r="R38" s="4"/>
      <c r="S38" s="4"/>
      <c r="T38" s="4"/>
      <c r="U38" s="4"/>
      <c r="V38" s="4"/>
      <c r="W38" s="4"/>
      <c r="X38" s="4"/>
    </row>
    <row r="39" spans="10:24" ht="15.75" thickBot="1" x14ac:dyDescent="0.3">
      <c r="J39" s="14"/>
      <c r="K39" s="7"/>
      <c r="L39" s="7"/>
      <c r="M39" s="46"/>
      <c r="N39" s="46"/>
      <c r="O39" s="8"/>
    </row>
    <row r="40" spans="10:24" x14ac:dyDescent="0.25">
      <c r="M40" s="45"/>
      <c r="N40" s="45"/>
    </row>
  </sheetData>
  <pageMargins left="0.7" right="0.7" top="0.75" bottom="0.75" header="0.3" footer="0.3"/>
  <pageSetup paperSize="9" scale="5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Yuzkiv, Taras</dc:creator>
  <cp:lastModifiedBy>Yuzkiv, Taras</cp:lastModifiedBy>
  <cp:lastPrinted>2020-03-04T09:08:12Z</cp:lastPrinted>
  <dcterms:created xsi:type="dcterms:W3CDTF">2015-06-05T18:19:34Z</dcterms:created>
  <dcterms:modified xsi:type="dcterms:W3CDTF">2020-06-10T05:53:25Z</dcterms:modified>
</cp:coreProperties>
</file>