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ravatsharafat/Desktop/Bootcamp/Modules/Module 1/Weekly Challenge/Kickstarter-analysis/"/>
    </mc:Choice>
  </mc:AlternateContent>
  <xr:revisionPtr revIDLastSave="0" documentId="13_ncr:1_{D3A647D2-AF49-2F45-B5EE-5404647D06DA}" xr6:coauthVersionLast="46" xr6:coauthVersionMax="46" xr10:uidLastSave="{00000000-0000-0000-0000-000000000000}"/>
  <bookViews>
    <workbookView xWindow="42300" yWindow="1140" windowWidth="24640" windowHeight="164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Outcomes Based on Launch Date" sheetId="4" r:id="rId4"/>
    <sheet name="Category Statistics" sheetId="2" r:id="rId5"/>
    <sheet name="Subcategory Statistics" sheetId="3" r:id="rId6"/>
    <sheet name="Edinburg Research" sheetId="5" r:id="rId7"/>
  </sheets>
  <definedNames>
    <definedName name="_xlnm._FilterDatabase" localSheetId="0" hidden="1">KickStarter!$A$1:$T$4115</definedName>
  </definedNames>
  <calcPr calcId="191029"/>
  <pivotCaches>
    <pivotCache cacheId="68" r:id="rId8"/>
    <pivotCache cacheId="69" r:id="rId9"/>
    <pivotCache cacheId="7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1" l="1"/>
  <c r="F2" i="11"/>
  <c r="H4" i="11" l="1"/>
  <c r="H5" i="11"/>
  <c r="H6" i="11"/>
  <c r="H7" i="11"/>
  <c r="H8" i="11"/>
  <c r="H9" i="11"/>
  <c r="H10" i="11"/>
  <c r="H11" i="11"/>
  <c r="H12" i="11"/>
  <c r="H13" i="11"/>
  <c r="H2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B2" i="5" l="1"/>
  <c r="D13" i="11" l="1"/>
  <c r="D12" i="11"/>
  <c r="D11" i="11"/>
  <c r="D10" i="11"/>
  <c r="D9" i="11"/>
  <c r="D8" i="11"/>
  <c r="D7" i="11"/>
  <c r="D6" i="11"/>
  <c r="D5" i="11"/>
  <c r="D4" i="11"/>
  <c r="D3" i="11"/>
  <c r="D2" i="11"/>
  <c r="C3" i="11"/>
  <c r="C4" i="11"/>
  <c r="C5" i="11"/>
  <c r="C6" i="11"/>
  <c r="C7" i="11"/>
  <c r="C8" i="11"/>
  <c r="C9" i="11"/>
  <c r="C10" i="11"/>
  <c r="C11" i="11"/>
  <c r="C12" i="11"/>
  <c r="C13" i="11"/>
  <c r="C2" i="11"/>
  <c r="B13" i="11"/>
  <c r="B12" i="11"/>
  <c r="B11" i="11"/>
  <c r="B10" i="11"/>
  <c r="B9" i="11"/>
  <c r="B8" i="11"/>
  <c r="B7" i="11"/>
  <c r="B6" i="11"/>
  <c r="B5" i="11"/>
  <c r="B4" i="11"/>
  <c r="B2" i="11"/>
  <c r="E4" i="11" l="1"/>
  <c r="E6" i="11"/>
  <c r="E7" i="11"/>
  <c r="E8" i="11"/>
  <c r="E9" i="11"/>
  <c r="E2" i="11"/>
  <c r="E10" i="11"/>
  <c r="E3" i="11"/>
  <c r="E11" i="11"/>
  <c r="E12" i="11"/>
  <c r="E5" i="11"/>
  <c r="E13" i="11"/>
  <c r="H3" i="11" l="1"/>
  <c r="F3" i="11"/>
  <c r="G3" i="11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<sst xmlns="http://schemas.openxmlformats.org/spreadsheetml/2006/main" count="33081" uniqueCount="8403">
  <si>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</si>
  <si>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</si>
  <si>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</si>
  <si>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</si>
  <si>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</si>
  <si>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</si>
  <si>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</si>
  <si>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</si>
  <si>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</si>
  <si>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</si>
  <si>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</si>
  <si>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</si>
  <si>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</si>
  <si>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</si>
  <si>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</si>
  <si>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</si>
  <si>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</si>
  <si>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</si>
  <si>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</si>
  <si>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</si>
  <si>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</si>
  <si>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</si>
  <si>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</si>
  <si>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</si>
  <si>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</si>
  <si>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</si>
  <si>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</si>
  <si>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</si>
  <si>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</si>
  <si>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</si>
  <si>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</si>
  <si>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</si>
  <si>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</si>
  <si>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</si>
  <si>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</si>
  <si>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</si>
  <si>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</si>
  <si>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</si>
  <si>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</si>
  <si>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</si>
  <si>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</si>
  <si>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</si>
  <si>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</si>
  <si>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</si>
  <si>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</si>
  <si>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</si>
  <si>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</si>
  <si>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</si>
  <si>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</si>
  <si>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</si>
  <si>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</si>
  <si>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</si>
  <si>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</si>
  <si>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</si>
  <si>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</si>
  <si>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</si>
  <si>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</si>
  <si>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</si>
  <si>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</si>
  <si>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</si>
  <si>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</si>
  <si>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</si>
  <si>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</si>
  <si>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</si>
  <si>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</si>
  <si>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</si>
  <si>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</si>
  <si>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</si>
  <si>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</si>
  <si>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</si>
  <si>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</si>
  <si>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</si>
  <si>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</si>
  <si>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</si>
  <si>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</si>
  <si>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</si>
  <si>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</si>
  <si>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</si>
  <si>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</si>
  <si>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</si>
  <si>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</si>
  <si>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</si>
  <si>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</si>
  <si>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</si>
  <si>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</si>
  <si>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</si>
  <si>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</si>
  <si>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</si>
  <si>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</si>
  <si>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</si>
  <si>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</si>
  <si>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</si>
  <si>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</si>
  <si>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</si>
  <si>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</si>
  <si>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</si>
  <si>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</si>
  <si>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</si>
  <si>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</si>
  <si>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</si>
  <si>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</si>
  <si>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</si>
  <si>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</si>
  <si>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</si>
  <si>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</si>
  <si>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</si>
  <si>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</si>
  <si>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</si>
  <si>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</si>
  <si>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</si>
  <si>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</si>
  <si>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</si>
  <si>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</si>
  <si>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</si>
  <si>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</si>
  <si>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</si>
  <si>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</si>
  <si>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</si>
  <si>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</si>
  <si>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</si>
  <si>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</si>
  <si>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</si>
  <si>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</si>
  <si>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</si>
  <si>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</si>
  <si>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</si>
  <si>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</si>
  <si>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</si>
  <si>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</si>
  <si>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</si>
  <si>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</si>
  <si>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</si>
  <si>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</si>
  <si>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</si>
  <si>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</si>
  <si>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</si>
  <si>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</si>
  <si>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</si>
  <si>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</si>
  <si>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</si>
  <si>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</si>
  <si>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</si>
  <si>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</si>
  <si>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</si>
  <si>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</si>
  <si>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</si>
  <si>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</si>
  <si>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</si>
  <si>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</si>
  <si>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</si>
  <si>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</si>
  <si>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</si>
  <si>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</si>
  <si>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</si>
  <si>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</si>
  <si>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</si>
  <si>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</si>
  <si>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</si>
  <si>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</si>
  <si>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</si>
  <si>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</si>
  <si>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</si>
  <si>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</si>
  <si>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</si>
  <si>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</si>
  <si>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</si>
  <si>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</si>
  <si>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</si>
  <si>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</si>
  <si>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</si>
  <si>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</si>
  <si>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</si>
  <si>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</si>
  <si>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</si>
  <si>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</si>
  <si>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</si>
  <si>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</si>
  <si>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</si>
  <si>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</si>
  <si>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</si>
  <si>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</si>
  <si>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</si>
  <si>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</si>
  <si>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</si>
  <si>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</si>
  <si>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</si>
  <si>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</si>
  <si>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</si>
  <si>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</si>
  <si>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</si>
  <si>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</si>
  <si>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</si>
  <si>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</si>
  <si>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</si>
  <si>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</si>
  <si>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</si>
  <si>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</si>
  <si>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</si>
  <si>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</si>
  <si>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</si>
  <si>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</si>
  <si>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</si>
  <si>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</si>
  <si>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</si>
  <si>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</si>
  <si>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</si>
  <si>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</si>
  <si>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</si>
  <si>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</si>
  <si>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</si>
  <si>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</si>
  <si>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</si>
  <si>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</si>
  <si>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</si>
  <si>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</si>
  <si>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</si>
  <si>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</si>
  <si>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</si>
  <si>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</si>
  <si>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</si>
  <si>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</si>
  <si>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</si>
  <si>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</si>
  <si>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</si>
  <si>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</si>
  <si>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</si>
  <si>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</si>
  <si>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</si>
  <si>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</si>
  <si>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</si>
  <si>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</si>
  <si>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</si>
  <si>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</si>
  <si>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</si>
  <si>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</si>
  <si>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</si>
  <si>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</si>
  <si>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</si>
  <si>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</si>
  <si>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</si>
  <si>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</si>
  <si>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</si>
  <si>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</si>
  <si>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</si>
  <si>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</si>
  <si>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</si>
  <si>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</si>
  <si>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</si>
  <si>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</si>
  <si>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</si>
  <si>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</si>
  <si>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</si>
  <si>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</si>
  <si>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</si>
  <si>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</si>
  <si>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</si>
  <si>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</si>
  <si>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</si>
  <si>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</si>
  <si>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</si>
  <si>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</si>
  <si>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</si>
  <si>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</si>
  <si>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</si>
  <si>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</si>
  <si>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</si>
  <si>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</si>
  <si>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</si>
  <si>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</si>
  <si>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</si>
  <si>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</si>
  <si>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</si>
  <si>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</si>
  <si>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</si>
  <si>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</si>
  <si>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</si>
  <si>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</si>
  <si>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</si>
  <si>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</si>
  <si>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</si>
  <si>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</si>
  <si>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</si>
  <si>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</si>
  <si>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</si>
  <si>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</si>
  <si>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</si>
  <si>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</si>
  <si>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</si>
  <si>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</si>
  <si>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</si>
  <si>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</si>
  <si>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</si>
  <si>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</si>
  <si>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</si>
  <si>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</si>
  <si>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</si>
  <si>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</si>
  <si>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</si>
  <si>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</si>
  <si>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</si>
  <si>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</si>
  <si>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</si>
  <si>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</si>
  <si>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</si>
  <si>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</si>
  <si>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</si>
  <si>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</si>
  <si>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</si>
  <si>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</si>
  <si>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</si>
  <si>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</si>
  <si>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</si>
  <si>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</si>
  <si>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</si>
  <si>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</si>
  <si>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</si>
  <si>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</si>
  <si>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</si>
  <si>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</si>
  <si>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</si>
  <si>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</si>
  <si>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</si>
  <si>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</si>
  <si>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</si>
  <si>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</si>
  <si>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</si>
  <si>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</si>
  <si>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</si>
  <si>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</si>
  <si>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</si>
  <si>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</si>
  <si>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</si>
  <si>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</si>
  <si>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</si>
  <si>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</si>
  <si>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</si>
  <si>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</si>
  <si>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</si>
  <si>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</si>
  <si>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</si>
  <si>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</si>
  <si>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</si>
  <si>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</si>
  <si>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</si>
  <si>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</si>
  <si>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</si>
  <si>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</si>
  <si>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</si>
  <si>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</si>
  <si>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</si>
  <si>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</si>
  <si>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</si>
  <si>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</si>
  <si>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</si>
  <si>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</si>
  <si>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</si>
  <si>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</si>
  <si>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</si>
  <si>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</si>
  <si>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</si>
  <si>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</si>
  <si>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</si>
  <si>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</si>
  <si>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</si>
  <si>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</si>
  <si>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</si>
  <si>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</si>
  <si>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</si>
  <si>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</si>
  <si>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</si>
  <si>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</si>
  <si>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</si>
  <si>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</si>
  <si>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</si>
  <si>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</si>
  <si>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</si>
  <si>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</si>
  <si>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</si>
  <si>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</si>
  <si>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</si>
  <si>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</si>
  <si>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</si>
  <si>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</si>
  <si>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</si>
  <si>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</si>
  <si>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</si>
  <si>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</si>
  <si>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</si>
  <si>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</si>
  <si>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</si>
  <si>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</si>
  <si>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</si>
  <si>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</si>
  <si>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</si>
  <si>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</si>
  <si>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</si>
  <si>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</si>
  <si>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</si>
  <si>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</si>
  <si>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</si>
  <si>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</si>
  <si>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</si>
  <si>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</si>
  <si>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</si>
  <si>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</si>
  <si>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</si>
  <si>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</si>
  <si>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</si>
  <si>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</si>
  <si>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</si>
  <si>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</si>
  <si>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</si>
  <si>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</si>
  <si>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</si>
  <si>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</si>
  <si>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</si>
  <si>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</si>
  <si>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</si>
  <si>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</si>
  <si>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</si>
  <si>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</si>
  <si>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</si>
  <si>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</si>
  <si>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</si>
  <si>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</si>
  <si>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</si>
  <si>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</si>
  <si>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</si>
  <si>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</si>
  <si>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</si>
  <si>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</si>
  <si>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</si>
  <si>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</si>
  <si>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</si>
  <si>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</si>
  <si>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</si>
  <si>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</si>
  <si>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</si>
  <si>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</si>
  <si>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</si>
  <si>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</si>
  <si>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</si>
  <si>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</si>
  <si>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</si>
  <si>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</si>
  <si>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</si>
  <si>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</si>
  <si>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</si>
  <si>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</si>
  <si>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</si>
  <si>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</si>
  <si>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</si>
  <si>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</si>
  <si>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</si>
  <si>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</si>
  <si>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</si>
  <si>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</si>
  <si>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</si>
  <si>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</si>
  <si>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</si>
  <si>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</si>
  <si>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</si>
  <si>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</si>
  <si>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</si>
  <si>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</si>
  <si>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</si>
  <si>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</si>
  <si>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</si>
  <si>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</si>
  <si>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</si>
  <si>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</si>
  <si>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</si>
  <si>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</si>
  <si>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</si>
  <si>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</si>
  <si>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</si>
  <si>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</si>
  <si>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</si>
  <si>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</si>
  <si>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</si>
  <si>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</si>
  <si>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</si>
  <si>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</si>
  <si>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</si>
  <si>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</si>
  <si>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</si>
  <si>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</si>
  <si>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</si>
  <si>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</si>
  <si>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</si>
  <si>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</si>
  <si>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</si>
  <si>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</si>
  <si>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</si>
  <si>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</si>
  <si>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</si>
  <si>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</si>
  <si>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</si>
  <si>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</si>
  <si>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</si>
  <si>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</si>
  <si>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</si>
  <si>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</si>
  <si>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</si>
  <si>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</si>
  <si>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</si>
  <si>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</si>
  <si>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</si>
  <si>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</si>
  <si>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</si>
  <si>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</si>
  <si>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</si>
  <si>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</si>
  <si>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</si>
  <si>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</si>
  <si>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</si>
  <si>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</si>
  <si>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</si>
  <si>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</si>
  <si>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</si>
  <si>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</si>
  <si>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</si>
  <si>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</si>
  <si>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</si>
  <si>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</si>
  <si>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</si>
  <si>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</si>
  <si>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</si>
  <si>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</si>
  <si>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</si>
  <si>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</si>
  <si>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</si>
  <si>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</si>
  <si>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</si>
  <si>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</si>
  <si>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</si>
  <si>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</si>
  <si>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</si>
  <si>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</si>
  <si>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</si>
  <si>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</si>
  <si>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</si>
  <si>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</si>
  <si>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</si>
  <si>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</si>
  <si>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</si>
  <si>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</si>
  <si>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</si>
  <si>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</si>
  <si>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</si>
  <si>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</si>
  <si>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</si>
  <si>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</si>
  <si>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</si>
  <si>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</si>
  <si>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</si>
  <si>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</si>
  <si>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</si>
  <si>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</si>
  <si>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</si>
  <si>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</si>
  <si>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</si>
  <si>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</si>
  <si>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</si>
  <si>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</si>
  <si>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</si>
  <si>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</si>
  <si>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</si>
  <si>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</si>
  <si>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</si>
  <si>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</si>
  <si>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</si>
  <si>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</si>
  <si>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</si>
  <si>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</si>
  <si>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</si>
  <si>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</si>
  <si>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</si>
  <si>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</si>
  <si>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</si>
  <si>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</si>
  <si>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</si>
  <si>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</si>
  <si>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</si>
  <si>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</si>
  <si>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</si>
  <si>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</si>
  <si>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</si>
  <si>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</si>
  <si>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</si>
  <si>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</si>
  <si>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</si>
  <si>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</si>
  <si>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</si>
  <si>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</si>
  <si>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</si>
  <si>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</si>
  <si>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</si>
  <si>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</si>
  <si>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</si>
  <si>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</si>
  <si>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</si>
  <si>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</si>
  <si>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</si>
  <si>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</si>
  <si>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</si>
  <si>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</si>
  <si>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</si>
  <si>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</si>
  <si>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</si>
  <si>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</si>
  <si>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</si>
  <si>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</si>
  <si>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</si>
  <si>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</si>
  <si>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</si>
  <si>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</si>
  <si>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</si>
  <si>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</si>
  <si>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</si>
  <si>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</si>
  <si>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</si>
  <si>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</si>
  <si>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</si>
  <si>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</si>
  <si>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</si>
  <si>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</si>
  <si>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</si>
  <si>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</si>
  <si>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</si>
  <si>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</si>
  <si>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</si>
  <si>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</si>
  <si>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</si>
  <si>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</si>
  <si>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</si>
  <si>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</si>
  <si>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</si>
  <si>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</si>
  <si>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</si>
  <si>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</si>
  <si>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</si>
  <si>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</si>
  <si>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</si>
  <si>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</si>
  <si>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</si>
  <si>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</si>
  <si>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</si>
  <si>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</si>
  <si>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</si>
  <si>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</si>
  <si>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</si>
  <si>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</si>
  <si>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</si>
  <si>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</si>
  <si>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</si>
  <si>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</si>
  <si>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</si>
  <si>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</si>
  <si>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</si>
  <si>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</si>
  <si>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</si>
  <si>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</si>
  <si>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</si>
  <si>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</si>
  <si>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</si>
  <si>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</si>
  <si>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</si>
  <si>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</si>
  <si>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</si>
  <si>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</si>
  <si>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</si>
  <si>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</si>
  <si>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</si>
  <si>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</si>
  <si>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</si>
  <si>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</si>
  <si>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</si>
  <si>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</si>
  <si>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</si>
  <si>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</si>
  <si>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</si>
  <si>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</si>
  <si>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</si>
  <si>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</si>
  <si>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</si>
  <si>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</si>
  <si>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</si>
  <si>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</si>
  <si>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</si>
  <si>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</si>
  <si>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</si>
  <si>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</si>
  <si>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</si>
  <si>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</si>
  <si>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</si>
  <si>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</si>
  <si>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</si>
  <si>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</si>
  <si>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</si>
  <si>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</si>
  <si>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</si>
  <si>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</si>
  <si>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</si>
  <si>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</si>
  <si>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</si>
  <si>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</si>
  <si>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</si>
  <si>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</si>
  <si>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</si>
  <si>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</si>
  <si>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</si>
  <si>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</si>
  <si>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</si>
  <si>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</si>
  <si>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</si>
  <si>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</si>
  <si>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</si>
  <si>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</si>
  <si>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</si>
  <si>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</si>
  <si>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</si>
  <si>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</si>
  <si>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</si>
  <si>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</si>
  <si>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</si>
  <si>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</si>
  <si>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</si>
  <si>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</si>
  <si>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</si>
  <si>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</si>
  <si>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</si>
  <si>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</si>
  <si>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</si>
  <si>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</si>
  <si>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</si>
  <si>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</si>
  <si>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</si>
  <si>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</si>
  <si>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</si>
  <si>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</si>
  <si>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</si>
  <si>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</si>
  <si>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</si>
  <si>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</si>
  <si>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</si>
  <si>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</si>
  <si>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</si>
  <si>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</si>
  <si>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</si>
  <si>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</si>
  <si>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</si>
  <si>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</si>
  <si>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</si>
  <si>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</si>
  <si>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</si>
  <si>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</si>
  <si>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</si>
  <si>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</si>
  <si>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</si>
  <si>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</si>
  <si>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</si>
  <si>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</si>
  <si>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</si>
  <si>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</si>
  <si>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</si>
  <si>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</si>
  <si>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</si>
  <si>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</si>
  <si>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</si>
  <si>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</si>
  <si>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</si>
  <si>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</si>
  <si>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</si>
  <si>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</si>
  <si>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</si>
  <si>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</si>
  <si>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</si>
  <si>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</si>
  <si>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</si>
  <si>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</si>
  <si>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</si>
  <si>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</si>
  <si>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</si>
  <si>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</si>
  <si>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</si>
  <si>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</si>
  <si>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</si>
  <si>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</si>
  <si>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</si>
  <si>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</si>
  <si>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</si>
  <si>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</si>
  <si>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</si>
  <si>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</si>
  <si>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</si>
  <si>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</si>
  <si>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</si>
  <si>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</si>
  <si>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</si>
  <si>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</si>
  <si>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</si>
  <si>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</si>
  <si>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</si>
  <si>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</si>
  <si>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</si>
  <si>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</si>
  <si>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</si>
  <si>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</si>
  <si>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</si>
  <si>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</si>
  <si>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</si>
  <si>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</si>
  <si>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</si>
  <si>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</si>
  <si>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</si>
  <si>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</si>
  <si>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</si>
  <si>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</si>
  <si>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</si>
  <si>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</si>
  <si>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</si>
  <si>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</si>
  <si>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</si>
  <si>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</si>
  <si>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</si>
  <si>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</si>
  <si>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</si>
  <si>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</si>
  <si>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</si>
  <si>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</si>
  <si>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</si>
  <si>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</si>
  <si>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</si>
  <si>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</si>
  <si>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</si>
  <si>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</si>
  <si>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</si>
  <si>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</si>
  <si>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</si>
  <si>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</si>
  <si>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</si>
  <si>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</si>
  <si>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</si>
  <si>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</si>
  <si>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</si>
  <si>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</si>
  <si>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</si>
  <si>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</si>
  <si>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</si>
  <si>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</si>
  <si>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</si>
  <si>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</si>
  <si>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</si>
  <si>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</si>
  <si>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</si>
  <si>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</si>
  <si>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</si>
  <si>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</si>
  <si>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</si>
  <si>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</si>
  <si>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</si>
  <si>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</si>
  <si>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</si>
  <si>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</si>
  <si>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</si>
  <si>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</si>
  <si>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</si>
  <si>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</si>
  <si>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</si>
  <si>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</si>
  <si>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</si>
  <si>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</si>
  <si>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</si>
  <si>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</si>
  <si>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</si>
  <si>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</si>
  <si>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</si>
  <si>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</si>
  <si>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</si>
  <si>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</si>
  <si>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</si>
  <si>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</si>
  <si>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</si>
  <si>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</si>
  <si>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</si>
  <si>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</si>
  <si>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</si>
  <si>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</si>
  <si>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</si>
  <si>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</si>
  <si>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</si>
  <si>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</si>
  <si>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</si>
  <si>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</si>
  <si>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</si>
  <si>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</si>
  <si>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</si>
  <si>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</si>
  <si>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</si>
  <si>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</si>
  <si>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</si>
  <si>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</si>
  <si>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</si>
  <si>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</si>
  <si>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</si>
  <si>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</si>
  <si>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</si>
  <si>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</si>
  <si>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</si>
  <si>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</si>
  <si>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</si>
  <si>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</si>
  <si>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</si>
  <si>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</si>
  <si>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</si>
  <si>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</si>
  <si>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</si>
  <si>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</si>
  <si>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</si>
  <si>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</si>
  <si>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</si>
  <si>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</si>
  <si>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</si>
  <si>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</si>
  <si>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</si>
  <si>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</si>
  <si>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</si>
  <si>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</si>
  <si>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</si>
  <si>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</si>
  <si>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</si>
  <si>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</si>
  <si>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</si>
  <si>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</si>
  <si>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</si>
  <si>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</si>
  <si>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</si>
  <si>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</si>
  <si>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</si>
  <si>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</si>
  <si>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</si>
  <si>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</si>
  <si>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</si>
  <si>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</si>
  <si>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</si>
  <si>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</si>
  <si>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</si>
  <si>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</si>
  <si>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</si>
  <si>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</si>
  <si>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</si>
  <si>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</si>
  <si>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</si>
  <si>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</si>
  <si>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</si>
  <si>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</si>
  <si>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</si>
  <si>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</si>
  <si>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</si>
  <si>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</si>
  <si>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</si>
  <si>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</si>
  <si>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</si>
  <si>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</si>
  <si>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</si>
  <si>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</si>
  <si>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</si>
  <si>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</si>
  <si>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</si>
  <si>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</si>
  <si>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</si>
  <si>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</si>
  <si>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</si>
  <si>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</si>
  <si>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</si>
  <si>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</si>
  <si>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</si>
  <si>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</si>
  <si>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</si>
  <si>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</si>
  <si>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</si>
  <si>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</si>
  <si>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</si>
  <si>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</si>
  <si>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</si>
  <si>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</si>
  <si>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</si>
  <si>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</si>
  <si>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</si>
  <si>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</si>
  <si>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</si>
  <si>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</si>
  <si>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</si>
  <si>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</si>
  <si>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</si>
  <si>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</si>
  <si>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</si>
  <si>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</si>
  <si>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</si>
  <si>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</si>
  <si>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</si>
  <si>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</si>
  <si>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</si>
  <si>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</si>
  <si>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</si>
  <si>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</si>
  <si>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</si>
  <si>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</si>
  <si>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</si>
  <si>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</si>
  <si>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</si>
  <si>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</si>
  <si>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</si>
  <si>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</si>
  <si>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</si>
  <si>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</si>
  <si>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</si>
  <si>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</si>
  <si>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</si>
  <si>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</si>
  <si>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</si>
  <si>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</si>
  <si>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</si>
  <si>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</si>
  <si>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</si>
  <si>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</si>
  <si>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</si>
  <si>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</si>
  <si>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</si>
  <si>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</si>
  <si>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</si>
  <si>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</si>
  <si>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</si>
  <si>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</si>
  <si>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</si>
  <si>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</si>
  <si>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</si>
  <si>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</si>
  <si>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</si>
  <si>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</si>
  <si>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</si>
  <si>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</si>
  <si>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</si>
  <si>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</si>
  <si>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</si>
  <si>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</si>
  <si>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</si>
  <si>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</si>
  <si>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</si>
  <si>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</si>
  <si>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</si>
  <si>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</si>
  <si>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</si>
  <si>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</si>
  <si>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</si>
  <si>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</si>
  <si>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</si>
  <si>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</si>
  <si>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</si>
  <si>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</si>
  <si>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</si>
  <si>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</si>
  <si>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</si>
  <si>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</si>
  <si>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</si>
  <si>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</si>
  <si>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</si>
  <si>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</si>
  <si>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</si>
  <si>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</si>
  <si>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</si>
  <si>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</si>
  <si>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</si>
  <si>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</si>
  <si>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</si>
  <si>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</si>
  <si>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</si>
  <si>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</si>
  <si>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</si>
  <si>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</si>
  <si>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</si>
  <si>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</si>
  <si>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</si>
  <si>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</si>
  <si>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</si>
  <si>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</si>
  <si>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</si>
  <si>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</si>
  <si>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</si>
  <si>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</si>
  <si>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</si>
  <si>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</si>
  <si>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</si>
  <si>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</si>
  <si>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</si>
  <si>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</si>
  <si>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</si>
  <si>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</si>
  <si>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</si>
  <si>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</si>
  <si>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</si>
  <si>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</si>
  <si>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</si>
  <si>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</si>
  <si>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</si>
  <si>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</si>
  <si>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</si>
  <si>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</si>
  <si>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</si>
  <si>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</si>
  <si>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</si>
  <si>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</si>
  <si>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</si>
  <si>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</si>
  <si>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</si>
  <si>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</si>
  <si>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</si>
  <si>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</si>
  <si>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</si>
  <si>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</si>
  <si>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</si>
  <si>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</si>
  <si>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</si>
  <si>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</si>
  <si>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</si>
  <si>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</si>
  <si>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</si>
  <si>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</si>
  <si>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</si>
  <si>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</si>
  <si>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</si>
  <si>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</si>
  <si>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</si>
  <si>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</si>
  <si>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</si>
  <si>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</si>
  <si>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</si>
  <si>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</si>
  <si>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</si>
  <si>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</si>
  <si>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</si>
  <si>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</si>
  <si>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</si>
  <si>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</si>
  <si>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</si>
  <si>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</si>
  <si>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</si>
  <si>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</si>
  <si>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</si>
  <si>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</si>
  <si>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</si>
  <si>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</si>
  <si>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</si>
  <si>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</si>
  <si>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</si>
  <si>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</si>
  <si>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</si>
  <si>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</si>
  <si>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</si>
  <si>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</si>
  <si>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</si>
  <si>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</si>
  <si>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</si>
  <si>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</si>
  <si>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</si>
  <si>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</si>
  <si>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</si>
  <si>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</si>
  <si>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</si>
  <si>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</si>
  <si>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</si>
  <si>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</si>
  <si>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</si>
  <si>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</si>
  <si>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</si>
  <si>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</si>
  <si>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</si>
  <si>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</si>
  <si>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</si>
  <si>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</si>
  <si>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</si>
  <si>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</si>
  <si>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</si>
  <si>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</si>
  <si>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</si>
  <si>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</si>
  <si>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</si>
  <si>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</si>
  <si>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</si>
  <si>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</si>
  <si>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</si>
  <si>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</si>
  <si>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</si>
  <si>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</si>
  <si>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</si>
  <si>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</si>
  <si>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</si>
  <si>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</si>
  <si>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</si>
  <si>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</si>
  <si>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</si>
  <si>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</si>
  <si>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</si>
  <si>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</si>
  <si>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</si>
  <si>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</si>
  <si>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</si>
  <si>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</si>
  <si>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</si>
  <si>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</si>
  <si>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</si>
  <si>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</si>
  <si>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</si>
  <si>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</si>
  <si>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</si>
  <si>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</si>
  <si>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</si>
  <si>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</si>
  <si>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</si>
  <si>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</si>
  <si>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</si>
  <si>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</si>
  <si>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</si>
  <si>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</si>
  <si>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</si>
  <si>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</si>
  <si>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</si>
  <si>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</si>
  <si>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</si>
  <si>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</si>
  <si>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</si>
  <si>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</si>
  <si>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</si>
  <si>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</si>
  <si>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</si>
  <si>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</si>
  <si>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</si>
  <si>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</si>
  <si>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</si>
  <si>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</si>
  <si>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</si>
  <si>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</si>
  <si>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</si>
  <si>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</si>
  <si>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</si>
  <si>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</si>
  <si>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</si>
  <si>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</si>
  <si>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</si>
  <si>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</si>
  <si>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</si>
  <si>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</si>
  <si>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</si>
  <si>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</si>
  <si>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</si>
  <si>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</si>
  <si>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</si>
  <si>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</si>
  <si>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</si>
  <si>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</si>
  <si>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</si>
  <si>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</si>
  <si>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</si>
  <si>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</si>
  <si>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</si>
  <si>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</si>
  <si>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</si>
  <si>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</si>
  <si>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</si>
  <si>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</si>
  <si>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</si>
  <si>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</si>
  <si>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</si>
  <si>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</si>
  <si>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</si>
  <si>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</si>
  <si>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</si>
  <si>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</si>
  <si>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</si>
  <si>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</si>
  <si>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</si>
  <si>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</si>
  <si>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</si>
  <si>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</si>
  <si>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</si>
  <si>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</si>
  <si>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</si>
  <si>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</si>
  <si>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</si>
  <si>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</si>
  <si>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</si>
  <si>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</si>
  <si>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</si>
  <si>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</si>
  <si>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</si>
  <si>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</si>
  <si>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</si>
  <si>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</si>
  <si>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</si>
  <si>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</si>
  <si>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</si>
  <si>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</si>
  <si>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</si>
  <si>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</si>
  <si>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</si>
  <si>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</si>
  <si>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</si>
  <si>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</si>
  <si>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</si>
  <si>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</si>
  <si>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</si>
  <si>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</si>
  <si>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</si>
  <si>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</si>
  <si>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</si>
  <si>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</si>
  <si>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</si>
  <si>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</si>
  <si>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</si>
  <si>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</si>
  <si>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</si>
  <si>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</si>
  <si>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</si>
  <si>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</si>
  <si>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</si>
  <si>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</si>
  <si>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</si>
  <si>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</si>
  <si>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</si>
  <si>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</si>
  <si>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</si>
  <si>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</si>
  <si>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</si>
  <si>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</si>
  <si>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</si>
  <si>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</si>
  <si>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</si>
  <si>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</si>
  <si>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</si>
  <si>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</si>
  <si>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</si>
  <si>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</si>
  <si>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</si>
  <si>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</si>
  <si>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</si>
  <si>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</si>
  <si>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</si>
  <si>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</si>
  <si>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</si>
  <si>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</si>
  <si>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</si>
  <si>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</si>
  <si>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</si>
  <si>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</si>
  <si>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</si>
  <si>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</si>
  <si>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</si>
  <si>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</si>
  <si>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</si>
  <si>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</si>
  <si>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</si>
  <si>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</si>
  <si>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</si>
  <si>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</si>
  <si>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</si>
  <si>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</si>
  <si>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</si>
  <si>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</si>
  <si>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</si>
  <si>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</si>
  <si>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</si>
  <si>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</si>
  <si>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</si>
  <si>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</si>
  <si>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</si>
  <si>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</si>
  <si>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</si>
  <si>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</si>
  <si>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</si>
  <si>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</si>
  <si>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</si>
  <si>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</si>
  <si>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</si>
  <si>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</si>
  <si>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</si>
  <si>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</si>
  <si>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</si>
  <si>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</si>
  <si>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</si>
  <si>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</si>
  <si>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</si>
  <si>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</si>
  <si>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</si>
  <si>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</si>
  <si>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</si>
  <si>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</si>
  <si>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</si>
  <si>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</si>
  <si>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</si>
  <si>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</si>
  <si>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</si>
  <si>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</si>
  <si>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</si>
  <si>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</si>
  <si>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</si>
  <si>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</si>
  <si>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</si>
  <si>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</si>
  <si>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</si>
  <si>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</si>
  <si>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</si>
  <si>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</si>
  <si>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</si>
  <si>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</si>
  <si>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</si>
  <si>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</si>
  <si>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</si>
  <si>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</si>
  <si>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</si>
  <si>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</si>
  <si>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</si>
  <si>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</si>
  <si>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</si>
  <si>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</si>
  <si>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</si>
  <si>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</si>
  <si>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</si>
  <si>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</si>
  <si>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</si>
  <si>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</si>
  <si>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</si>
  <si>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</si>
  <si>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</si>
  <si>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</si>
  <si>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</si>
  <si>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</si>
  <si>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</si>
  <si>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</si>
  <si>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</si>
  <si>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</si>
  <si>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</si>
  <si>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</si>
  <si>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</si>
  <si>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</si>
  <si>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</si>
  <si>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</si>
  <si>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</si>
  <si>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</si>
  <si>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</si>
  <si>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</si>
  <si>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</si>
  <si>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</si>
  <si>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</si>
  <si>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</si>
  <si>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</si>
  <si>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</si>
  <si>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</si>
  <si>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</si>
  <si>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</si>
  <si>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</si>
  <si>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</si>
  <si>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</si>
  <si>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</si>
  <si>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</si>
  <si>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</si>
  <si>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</si>
  <si>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</si>
  <si>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</si>
  <si>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</si>
  <si>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</si>
  <si>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</si>
  <si>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</si>
  <si>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</si>
  <si>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</si>
  <si>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</si>
  <si>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</si>
  <si>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</si>
  <si>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</si>
  <si>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</si>
  <si>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</si>
  <si>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</si>
  <si>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</si>
  <si>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</si>
  <si>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</si>
  <si>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</si>
  <si>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</si>
  <si>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</si>
  <si>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</si>
  <si>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</si>
  <si>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</si>
  <si>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</si>
  <si>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</si>
  <si>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</si>
  <si>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</si>
  <si>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</si>
  <si>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</si>
  <si>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</si>
  <si>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</si>
  <si>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</si>
  <si>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</si>
  <si>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</si>
  <si>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</si>
  <si>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</si>
  <si>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</si>
  <si>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</si>
  <si>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</si>
  <si>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</si>
  <si>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</si>
  <si>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</si>
  <si>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</si>
  <si>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</si>
  <si>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</si>
  <si>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</si>
  <si>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</si>
  <si>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</si>
  <si>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</si>
  <si>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</si>
  <si>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</si>
  <si>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</si>
  <si>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</si>
  <si>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</si>
  <si>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</si>
  <si>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</si>
  <si>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</si>
  <si>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</si>
  <si>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</si>
  <si>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</si>
  <si>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</si>
  <si>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</si>
  <si>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</si>
  <si>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</si>
  <si>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</si>
  <si>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</si>
  <si>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</si>
  <si>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</si>
  <si>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</si>
  <si>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</si>
  <si>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</si>
  <si>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</si>
  <si>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</si>
  <si>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</si>
  <si>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</si>
  <si>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</si>
  <si>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</si>
  <si>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</si>
  <si>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</si>
  <si>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</si>
  <si>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</si>
  <si>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</si>
  <si>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</si>
  <si>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</si>
  <si>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</si>
  <si>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</si>
  <si>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</si>
  <si>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</si>
  <si>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</si>
  <si>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</si>
  <si>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</si>
  <si>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</si>
  <si>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</si>
  <si>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</si>
  <si>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</si>
  <si>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</si>
  <si>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</si>
  <si>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</si>
  <si>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</si>
  <si>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</si>
  <si>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</si>
  <si>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</si>
  <si>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</si>
  <si>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</si>
  <si>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</si>
  <si>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</si>
  <si>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</si>
  <si>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</si>
  <si>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</si>
  <si>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</si>
  <si>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</si>
  <si>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</si>
  <si>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</si>
  <si>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</si>
  <si>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</si>
  <si>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</si>
  <si>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</si>
  <si>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</si>
  <si>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</si>
  <si>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</si>
  <si>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</si>
  <si>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</si>
  <si>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</si>
  <si>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</si>
  <si>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</si>
  <si>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</si>
  <si>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</si>
  <si>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</si>
  <si>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</si>
  <si>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</si>
  <si>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</si>
  <si>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</si>
  <si>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</si>
  <si>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</si>
  <si>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</si>
  <si>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</si>
  <si>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</si>
  <si>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</si>
  <si>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</si>
  <si>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</si>
  <si>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</si>
  <si>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</si>
  <si>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</si>
  <si>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</si>
  <si>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</si>
  <si>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</si>
  <si>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</si>
  <si>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</si>
  <si>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</si>
  <si>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</si>
  <si>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</si>
  <si>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</si>
  <si>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</si>
  <si>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</si>
  <si>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</si>
  <si>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</si>
  <si>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</si>
  <si>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</si>
  <si>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</si>
  <si>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</si>
  <si>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</si>
  <si>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</si>
  <si>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</si>
  <si>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</si>
  <si>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</si>
  <si>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</si>
  <si>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</si>
  <si>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</si>
  <si>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</si>
  <si>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</si>
  <si>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</si>
  <si>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</si>
  <si>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</si>
  <si>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</si>
  <si>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</si>
  <si>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</si>
  <si>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</si>
  <si>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</si>
  <si>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</si>
  <si>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</si>
  <si>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</si>
  <si>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</si>
  <si>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</si>
  <si>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</si>
  <si>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</si>
  <si>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</si>
  <si>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</si>
  <si>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</si>
  <si>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</si>
  <si>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</si>
  <si>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</si>
  <si>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</si>
  <si>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</si>
  <si>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</si>
  <si>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</si>
  <si>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</si>
  <si>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</si>
  <si>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</si>
  <si>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</si>
  <si>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</si>
  <si>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</si>
  <si>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</si>
  <si>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</si>
  <si>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</si>
  <si>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</si>
  <si>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</si>
  <si>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</si>
  <si>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</si>
  <si>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</si>
  <si>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</si>
  <si>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</si>
  <si>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</si>
  <si>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</si>
  <si>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</si>
  <si>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</si>
  <si>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</si>
  <si>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</si>
  <si>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</si>
  <si>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</si>
  <si>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</si>
  <si>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</si>
  <si>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</si>
  <si>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</si>
  <si>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</si>
  <si>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</si>
  <si>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</si>
  <si>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</si>
  <si>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</si>
  <si>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</si>
  <si>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</si>
  <si>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</si>
  <si>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</si>
  <si>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</si>
  <si>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</si>
  <si>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</si>
  <si>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</si>
  <si>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</si>
  <si>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</si>
  <si>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</si>
  <si>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</si>
  <si>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</si>
  <si>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</si>
  <si>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</si>
  <si>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</si>
  <si>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</si>
  <si>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</si>
  <si>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</si>
  <si>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</si>
  <si>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</si>
  <si>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</si>
  <si>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</si>
  <si>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</si>
  <si>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</si>
  <si>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</si>
  <si>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</si>
  <si>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</si>
  <si>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</si>
  <si>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</si>
  <si>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</si>
  <si>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</si>
  <si>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</si>
  <si>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</si>
  <si>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</si>
  <si>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</si>
  <si>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</si>
  <si>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</si>
  <si>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</si>
  <si>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</si>
  <si>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</si>
  <si>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</si>
  <si>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</si>
  <si>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</si>
  <si>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</si>
  <si>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</si>
  <si>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</si>
  <si>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</si>
  <si>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</si>
  <si>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</si>
  <si>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</si>
  <si>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</si>
  <si>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</si>
  <si>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</si>
  <si>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</si>
  <si>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</si>
  <si>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</si>
  <si>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</si>
  <si>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</si>
  <si>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</si>
  <si>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</si>
  <si>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</si>
  <si>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</si>
  <si>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</si>
  <si>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</si>
  <si>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</si>
  <si>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</si>
  <si>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</si>
  <si>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</si>
  <si>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</si>
  <si>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</si>
  <si>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</si>
  <si>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</si>
  <si>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</si>
  <si>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</si>
  <si>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</si>
  <si>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</si>
  <si>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</si>
  <si>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</si>
  <si>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</si>
  <si>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</si>
  <si>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</si>
  <si>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</si>
  <si>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</si>
  <si>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</si>
  <si>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</si>
  <si>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</si>
  <si>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</si>
  <si>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</si>
  <si>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</si>
  <si>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</si>
  <si>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</si>
  <si>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</si>
  <si>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</si>
  <si>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</si>
  <si>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</si>
  <si>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</si>
  <si>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</si>
  <si>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</si>
  <si>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</si>
  <si>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</si>
  <si>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</si>
  <si>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</si>
  <si>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</si>
  <si>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</si>
  <si>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</si>
  <si>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</si>
  <si>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</si>
  <si>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</si>
  <si>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</si>
  <si>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</si>
  <si>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</si>
  <si>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</si>
  <si>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</si>
  <si>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</si>
  <si>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</si>
  <si>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</si>
  <si>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</si>
  <si>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</si>
  <si>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</si>
  <si>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</si>
  <si>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</si>
  <si>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</si>
  <si>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</si>
  <si>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</si>
  <si>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</si>
  <si>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</si>
  <si>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</si>
  <si>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</si>
  <si>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</si>
  <si>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</si>
  <si>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</si>
  <si>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</si>
  <si>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</si>
  <si>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</si>
  <si>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</si>
  <si>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</si>
  <si>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</si>
  <si>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</si>
  <si>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</si>
  <si>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</si>
  <si>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</si>
  <si>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</si>
  <si>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</si>
  <si>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</si>
  <si>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</si>
  <si>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</si>
  <si>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</si>
  <si>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</si>
  <si>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</si>
  <si>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</si>
  <si>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</si>
  <si>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</si>
  <si>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</si>
  <si>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</si>
  <si>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</si>
  <si>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</si>
  <si>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</si>
  <si>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</si>
  <si>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</si>
  <si>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</si>
  <si>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</si>
  <si>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</si>
  <si>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</si>
  <si>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</si>
  <si>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</si>
  <si>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</si>
  <si>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</si>
  <si>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</si>
  <si>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</si>
  <si>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</si>
  <si>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</si>
  <si>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</si>
  <si>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</si>
  <si>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</si>
  <si>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</si>
  <si>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</si>
  <si>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</si>
  <si>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</si>
  <si>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</si>
  <si>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</si>
  <si>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</si>
  <si>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</si>
  <si>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</si>
  <si>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</si>
  <si>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</si>
  <si>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</si>
  <si>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</si>
  <si>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</si>
  <si>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</si>
  <si>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</si>
  <si>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</si>
  <si>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</si>
  <si>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</si>
  <si>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</si>
  <si>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</si>
  <si>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</si>
  <si>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</si>
  <si>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</si>
  <si>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</si>
  <si>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</si>
  <si>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</si>
  <si>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</si>
  <si>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</si>
  <si>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</si>
  <si>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</si>
  <si>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</si>
  <si>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</si>
  <si>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</si>
  <si>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</si>
  <si>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</si>
  <si>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</si>
  <si>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</si>
  <si>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</si>
  <si>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</si>
  <si>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</si>
  <si>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</si>
  <si>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</si>
  <si>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</si>
  <si>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</si>
  <si>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</si>
  <si>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</si>
  <si>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</si>
  <si>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</si>
  <si>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</si>
  <si>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</si>
  <si>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</si>
  <si>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</si>
  <si>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</si>
  <si>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</si>
  <si>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</si>
  <si>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</si>
  <si>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</si>
  <si>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</si>
  <si>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</si>
  <si>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</si>
  <si>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</si>
  <si>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</si>
  <si>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</si>
  <si>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</si>
  <si>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</si>
  <si>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</si>
  <si>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</si>
  <si>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</si>
  <si>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</si>
  <si>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</si>
  <si>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</si>
  <si>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</si>
  <si>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</si>
  <si>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</si>
  <si>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</si>
  <si>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</si>
  <si>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</si>
  <si>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</si>
  <si>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</si>
  <si>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</si>
  <si>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</si>
  <si>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</si>
  <si>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</si>
  <si>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</si>
  <si>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</si>
  <si>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</si>
  <si>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</si>
  <si>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</si>
  <si>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</si>
  <si>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</si>
  <si>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</si>
  <si>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</si>
  <si>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</si>
  <si>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</si>
  <si>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</si>
  <si>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</si>
  <si>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</si>
  <si>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</si>
  <si>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</si>
  <si>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</si>
  <si>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</si>
  <si>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</si>
  <si>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</si>
  <si>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</si>
  <si>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</si>
  <si>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</si>
  <si>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</si>
  <si>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</si>
  <si>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</si>
  <si>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</si>
  <si>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</si>
  <si>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</si>
  <si>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</si>
  <si>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</si>
  <si>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</si>
  <si>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</si>
  <si>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</si>
  <si>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</si>
  <si>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</si>
  <si>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</si>
  <si>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</si>
  <si>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</si>
  <si>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</si>
  <si>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</si>
  <si>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</si>
  <si>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</si>
  <si>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</si>
  <si>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</si>
  <si>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</si>
  <si>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</si>
  <si>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</si>
  <si>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</si>
  <si>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</si>
  <si>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</si>
  <si>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</si>
  <si>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</si>
  <si>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</si>
  <si>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</si>
  <si>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</si>
  <si>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</si>
  <si>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</si>
  <si>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</si>
  <si>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</si>
  <si>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</si>
  <si>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</si>
  <si>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</si>
  <si>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</si>
  <si>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</si>
  <si>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</si>
  <si>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</si>
  <si>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</si>
  <si>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</si>
  <si>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</si>
  <si>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</si>
  <si>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</si>
  <si>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</si>
  <si>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</si>
  <si>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</si>
  <si>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</si>
  <si>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</si>
  <si>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</si>
  <si>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</si>
  <si>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</si>
  <si>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</si>
  <si>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</si>
  <si>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</si>
  <si>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</si>
  <si>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</si>
  <si>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</si>
  <si>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</si>
  <si>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</si>
  <si>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</si>
  <si>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</si>
  <si>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</si>
  <si>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</si>
  <si>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</si>
  <si>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</si>
  <si>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</si>
  <si>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</si>
  <si>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</si>
  <si>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</si>
  <si>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</si>
  <si>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</si>
  <si>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</si>
  <si>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</si>
  <si>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</si>
  <si>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</si>
  <si>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</si>
  <si>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</si>
  <si>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</si>
  <si>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</si>
  <si>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</si>
  <si>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</si>
  <si>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</si>
  <si>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</si>
  <si>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</si>
  <si>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</si>
  <si>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</si>
  <si>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</si>
  <si>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</si>
  <si>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</si>
  <si>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</si>
  <si>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</si>
  <si>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</si>
  <si>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</si>
  <si>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</si>
  <si>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</si>
  <si>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</si>
  <si>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</si>
  <si>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</si>
  <si>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</si>
  <si>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</si>
  <si>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</si>
  <si>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</si>
  <si>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</si>
  <si>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</si>
  <si>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</si>
  <si>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</si>
  <si>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</si>
  <si>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</si>
  <si>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</si>
  <si>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</si>
  <si>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</si>
  <si>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</si>
  <si>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</si>
  <si>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</si>
  <si>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</si>
  <si>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</si>
  <si>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</si>
  <si>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</si>
  <si>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</si>
  <si>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</si>
  <si>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</si>
  <si>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</si>
  <si>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</si>
  <si>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</si>
  <si>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</si>
  <si>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</si>
  <si>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</si>
  <si>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</si>
  <si>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</si>
  <si>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</si>
  <si>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</si>
  <si>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</si>
  <si>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</si>
  <si>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</si>
  <si>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</si>
  <si>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</si>
  <si>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</si>
  <si>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</si>
  <si>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</si>
  <si>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</si>
  <si>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</si>
  <si>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</si>
  <si>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</si>
  <si>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</si>
  <si>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</si>
  <si>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</si>
  <si>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</si>
  <si>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</si>
  <si>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</si>
  <si>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</si>
  <si>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</si>
  <si>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</si>
  <si>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</si>
  <si>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</si>
  <si>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</si>
  <si>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</si>
  <si>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</si>
  <si>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</si>
  <si>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</si>
  <si>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</si>
  <si>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</si>
  <si>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</si>
  <si>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</si>
  <si>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</si>
  <si>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</si>
  <si>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</si>
  <si>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</si>
  <si>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</si>
  <si>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</si>
  <si>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</si>
  <si>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</si>
  <si>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</si>
  <si>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</si>
  <si>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</si>
  <si>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</si>
  <si>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</si>
  <si>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</si>
  <si>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</si>
  <si>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</si>
  <si>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</si>
  <si>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</si>
  <si>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</si>
  <si>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</si>
  <si>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</si>
  <si>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</si>
  <si>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</si>
  <si>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</si>
  <si>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</si>
  <si>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</si>
  <si>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</si>
  <si>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</si>
  <si>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</si>
  <si>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</si>
  <si>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</si>
  <si>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</si>
  <si>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</si>
  <si>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</si>
  <si>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</si>
  <si>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</si>
  <si>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</si>
  <si>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</si>
  <si>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</si>
  <si>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</si>
  <si>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</si>
  <si>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</si>
  <si>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</si>
  <si>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</si>
  <si>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</si>
  <si>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</si>
  <si>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</si>
  <si>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</si>
  <si>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</si>
  <si>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</si>
  <si>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</si>
  <si>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</si>
  <si>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</si>
  <si>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</si>
  <si>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</si>
  <si>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</si>
  <si>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</si>
  <si>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</si>
  <si>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</si>
  <si>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</si>
  <si>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</si>
  <si>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</si>
  <si>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</si>
  <si>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</si>
  <si>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</si>
  <si>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</si>
  <si>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</si>
  <si>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</si>
  <si>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</si>
  <si>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</si>
  <si>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</si>
  <si>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</si>
  <si>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</si>
  <si>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</si>
  <si>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</si>
  <si>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</si>
  <si>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</si>
  <si>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</si>
  <si>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</si>
  <si>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</si>
  <si>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</si>
  <si>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</si>
  <si>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</si>
  <si>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</si>
  <si>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</si>
  <si>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</si>
  <si>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</si>
  <si>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</si>
  <si>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</si>
  <si>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</si>
  <si>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</si>
  <si>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</si>
  <si>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</si>
  <si>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</si>
  <si>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</si>
  <si>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</si>
  <si>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</si>
  <si>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</si>
  <si>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</si>
  <si>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</si>
  <si>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</si>
  <si>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</si>
  <si>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</si>
  <si>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</si>
  <si>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</si>
  <si>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</si>
  <si>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</si>
  <si>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</si>
  <si>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</si>
  <si>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</si>
  <si>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</si>
  <si>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</si>
  <si>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</si>
  <si>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</si>
  <si>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</si>
  <si>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</si>
  <si>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</si>
  <si>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</si>
  <si>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</si>
  <si>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</si>
  <si>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</si>
  <si>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</si>
  <si>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</si>
  <si>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</si>
  <si>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</si>
  <si>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</si>
  <si>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</si>
  <si>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</si>
  <si>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</si>
  <si>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</si>
  <si>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</si>
  <si>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</si>
  <si>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</si>
  <si>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</si>
  <si>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</si>
  <si>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</si>
  <si>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</si>
  <si>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</si>
  <si>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</si>
  <si>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</si>
  <si>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</si>
  <si>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</si>
  <si>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</si>
  <si>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</si>
  <si>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</si>
  <si>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</si>
  <si>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</si>
  <si>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</si>
  <si>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</si>
  <si>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</si>
  <si>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</si>
  <si>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</si>
  <si>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</si>
  <si>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</si>
  <si>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</si>
  <si>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</si>
  <si>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</si>
  <si>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</si>
  <si>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</si>
  <si>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</si>
  <si>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</si>
  <si>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</si>
  <si>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</si>
  <si>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</si>
  <si>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</si>
  <si>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</si>
  <si>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</si>
  <si>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</si>
  <si>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</si>
  <si>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</si>
  <si>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</si>
  <si>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</si>
  <si>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</si>
  <si>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</si>
  <si>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</si>
  <si>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</si>
  <si>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</si>
  <si>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</si>
  <si>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</si>
  <si>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</si>
  <si>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</si>
  <si>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</si>
  <si>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</si>
  <si>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</si>
  <si>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</si>
  <si>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</si>
  <si>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</si>
  <si>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</si>
  <si>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</si>
  <si>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</si>
  <si>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</si>
  <si>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</si>
  <si>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</si>
  <si>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</si>
  <si>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</si>
  <si>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</si>
  <si>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</si>
  <si>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</si>
  <si>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</si>
  <si>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</si>
  <si>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</si>
  <si>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</si>
  <si>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</si>
  <si>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</si>
  <si>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</si>
  <si>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</si>
  <si>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</si>
  <si>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</si>
  <si>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</si>
  <si>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</si>
  <si>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</si>
  <si>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</si>
  <si>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</si>
  <si>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</si>
  <si>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</si>
  <si>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</si>
  <si>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</si>
  <si>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</si>
  <si>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</si>
  <si>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</si>
  <si>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</si>
  <si>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</si>
  <si>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</si>
  <si>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</si>
  <si>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</si>
  <si>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</si>
  <si>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</si>
  <si>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</si>
  <si>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</si>
  <si>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</si>
  <si>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</si>
  <si>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</si>
  <si>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</si>
  <si>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</si>
  <si>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</si>
  <si>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</si>
  <si>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</si>
  <si>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</si>
  <si>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</si>
  <si>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</si>
  <si>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</si>
  <si>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</si>
  <si>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</si>
  <si>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</si>
  <si>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</si>
  <si>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</si>
  <si>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</si>
  <si>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</si>
  <si>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</si>
  <si>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</si>
  <si>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</si>
  <si>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</si>
  <si>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</si>
  <si>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</si>
  <si>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</si>
  <si>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</si>
  <si>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</si>
  <si>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</si>
  <si>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</si>
  <si>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</si>
  <si>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</si>
  <si>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</si>
  <si>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</si>
  <si>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</si>
  <si>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</si>
  <si>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</si>
  <si>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</si>
  <si>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</si>
  <si>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</si>
  <si>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</si>
  <si>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</si>
  <si>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</si>
  <si>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</si>
  <si>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</si>
  <si>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</si>
  <si>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</si>
  <si>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</si>
  <si>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</si>
  <si>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</si>
  <si>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</si>
  <si>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</si>
  <si>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</si>
  <si>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</si>
  <si>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</si>
  <si>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</si>
  <si>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</si>
  <si>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</si>
  <si>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</si>
  <si>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</si>
  <si>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</si>
  <si>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</si>
  <si>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</si>
  <si>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</si>
  <si>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</si>
  <si>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</si>
  <si>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</si>
  <si>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</si>
  <si>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</si>
  <si>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</si>
  <si>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</si>
  <si>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</si>
  <si>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</si>
  <si>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</si>
  <si>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</si>
  <si>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</si>
  <si>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</si>
  <si>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</si>
  <si>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</si>
  <si>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</si>
  <si>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</si>
  <si>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</si>
  <si>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</si>
  <si>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</si>
  <si>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</si>
  <si>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</si>
  <si>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</si>
  <si>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</si>
  <si>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</si>
  <si>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</si>
  <si>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</si>
  <si>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</si>
  <si>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</si>
  <si>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</si>
  <si>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</si>
  <si>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</si>
  <si>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</si>
  <si>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</si>
  <si>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</si>
  <si>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</si>
  <si>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</si>
  <si>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</si>
  <si>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</si>
  <si>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</si>
  <si>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</si>
  <si>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</si>
  <si>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</si>
  <si>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</si>
  <si>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</si>
  <si>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</si>
  <si>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</si>
  <si>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</si>
  <si>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</si>
  <si>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</si>
  <si>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</si>
  <si>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</si>
  <si>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</si>
  <si>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</si>
  <si>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</si>
  <si>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</si>
  <si>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</si>
  <si>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</si>
  <si>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</si>
  <si>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</si>
  <si>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</si>
  <si>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</si>
  <si>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</si>
  <si>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</si>
  <si>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</si>
  <si>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</si>
  <si>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</si>
  <si>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</si>
  <si>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</si>
  <si>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</si>
  <si>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</si>
  <si>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</si>
  <si>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</si>
  <si>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</si>
  <si>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</si>
  <si>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</si>
  <si>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</si>
  <si>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</si>
  <si>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</si>
  <si>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</si>
  <si>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</si>
  <si>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</si>
  <si>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</si>
  <si>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</si>
  <si>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</si>
  <si>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</si>
  <si>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</si>
  <si>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</si>
  <si>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</si>
  <si>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</si>
  <si>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</si>
  <si>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</si>
  <si>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</si>
  <si>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</si>
  <si>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</si>
  <si>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</si>
  <si>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</si>
  <si>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</si>
  <si>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</si>
  <si>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</si>
  <si>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</si>
  <si>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</si>
  <si>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</si>
  <si>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</si>
  <si>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</si>
  <si>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</si>
  <si>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</si>
  <si>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</si>
  <si>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</si>
  <si>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</si>
  <si>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</si>
  <si>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</si>
  <si>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</si>
  <si>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</si>
  <si>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</si>
  <si>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</si>
  <si>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</si>
  <si>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</si>
  <si>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</si>
  <si>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</si>
  <si>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</si>
  <si>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</si>
  <si>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</si>
  <si>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</si>
  <si>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</si>
  <si>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</si>
  <si>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</si>
  <si>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</si>
  <si>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</si>
  <si>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</si>
  <si>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</si>
  <si>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</si>
  <si>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</si>
  <si>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</si>
  <si>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</si>
  <si>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</si>
  <si>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</si>
  <si>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</si>
  <si>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</si>
  <si>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</si>
  <si>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</si>
  <si>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</si>
  <si>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</si>
  <si>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</si>
  <si>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</si>
  <si>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</si>
  <si>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</si>
  <si>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</si>
  <si>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</si>
  <si>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</si>
  <si>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</si>
  <si>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</si>
  <si>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</si>
  <si>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</si>
  <si>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</si>
  <si>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</si>
  <si>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</si>
  <si>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</si>
  <si>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</si>
  <si>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</si>
  <si>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</si>
  <si>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</si>
  <si>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</si>
  <si>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</si>
  <si>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</si>
  <si>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</si>
  <si>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</si>
  <si>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</si>
  <si>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</si>
  <si>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</si>
  <si>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</si>
  <si>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</si>
  <si>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</si>
  <si>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</si>
  <si>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</si>
  <si>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</si>
  <si>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</si>
  <si>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</si>
  <si>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</si>
  <si>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</si>
  <si>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</si>
  <si>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</si>
  <si>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</si>
  <si>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</si>
  <si>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</si>
  <si>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</si>
  <si>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</si>
  <si>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</si>
  <si>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</si>
  <si>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</si>
  <si>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</si>
  <si>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</si>
  <si>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</si>
  <si>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</si>
  <si>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</si>
  <si>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</si>
  <si>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</si>
  <si>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</si>
  <si>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</si>
  <si>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</si>
  <si>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</si>
  <si>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</si>
  <si>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</si>
  <si>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</si>
  <si>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</si>
  <si>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</si>
  <si>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</si>
  <si>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</si>
  <si>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</si>
  <si>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</si>
  <si>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</si>
  <si>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</si>
  <si>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</si>
  <si>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</si>
  <si>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</si>
  <si>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</si>
  <si>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</si>
  <si>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</si>
  <si>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</si>
  <si>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</si>
  <si>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</si>
  <si>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</si>
  <si>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</si>
  <si>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</si>
  <si>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</si>
  <si>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</si>
  <si>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</si>
  <si>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</si>
  <si>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</si>
  <si>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</si>
  <si>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</si>
  <si>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</si>
  <si>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</si>
  <si>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</si>
  <si>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</si>
  <si>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</si>
  <si>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</si>
  <si>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</si>
  <si>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</si>
  <si>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</si>
  <si>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</si>
  <si>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</si>
  <si>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</si>
  <si>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</si>
  <si>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</si>
  <si>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</si>
  <si>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</si>
  <si>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</si>
  <si>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</si>
  <si>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</si>
  <si>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</si>
  <si>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</si>
  <si>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</si>
  <si>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</si>
  <si>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</si>
  <si>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</si>
  <si>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</si>
  <si>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</si>
  <si>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</si>
  <si>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</si>
  <si>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</si>
  <si>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</si>
  <si>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</si>
  <si>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</si>
  <si>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</si>
  <si>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</si>
  <si>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</si>
  <si>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</si>
  <si>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</si>
  <si>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</si>
  <si>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</si>
  <si>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</si>
  <si>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</si>
  <si>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</si>
  <si>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</si>
  <si>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</si>
  <si>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</si>
  <si>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</si>
  <si>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</si>
  <si>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</si>
  <si>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</si>
  <si>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</si>
  <si>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</si>
  <si>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</si>
  <si>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</si>
  <si>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</si>
  <si>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</si>
  <si>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</si>
  <si>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</si>
  <si>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</si>
  <si>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</si>
  <si>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</si>
  <si>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</si>
  <si>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</si>
  <si>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</si>
  <si>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</si>
  <si>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</si>
  <si>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</si>
  <si>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</si>
  <si>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</si>
  <si>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</si>
  <si>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</si>
  <si>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</si>
  <si>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</si>
  <si>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</si>
  <si>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</si>
  <si>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</si>
  <si>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</si>
  <si>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</si>
  <si>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</si>
  <si>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</si>
  <si>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</si>
  <si>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</si>
  <si>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</si>
  <si>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</si>
  <si>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</si>
  <si>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</si>
  <si>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</si>
  <si>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</si>
  <si>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</si>
  <si>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</si>
  <si>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</si>
  <si>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</si>
  <si>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</si>
  <si>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</si>
  <si>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</si>
  <si>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</si>
  <si>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</si>
  <si>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</si>
  <si>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</si>
  <si>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</si>
  <si>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</si>
  <si>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</si>
  <si>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</si>
  <si>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</si>
  <si>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</si>
  <si>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</si>
  <si>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</si>
  <si>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</si>
  <si>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</si>
  <si>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</si>
  <si>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</si>
  <si>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</si>
  <si>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</si>
  <si>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</si>
  <si>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</si>
  <si>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</si>
  <si>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</si>
  <si>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</si>
  <si>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</si>
  <si>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</si>
  <si>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</si>
  <si>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</si>
  <si>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</si>
  <si>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</si>
  <si>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</si>
  <si>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</si>
  <si>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</si>
  <si>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</si>
  <si>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</si>
  <si>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</si>
  <si>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</si>
  <si>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</si>
  <si>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</si>
  <si>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</si>
  <si>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</si>
  <si>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</si>
  <si>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</si>
  <si>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</si>
  <si>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</si>
  <si>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</si>
  <si>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</si>
  <si>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</si>
  <si>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</si>
  <si>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</si>
  <si>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</si>
  <si>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</si>
  <si>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</si>
  <si>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</si>
  <si>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</si>
  <si>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</si>
  <si>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</si>
  <si>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</si>
  <si>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</si>
  <si>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</si>
  <si>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</si>
  <si>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</si>
  <si>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</si>
  <si>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</si>
  <si>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</si>
  <si>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</si>
  <si>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</si>
  <si>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</si>
  <si>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</si>
  <si>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</si>
  <si>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</si>
  <si>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</si>
  <si>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</si>
  <si>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</si>
  <si>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</si>
  <si>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</si>
  <si>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</si>
  <si>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</si>
  <si>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</si>
  <si>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</si>
  <si>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</si>
  <si>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</si>
  <si>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</si>
  <si>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</si>
  <si>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</si>
  <si>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</si>
  <si>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</si>
  <si>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</si>
  <si>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</si>
  <si>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</si>
  <si>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</si>
  <si>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</si>
  <si>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</si>
  <si>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</si>
  <si>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</si>
  <si>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</si>
  <si>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</si>
  <si>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</si>
  <si>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</si>
  <si>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</si>
  <si>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</si>
  <si>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</si>
  <si>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</si>
  <si>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</si>
  <si>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</si>
  <si>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</si>
  <si>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</si>
  <si>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</si>
  <si>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</si>
  <si>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</si>
  <si>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</si>
  <si>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</si>
  <si>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</si>
  <si>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</si>
  <si>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</si>
  <si>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</si>
  <si>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</si>
  <si>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</si>
  <si>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</si>
  <si>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</si>
  <si>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</si>
  <si>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</si>
  <si>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</si>
  <si>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</si>
  <si>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</si>
  <si>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</si>
  <si>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</si>
  <si>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</si>
  <si>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</si>
  <si>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</si>
  <si>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</si>
  <si>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</si>
  <si>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</si>
  <si>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</si>
  <si>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</si>
  <si>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</si>
  <si>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</si>
  <si>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</si>
  <si>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</si>
  <si>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</si>
  <si>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</si>
  <si>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</si>
  <si>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</si>
  <si>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</si>
  <si>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</si>
  <si>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</si>
  <si>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</si>
  <si>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</si>
  <si>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</si>
  <si>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</si>
  <si>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</si>
  <si>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</si>
  <si>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</si>
  <si>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</si>
  <si>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</si>
  <si>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</si>
  <si>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</si>
  <si>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</si>
  <si>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</si>
  <si>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</si>
  <si>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</si>
  <si>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</si>
  <si>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</si>
  <si>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</si>
  <si>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</si>
  <si>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</si>
  <si>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</si>
  <si>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</si>
  <si>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</si>
  <si>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</si>
  <si>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</si>
  <si>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</si>
  <si>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</si>
  <si>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</si>
  <si>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</si>
  <si>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</si>
  <si>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</si>
  <si>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</si>
  <si>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</si>
  <si>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</si>
  <si>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</si>
  <si>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</si>
  <si>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</si>
  <si>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</si>
  <si>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</si>
  <si>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</si>
  <si>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</si>
  <si>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</si>
  <si>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</si>
  <si>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</si>
  <si>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</si>
  <si>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</si>
  <si>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</si>
  <si>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</si>
  <si>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</si>
  <si>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</si>
  <si>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</si>
  <si>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</si>
  <si>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</si>
  <si>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</si>
  <si>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</si>
  <si>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</si>
  <si>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</si>
  <si>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</si>
  <si>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</si>
  <si>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</si>
  <si>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</si>
  <si>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</si>
  <si>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</si>
  <si>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</si>
  <si>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</si>
  <si>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</si>
  <si>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</si>
  <si>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</si>
  <si>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</si>
  <si>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</si>
  <si>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</si>
  <si>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</si>
  <si>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</si>
  <si>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</si>
  <si>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</si>
  <si>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</si>
  <si>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</si>
  <si>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</si>
  <si>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</si>
  <si>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</si>
  <si>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</si>
  <si>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</si>
  <si>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</si>
  <si>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</si>
  <si>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</si>
  <si>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</si>
  <si>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</si>
  <si>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</si>
  <si>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</si>
  <si>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</si>
  <si>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</si>
  <si>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</si>
  <si>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</si>
  <si>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</si>
  <si>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</si>
  <si>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</si>
  <si>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</si>
  <si>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</si>
  <si>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</si>
  <si>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</si>
  <si>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</si>
  <si>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</si>
  <si>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</si>
  <si>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</si>
  <si>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</si>
  <si>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</si>
  <si>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</si>
  <si>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</si>
  <si>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</si>
  <si>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</si>
  <si>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</si>
  <si>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</si>
  <si>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</si>
  <si>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</si>
  <si>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</si>
  <si>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</si>
  <si>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</si>
  <si>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</si>
  <si>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</si>
  <si>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</si>
  <si>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</si>
  <si>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</si>
  <si>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</si>
  <si>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</si>
  <si>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</si>
  <si>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</si>
  <si>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</si>
  <si>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</si>
  <si>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</si>
  <si>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</si>
  <si>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</si>
  <si>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</si>
  <si>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</si>
  <si>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</si>
  <si>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</si>
  <si>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</si>
  <si>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</si>
  <si>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</si>
  <si>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</si>
  <si>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</si>
  <si>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</si>
  <si>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</si>
  <si>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</si>
  <si>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</si>
  <si>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</si>
  <si>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</si>
  <si>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</si>
  <si>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</si>
  <si>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</si>
  <si>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</si>
  <si>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</si>
  <si>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</si>
  <si>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</si>
  <si>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</si>
  <si>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</si>
  <si>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</si>
  <si>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</si>
  <si>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</si>
  <si>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</si>
  <si>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</si>
  <si>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</si>
  <si>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</si>
  <si>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</si>
  <si>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</si>
  <si>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</si>
  <si>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</si>
  <si>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</si>
  <si>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</si>
  <si>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</si>
  <si>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</si>
  <si>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</si>
  <si>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</si>
  <si>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</si>
  <si>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</si>
  <si>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</si>
  <si>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</si>
  <si>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</si>
  <si>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</si>
  <si>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</si>
  <si>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</si>
  <si>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</si>
  <si>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</si>
  <si>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</si>
  <si>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</si>
  <si>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</si>
  <si>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</si>
  <si>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</si>
  <si>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</si>
  <si>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</si>
  <si>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</si>
  <si>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</si>
  <si>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</si>
  <si>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</si>
  <si>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</si>
  <si>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</si>
  <si>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</si>
  <si>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</si>
  <si>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</si>
  <si>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</si>
  <si>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</si>
  <si>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</si>
  <si>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</si>
  <si>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</si>
  <si>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</si>
  <si>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</si>
  <si>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</si>
  <si>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</si>
  <si>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</si>
  <si>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</si>
  <si>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</si>
  <si>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</si>
  <si>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</si>
  <si>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</si>
  <si>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</si>
  <si>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</si>
  <si>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</si>
  <si>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</si>
  <si>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</si>
  <si>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</si>
  <si>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</si>
  <si>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</si>
  <si>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</si>
  <si>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</si>
  <si>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</si>
  <si>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</si>
  <si>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</si>
  <si>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</si>
  <si>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</si>
  <si>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</si>
  <si>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</si>
  <si>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</si>
  <si>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</si>
  <si>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</si>
  <si>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</si>
  <si>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</si>
  <si>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</si>
  <si>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</si>
  <si>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</si>
  <si>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</si>
  <si>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</si>
  <si>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</si>
  <si>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</si>
  <si>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</si>
  <si>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</si>
  <si>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</si>
  <si>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</si>
  <si>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</si>
  <si>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</si>
  <si>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</si>
  <si>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</si>
  <si>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</si>
  <si>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</si>
  <si>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</si>
  <si>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</si>
  <si>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</si>
  <si>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</si>
  <si>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</si>
  <si>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</si>
  <si>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</si>
  <si>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</si>
  <si>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</si>
  <si>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</si>
  <si>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</si>
  <si>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</si>
  <si>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</si>
  <si>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</si>
  <si>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</si>
  <si>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</si>
  <si>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</si>
  <si>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</si>
  <si>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</si>
  <si>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</si>
  <si>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</si>
  <si>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</si>
  <si>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</si>
  <si>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</si>
  <si>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</si>
  <si>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</si>
  <si>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</si>
  <si>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</si>
  <si>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</si>
  <si>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</si>
  <si>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</si>
  <si>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</si>
  <si>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</si>
  <si>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</si>
  <si>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</si>
  <si>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</si>
  <si>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</si>
  <si>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</si>
  <si>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</si>
  <si>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</si>
  <si>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</si>
  <si>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</si>
  <si>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</si>
  <si>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</si>
  <si>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</si>
  <si>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</si>
  <si>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</si>
  <si>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</si>
  <si>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</si>
  <si>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</si>
  <si>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</si>
  <si>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</si>
  <si>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</si>
  <si>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</si>
  <si>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</si>
  <si>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</si>
  <si>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</si>
  <si>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</si>
  <si>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</si>
  <si>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</si>
  <si>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</si>
  <si>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</si>
  <si>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</si>
  <si>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</si>
  <si>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</si>
  <si>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</si>
  <si>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</si>
  <si>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</si>
  <si>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</si>
  <si>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</si>
  <si>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</si>
  <si>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</si>
  <si>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</si>
  <si>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</si>
  <si>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</si>
  <si>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</si>
  <si>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</si>
  <si>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</si>
  <si>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</si>
  <si>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</si>
  <si>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</si>
  <si>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</si>
  <si>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</si>
  <si>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</si>
  <si>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</si>
  <si>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</si>
  <si>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</si>
  <si>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</si>
  <si>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</si>
  <si>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</si>
  <si>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</si>
  <si>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</si>
  <si>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</si>
  <si>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</si>
  <si>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</si>
  <si>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</si>
  <si>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</si>
  <si>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</si>
  <si>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</si>
  <si>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</si>
  <si>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</si>
  <si>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</si>
  <si>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</si>
  <si>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</si>
  <si>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</si>
  <si>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</si>
  <si>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</si>
  <si>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</si>
  <si>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</si>
  <si>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</si>
  <si>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</si>
  <si>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</si>
  <si>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</si>
  <si>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</si>
  <si>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</si>
  <si>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</si>
  <si>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</si>
  <si>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</si>
  <si>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</si>
  <si>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</si>
  <si>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</si>
  <si>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</si>
  <si>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</si>
  <si>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</si>
  <si>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</si>
  <si>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</si>
  <si>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</si>
  <si>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</si>
  <si>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</si>
  <si>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</si>
  <si>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</si>
  <si>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</si>
  <si>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</si>
  <si>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</si>
  <si>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</si>
  <si>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</si>
  <si>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</si>
  <si>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</si>
  <si>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</si>
  <si>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</si>
  <si>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</si>
  <si>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</si>
  <si>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</si>
  <si>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</si>
  <si>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</si>
  <si>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</si>
  <si>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</si>
  <si>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</si>
  <si>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</si>
  <si>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</si>
  <si>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</si>
  <si>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</si>
  <si>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</si>
  <si>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</si>
  <si>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</si>
  <si>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</si>
  <si>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</si>
  <si>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</si>
  <si>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</si>
  <si>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</si>
  <si>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</si>
  <si>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</si>
  <si>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</si>
  <si>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</si>
  <si>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</si>
  <si>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</si>
  <si>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</si>
  <si>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</si>
  <si>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</si>
  <si>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</si>
  <si>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</si>
  <si>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</si>
  <si>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</si>
  <si>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</si>
  <si>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</si>
  <si>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</si>
  <si>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</si>
  <si>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</si>
  <si>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</si>
  <si>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</si>
  <si>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</si>
  <si>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</si>
  <si>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</si>
  <si>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</si>
  <si>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</si>
  <si>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</si>
  <si>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</si>
  <si>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</si>
  <si>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</si>
  <si>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</si>
  <si>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</si>
  <si>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</si>
  <si>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</si>
  <si>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</si>
  <si>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</si>
  <si>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</si>
  <si>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</si>
  <si>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</si>
  <si>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</si>
  <si>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</si>
  <si>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</si>
  <si>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</si>
  <si>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</si>
  <si>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</si>
  <si>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</si>
  <si>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</si>
  <si>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</si>
  <si>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</si>
  <si>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</si>
  <si>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</si>
  <si>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</si>
  <si>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</si>
  <si>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</si>
  <si>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</si>
  <si>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</si>
  <si>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</si>
  <si>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</si>
  <si>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</si>
  <si>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</si>
  <si>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</si>
  <si>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</si>
  <si>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</si>
  <si>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</si>
  <si>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</si>
  <si>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</si>
  <si>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</si>
  <si>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</si>
  <si>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</si>
  <si>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</si>
  <si>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</si>
  <si>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</si>
  <si>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</si>
  <si>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</si>
  <si>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</si>
  <si>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</si>
  <si>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</si>
  <si>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</si>
  <si>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</si>
  <si>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</si>
  <si>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</si>
  <si>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</si>
  <si>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</si>
  <si>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</si>
  <si>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</si>
  <si>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</si>
  <si>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</si>
  <si>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</si>
  <si>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</si>
  <si>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</si>
  <si>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</si>
  <si>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</si>
  <si>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</si>
  <si>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</si>
  <si>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</si>
  <si>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</si>
  <si>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</si>
  <si>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</si>
  <si>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</si>
  <si>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</si>
  <si>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</si>
  <si>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</si>
  <si>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</si>
  <si>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</si>
  <si>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</si>
  <si>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</si>
  <si>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</si>
  <si>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</si>
  <si>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</si>
  <si>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</si>
  <si>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</si>
  <si>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</si>
  <si>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</si>
  <si>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</si>
  <si>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</si>
  <si>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</si>
  <si>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</si>
  <si>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</si>
  <si>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</si>
  <si>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</si>
  <si>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</si>
  <si>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</si>
  <si>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</si>
  <si>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</si>
  <si>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</si>
  <si>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</si>
  <si>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</si>
  <si>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</si>
  <si>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</si>
  <si>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</si>
  <si>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</si>
  <si>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</si>
  <si>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</si>
  <si>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</si>
  <si>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</si>
  <si>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</si>
  <si>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</si>
  <si>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</si>
  <si>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</si>
  <si>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</si>
  <si>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</si>
  <si>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</si>
  <si>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</si>
  <si>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</si>
  <si>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</si>
  <si>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</si>
  <si>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</si>
  <si>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</si>
  <si>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</si>
  <si>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</si>
  <si>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</si>
  <si>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</si>
  <si>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</si>
  <si>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</si>
  <si>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</si>
  <si>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</si>
  <si>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</si>
  <si>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</si>
  <si>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</si>
  <si>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</si>
  <si>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</si>
  <si>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</si>
  <si>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</si>
  <si>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</si>
  <si>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</si>
  <si>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</si>
  <si>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</si>
  <si>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</si>
  <si>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</si>
  <si>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</si>
  <si>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</si>
  <si>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</si>
  <si>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</si>
  <si>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</si>
  <si>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</si>
  <si>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</si>
  <si>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</si>
  <si>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</si>
  <si>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</si>
  <si>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</si>
  <si>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</si>
  <si>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</si>
  <si>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</si>
  <si>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</si>
  <si>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</si>
  <si>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</si>
  <si>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</si>
  <si>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</si>
  <si>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</si>
  <si>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</si>
  <si>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</si>
  <si>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</si>
  <si>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</si>
  <si>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</si>
  <si>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</si>
  <si>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</si>
  <si>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</si>
  <si>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</si>
  <si>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</si>
  <si>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</si>
  <si>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</si>
  <si>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</si>
  <si>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</si>
  <si>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</si>
  <si>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</si>
  <si>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</si>
  <si>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</si>
  <si>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</si>
  <si>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</si>
  <si>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</si>
  <si>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</si>
  <si>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</si>
  <si>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</si>
  <si>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</si>
  <si>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</si>
  <si>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</si>
  <si>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</si>
  <si>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</si>
  <si>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</si>
  <si>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</si>
  <si>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</si>
  <si>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</si>
  <si>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</si>
  <si>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</si>
  <si>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</si>
  <si>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</si>
  <si>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</si>
  <si>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</si>
  <si>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</si>
  <si>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</si>
  <si>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</si>
  <si>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</si>
  <si>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</si>
  <si>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</si>
  <si>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</si>
  <si>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</si>
  <si>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</si>
  <si>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</si>
  <si>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</si>
  <si>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</si>
  <si>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</si>
  <si>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</si>
  <si>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</si>
  <si>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</si>
  <si>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</si>
  <si>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</si>
  <si>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</si>
  <si>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</si>
  <si>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</si>
  <si>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</si>
  <si>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</si>
  <si>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</si>
  <si>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</si>
  <si>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</si>
  <si>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</si>
  <si>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</si>
  <si>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</si>
  <si>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</si>
  <si>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</si>
  <si>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</si>
  <si>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</si>
  <si>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</si>
  <si>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</si>
  <si>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</si>
  <si>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</si>
  <si>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</si>
  <si>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</si>
  <si>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</si>
  <si>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</si>
  <si>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</si>
  <si>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</si>
  <si>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</si>
  <si>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</si>
  <si>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</si>
  <si>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</si>
  <si>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</si>
  <si>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</si>
  <si>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</si>
  <si>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</si>
  <si>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</si>
  <si>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</si>
  <si>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</si>
  <si>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</si>
  <si>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</si>
  <si>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</si>
  <si>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</si>
  <si>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</si>
  <si>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</si>
  <si>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</si>
  <si>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</si>
  <si>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</si>
  <si>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</si>
  <si>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</si>
  <si>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</si>
  <si>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</si>
  <si>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</si>
  <si>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</si>
  <si>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</si>
  <si>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</si>
  <si>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</si>
  <si>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</si>
  <si>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</si>
  <si>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</si>
  <si>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</si>
  <si>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</si>
  <si>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</si>
  <si>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</si>
  <si>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</si>
  <si>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</si>
  <si>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</si>
  <si>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</si>
  <si>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</si>
  <si>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</si>
  <si>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</si>
  <si>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</si>
  <si>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</si>
  <si>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</si>
  <si>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</si>
  <si>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</si>
  <si>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</si>
  <si>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</si>
  <si>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</si>
  <si>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</si>
  <si>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</si>
  <si>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</si>
  <si>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</si>
  <si>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</si>
  <si>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</si>
  <si>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</si>
  <si>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</si>
  <si>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</si>
  <si>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</si>
  <si>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</si>
  <si>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</si>
  <si>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</si>
  <si>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</si>
  <si>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</si>
  <si>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</si>
  <si>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</si>
  <si>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</si>
  <si>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</si>
  <si>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</si>
  <si>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</si>
  <si>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</si>
  <si>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</si>
  <si>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</si>
  <si>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</si>
  <si>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</si>
  <si>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</si>
  <si>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</si>
  <si>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</si>
  <si>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</si>
  <si>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</si>
  <si>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</si>
  <si>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</si>
  <si>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</si>
  <si>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</si>
  <si>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</si>
  <si>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</si>
  <si>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</si>
  <si>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</si>
  <si>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</si>
  <si>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</si>
  <si>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</si>
  <si>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</si>
  <si>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</si>
  <si>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</si>
  <si>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</si>
  <si>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</si>
  <si>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</si>
  <si>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</si>
  <si>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</si>
  <si>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</si>
  <si>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</si>
  <si>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</si>
  <si>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</si>
  <si>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</si>
  <si>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</si>
  <si>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</si>
  <si>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</si>
  <si>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</si>
  <si>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</si>
  <si>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</si>
  <si>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</si>
  <si>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</si>
  <si>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</si>
  <si>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</si>
  <si>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</si>
  <si>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</si>
  <si>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</si>
  <si>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</si>
  <si>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</si>
  <si>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</si>
  <si>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</si>
  <si>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</si>
  <si>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</si>
  <si>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</si>
  <si>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</si>
  <si>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</si>
  <si>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</si>
  <si>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</si>
  <si>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</si>
  <si>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</si>
  <si>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</si>
  <si>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</si>
  <si>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</si>
  <si>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</si>
  <si>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</si>
  <si>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</si>
  <si>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</si>
  <si>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</si>
  <si>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</si>
  <si>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</si>
  <si>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</si>
  <si>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</si>
  <si>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</si>
  <si>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</si>
  <si>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</si>
  <si>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</si>
  <si>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</si>
  <si>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</si>
  <si>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</si>
  <si>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</si>
  <si>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</si>
  <si>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</si>
  <si>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</si>
  <si>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</si>
  <si>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</si>
  <si>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</si>
  <si>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</si>
  <si>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</si>
  <si>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</si>
  <si>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</si>
  <si>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</si>
  <si>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</si>
  <si>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</si>
  <si>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</si>
  <si>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</si>
  <si>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</si>
  <si>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</si>
  <si>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</si>
  <si>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</si>
  <si>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</si>
  <si>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</si>
  <si>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</si>
  <si>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</si>
  <si>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</si>
  <si>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</si>
  <si>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</si>
  <si>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</si>
  <si>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</si>
  <si>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</si>
  <si>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</si>
  <si>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</si>
  <si>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</si>
  <si>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</si>
  <si>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</si>
  <si>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</si>
  <si>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</si>
  <si>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</si>
  <si>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</si>
  <si>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</si>
  <si>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</si>
  <si>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</si>
  <si>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</si>
  <si>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</si>
  <si>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</si>
  <si>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</si>
  <si>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</si>
  <si>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</si>
  <si>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</si>
  <si>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</si>
  <si>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</si>
  <si>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</si>
  <si>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</si>
  <si>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</si>
  <si>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</si>
  <si>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</si>
  <si>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</si>
  <si>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</si>
  <si>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</si>
  <si>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</si>
  <si>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</si>
  <si>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</si>
  <si>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</si>
  <si>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</si>
  <si>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</si>
  <si>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</si>
  <si>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</si>
  <si>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</si>
  <si>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</si>
  <si>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</si>
  <si>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</si>
  <si>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</si>
  <si>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</si>
  <si>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</si>
  <si>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</si>
  <si>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</si>
  <si>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</si>
  <si>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</si>
  <si>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</si>
  <si>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</si>
  <si>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</si>
  <si>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</si>
  <si>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</si>
  <si>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</si>
  <si>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</si>
  <si>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</si>
  <si>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</si>
  <si>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</si>
  <si>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</si>
  <si>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</si>
  <si>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</si>
  <si>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</si>
  <si>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</si>
  <si>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</si>
  <si>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</si>
  <si>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</si>
  <si>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</si>
  <si>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</si>
  <si>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</si>
  <si>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</si>
  <si>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</si>
  <si>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</si>
  <si>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</si>
  <si>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</si>
  <si>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</si>
  <si>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</si>
  <si>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</si>
  <si>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</si>
  <si>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</si>
  <si>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</si>
  <si>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</si>
  <si>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</si>
  <si>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</si>
  <si>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</si>
  <si>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</si>
  <si>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</si>
  <si>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</si>
  <si>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</si>
  <si>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</si>
  <si>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</si>
  <si>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</si>
  <si>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</si>
  <si>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</si>
  <si>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</si>
  <si>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</si>
  <si>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</si>
  <si>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</si>
  <si>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</si>
  <si>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</si>
  <si>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</si>
  <si>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</si>
  <si>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</si>
  <si>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</si>
  <si>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</si>
  <si>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</si>
  <si>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</si>
  <si>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</si>
  <si>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</si>
  <si>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</si>
  <si>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</si>
  <si>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</si>
  <si>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</si>
  <si>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</si>
  <si>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</si>
  <si>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</si>
  <si>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</si>
  <si>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</si>
  <si>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</si>
  <si>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</si>
  <si>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</si>
  <si>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</si>
  <si>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</si>
  <si>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</si>
  <si>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</si>
  <si>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</si>
  <si>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</si>
  <si>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</si>
  <si>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</si>
  <si>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</si>
  <si>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</si>
  <si>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</si>
  <si>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</si>
  <si>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</si>
  <si>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</si>
  <si>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</si>
  <si>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</si>
  <si>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</si>
  <si>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</si>
  <si>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</si>
  <si>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</si>
  <si>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</si>
  <si>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</si>
  <si>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</si>
  <si>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</si>
  <si>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</si>
  <si>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</si>
  <si>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</si>
  <si>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</si>
  <si>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</si>
  <si>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</si>
  <si>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</si>
  <si>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</si>
  <si>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</si>
  <si>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</si>
  <si>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</si>
  <si>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</si>
  <si>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</si>
  <si>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</si>
  <si>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</si>
  <si>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</si>
  <si>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</si>
  <si>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</si>
  <si>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</si>
  <si>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</si>
  <si>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</si>
  <si>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</si>
  <si>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</si>
  <si>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</si>
  <si>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</si>
  <si>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</si>
  <si>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</si>
  <si>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</si>
  <si>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</si>
  <si>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</si>
  <si>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</si>
  <si>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</si>
  <si>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</si>
  <si>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</si>
  <si>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</si>
  <si>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</si>
  <si>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</si>
  <si>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</si>
  <si>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</si>
  <si>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</si>
  <si>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</si>
  <si>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</si>
  <si>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</si>
  <si>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</si>
  <si>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</si>
  <si>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</si>
  <si>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</si>
  <si>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</si>
  <si>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</si>
  <si>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</si>
  <si>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</si>
  <si>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</si>
  <si>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</si>
  <si>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</si>
  <si>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</si>
  <si>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</si>
  <si>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</si>
  <si>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</si>
  <si>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</si>
  <si>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</si>
  <si>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</si>
  <si>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</si>
  <si>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</si>
  <si>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</si>
  <si>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</si>
  <si>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</si>
  <si>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</si>
  <si>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</si>
  <si>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</si>
  <si>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</si>
  <si>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</si>
  <si>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</si>
  <si>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</si>
  <si>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</si>
  <si>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</si>
  <si>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</si>
  <si>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</si>
  <si>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</si>
  <si>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</si>
  <si>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</si>
  <si>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</si>
  <si>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</si>
  <si>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</si>
  <si>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</si>
  <si>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</si>
  <si>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</si>
  <si>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</si>
  <si>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</si>
  <si>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</si>
  <si>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</si>
  <si>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</si>
  <si>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</si>
  <si>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</si>
  <si>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</si>
  <si>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</si>
  <si>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</si>
  <si>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</si>
  <si>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</si>
  <si>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</si>
  <si>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</si>
  <si>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</si>
  <si>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</si>
  <si>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</si>
  <si>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</si>
  <si>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</si>
  <si>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</si>
  <si>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</si>
  <si>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</si>
  <si>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</si>
  <si>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</si>
  <si>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</si>
  <si>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</si>
  <si>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</si>
  <si>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</si>
  <si>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</si>
  <si>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</si>
  <si>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</si>
  <si>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</si>
  <si>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</si>
  <si>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</si>
  <si>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</si>
  <si>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</si>
  <si>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</si>
  <si>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</si>
  <si>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</si>
  <si>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</si>
  <si>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</si>
  <si>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</si>
  <si>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</si>
  <si>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</si>
  <si>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</si>
  <si>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</si>
  <si>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</si>
  <si>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</si>
  <si>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</si>
  <si>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</si>
  <si>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</si>
  <si>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</si>
  <si>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</si>
  <si>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</si>
  <si>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</si>
  <si>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</si>
  <si>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</si>
  <si>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</si>
  <si>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</si>
  <si>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</si>
  <si>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</si>
  <si>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</si>
  <si>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</si>
  <si>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</si>
  <si>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</si>
  <si>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</si>
  <si>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</si>
  <si>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</si>
  <si>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</si>
  <si>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</si>
  <si>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</si>
  <si>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</si>
  <si>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</si>
  <si>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</si>
  <si>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</si>
  <si>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</si>
  <si>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</si>
  <si>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</si>
  <si>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</si>
  <si>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</si>
  <si>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</si>
  <si>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</si>
  <si>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</si>
  <si>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</si>
  <si>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</si>
  <si>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</si>
  <si>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</si>
  <si>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</si>
  <si>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</si>
  <si>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</si>
  <si>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</si>
  <si>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</si>
  <si>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</si>
  <si>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</si>
  <si>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</si>
  <si>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</si>
  <si>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</si>
  <si>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</si>
  <si>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</si>
  <si>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</si>
  <si>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</si>
  <si>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</si>
  <si>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</si>
  <si>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</si>
  <si>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</si>
  <si>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</si>
  <si>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</si>
  <si>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</si>
  <si>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</si>
  <si>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</si>
  <si>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</si>
  <si>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</si>
  <si>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</si>
  <si>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</si>
  <si>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</si>
  <si>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</si>
  <si>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</si>
  <si>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</si>
  <si>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</si>
  <si>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</si>
  <si>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</si>
  <si>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</si>
  <si>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</si>
  <si>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</si>
  <si>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</si>
  <si>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</si>
  <si>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</si>
  <si>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</si>
  <si>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</si>
  <si>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</si>
  <si>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</si>
  <si>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</si>
  <si>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</si>
  <si>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</si>
  <si>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</si>
  <si>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</si>
  <si>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</si>
  <si>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</si>
  <si>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</si>
  <si>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</si>
  <si>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</si>
  <si>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</si>
  <si>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</si>
  <si>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</si>
  <si>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</si>
  <si>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</si>
  <si>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</si>
  <si>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</si>
  <si>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</si>
  <si>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</si>
  <si>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</si>
  <si>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</si>
  <si>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</si>
  <si>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</si>
  <si>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</si>
  <si>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</si>
  <si>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</si>
  <si>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</si>
  <si>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</si>
  <si>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</si>
  <si>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</si>
  <si>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</si>
  <si>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</si>
  <si>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</si>
  <si>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</si>
  <si>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</si>
  <si>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</si>
  <si>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</si>
  <si>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</si>
  <si>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</si>
  <si>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</si>
  <si>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</si>
  <si>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</si>
  <si>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</si>
  <si>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</si>
  <si>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</si>
  <si>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</si>
  <si>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</si>
  <si>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</si>
  <si>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</si>
  <si>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</si>
  <si>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</si>
  <si>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</si>
  <si>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</si>
  <si>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</si>
  <si>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</si>
  <si>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</si>
  <si>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</si>
  <si>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</si>
  <si>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</si>
  <si>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</si>
  <si>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</si>
  <si>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</si>
  <si>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</si>
  <si>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</si>
  <si>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</si>
  <si>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</si>
  <si>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</si>
  <si>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</si>
  <si>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</si>
  <si>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</si>
  <si>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</si>
  <si>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</si>
  <si>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</si>
  <si>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</si>
  <si>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</si>
  <si>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</si>
  <si>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</si>
  <si>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</si>
  <si>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</si>
  <si>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</si>
  <si>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</si>
  <si>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</si>
  <si>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</si>
  <si>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</si>
  <si>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</si>
  <si>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</si>
  <si>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</si>
  <si>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</si>
  <si>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</si>
  <si>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</si>
  <si>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</si>
  <si>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</si>
  <si>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</si>
  <si>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</si>
  <si>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</si>
  <si>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</si>
  <si>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</si>
  <si>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</si>
  <si>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</si>
  <si>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</si>
  <si>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</si>
  <si>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</si>
  <si>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</si>
  <si>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</si>
  <si>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</si>
  <si>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</si>
  <si>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</si>
  <si>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</si>
  <si>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</si>
  <si>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</si>
  <si>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</si>
  <si>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</si>
  <si>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</si>
  <si>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</si>
  <si>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</si>
  <si>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</si>
  <si>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</si>
  <si>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</si>
  <si>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</si>
  <si>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</si>
  <si>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</si>
  <si>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</si>
  <si>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</si>
  <si>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</si>
  <si>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</si>
  <si>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</si>
  <si>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</si>
  <si>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</si>
  <si>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</si>
  <si>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</si>
  <si>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</si>
  <si>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</si>
  <si>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</si>
  <si>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</si>
  <si>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</si>
  <si>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</si>
  <si>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</si>
  <si>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</si>
  <si>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</si>
  <si>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</si>
  <si>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</si>
  <si>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</si>
  <si>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</si>
  <si>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</si>
  <si>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</si>
  <si>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</si>
  <si>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</si>
  <si>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</si>
  <si>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</si>
  <si>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</si>
  <si>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</si>
  <si>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</si>
  <si>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</si>
  <si>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</si>
  <si>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</si>
  <si>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</si>
  <si>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</si>
  <si>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</si>
  <si>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</si>
  <si>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</si>
  <si>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</si>
  <si>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</si>
  <si>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</si>
  <si>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</si>
  <si>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</si>
  <si>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</si>
  <si>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</si>
  <si>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</si>
  <si>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</si>
  <si>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</si>
  <si>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</si>
  <si>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</si>
  <si>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</si>
  <si>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</si>
  <si>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</si>
  <si>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</si>
  <si>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</si>
  <si>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</si>
  <si>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</si>
  <si>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</si>
  <si>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</si>
  <si>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</si>
  <si>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</si>
  <si>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</si>
  <si>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</si>
  <si>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</si>
  <si>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</si>
  <si>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</si>
  <si>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</si>
  <si>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</si>
  <si>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</si>
  <si>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</si>
  <si>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</si>
  <si>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</si>
  <si>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</si>
  <si>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</si>
  <si>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</si>
  <si>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</si>
  <si>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</si>
  <si>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</si>
  <si>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</si>
  <si>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</si>
  <si>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</si>
  <si>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</si>
  <si>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</si>
  <si>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</si>
  <si>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</si>
  <si>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</si>
  <si>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</si>
  <si>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</si>
  <si>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</si>
  <si>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</si>
  <si>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</si>
  <si>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</si>
  <si>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</si>
  <si>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</si>
  <si>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</si>
  <si>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</si>
  <si>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</si>
  <si>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</si>
  <si>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</si>
  <si>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</si>
  <si>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</si>
  <si>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</si>
  <si>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</si>
  <si>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</si>
  <si>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</si>
  <si>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</si>
  <si>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</si>
  <si>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</si>
  <si>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</si>
  <si>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</si>
  <si>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</si>
  <si>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</si>
  <si>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</si>
  <si>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</si>
  <si>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</si>
  <si>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</si>
  <si>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</si>
  <si>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</si>
  <si>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</si>
  <si>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</si>
  <si>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</si>
  <si>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</si>
  <si>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</si>
  <si>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</si>
  <si>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</si>
  <si>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</si>
  <si>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</si>
  <si>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</si>
  <si>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</si>
  <si>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</si>
  <si>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</si>
  <si>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</si>
  <si>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</si>
  <si>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</si>
  <si>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</si>
  <si>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</si>
  <si>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</si>
  <si>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</si>
  <si>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</si>
  <si>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</si>
  <si>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</si>
  <si>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</si>
  <si>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</si>
  <si>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</si>
  <si>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</si>
  <si>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</si>
  <si>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</si>
  <si>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</si>
  <si>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</si>
  <si>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</si>
  <si>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</si>
  <si>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</si>
  <si>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</si>
  <si>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</si>
  <si>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</si>
  <si>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</si>
  <si>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</si>
  <si>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</si>
  <si>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</si>
  <si>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</si>
  <si>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</si>
  <si>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</si>
  <si>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</si>
  <si>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</si>
  <si>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</si>
  <si>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</si>
  <si>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</si>
  <si>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</si>
  <si>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</si>
  <si>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</si>
  <si>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</si>
  <si>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</si>
  <si>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</si>
  <si>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</si>
  <si>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</si>
  <si>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</si>
  <si>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</si>
  <si>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</si>
  <si>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</si>
  <si>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</si>
  <si>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</si>
  <si>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</si>
  <si>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</si>
  <si>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</si>
  <si>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</si>
  <si>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</si>
  <si>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</si>
  <si>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</si>
  <si>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</si>
  <si>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</si>
  <si>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</si>
  <si>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</si>
  <si>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</si>
  <si>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</si>
  <si>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</si>
  <si>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</si>
  <si>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</si>
  <si>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</si>
  <si>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</si>
  <si>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</si>
  <si>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</si>
  <si>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</si>
  <si>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</si>
  <si>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</si>
  <si>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</si>
  <si>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</si>
  <si>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</si>
  <si>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</si>
  <si>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</si>
  <si>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</si>
  <si>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</si>
  <si>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</si>
  <si>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</si>
  <si>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</si>
  <si>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</si>
  <si>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</si>
  <si>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</si>
  <si>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</si>
  <si>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</si>
  <si>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</si>
  <si>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</si>
  <si>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</si>
  <si>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</si>
  <si>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</si>
  <si>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</si>
  <si>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</si>
  <si>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</si>
  <si>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</si>
  <si>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</si>
  <si>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</si>
  <si>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</si>
  <si>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</si>
  <si>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</si>
  <si>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</si>
  <si>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</si>
  <si>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</si>
  <si>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</si>
  <si>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</si>
  <si>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</si>
  <si>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</si>
  <si>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</si>
  <si>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</si>
  <si>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</si>
  <si>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</si>
  <si>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</si>
  <si>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</si>
  <si>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</si>
  <si>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</si>
  <si>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</si>
  <si>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</si>
  <si>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</si>
  <si>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</si>
  <si>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</si>
  <si>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</si>
  <si>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</si>
  <si>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</si>
  <si>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</si>
  <si>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</si>
  <si>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</si>
  <si>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</si>
  <si>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</si>
  <si>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</si>
  <si>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</si>
  <si>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</si>
  <si>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</si>
  <si>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</si>
  <si>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</si>
  <si>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</si>
  <si>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</si>
  <si>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</si>
  <si>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</si>
  <si>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</si>
  <si>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</si>
  <si>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</si>
  <si>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</si>
  <si>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</si>
  <si>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</si>
  <si>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</si>
  <si>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</si>
  <si>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</si>
  <si>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</si>
  <si>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</si>
  <si>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</si>
  <si>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</si>
  <si>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</si>
  <si>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</si>
  <si>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</si>
  <si>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</si>
  <si>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</si>
  <si>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</si>
  <si>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</si>
  <si>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</si>
  <si>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</si>
  <si>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</si>
  <si>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</si>
  <si>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</si>
  <si>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</si>
  <si>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</si>
  <si>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</si>
  <si>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</si>
  <si>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</si>
  <si>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</si>
  <si>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</si>
  <si>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</si>
  <si>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</si>
  <si>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</si>
  <si>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</si>
  <si>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</si>
  <si>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</si>
  <si>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</si>
  <si>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</si>
  <si>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</si>
  <si>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</si>
  <si>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</si>
  <si>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</si>
  <si>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</si>
  <si>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</si>
  <si>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</si>
  <si>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</si>
  <si>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</si>
  <si>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</si>
  <si>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</si>
  <si>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</si>
  <si>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</si>
  <si>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</si>
  <si>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</si>
  <si>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</si>
  <si>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</si>
  <si>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</si>
  <si>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</si>
  <si>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</si>
  <si>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</si>
  <si>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</si>
  <si>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</si>
  <si>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</si>
  <si>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</si>
  <si>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</si>
  <si>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</si>
  <si>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</si>
  <si>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</si>
  <si>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</si>
  <si>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</si>
  <si>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</si>
  <si>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</si>
  <si>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</si>
  <si>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</si>
  <si>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</si>
  <si>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</si>
  <si>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</si>
  <si>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</si>
  <si>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</si>
  <si>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</si>
  <si>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</si>
  <si>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</si>
  <si>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</si>
  <si>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</si>
  <si>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</si>
  <si>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</si>
  <si>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</si>
  <si>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</si>
  <si>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</si>
  <si>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</si>
  <si>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</si>
  <si>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</si>
  <si>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</si>
  <si>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</si>
  <si>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</si>
  <si>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</si>
  <si>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</si>
  <si>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</si>
  <si>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</si>
  <si>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</si>
  <si>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</si>
  <si>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</si>
  <si>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</si>
  <si>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</si>
  <si>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</si>
  <si>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</si>
  <si>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</si>
  <si>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</si>
  <si>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</si>
  <si>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</si>
  <si>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</si>
  <si>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</si>
  <si>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</si>
  <si>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</si>
  <si>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</si>
  <si>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</si>
  <si>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</si>
  <si>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</si>
  <si>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</si>
  <si>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</si>
  <si>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</si>
  <si>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</si>
  <si>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</si>
  <si>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</si>
  <si>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</si>
  <si>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</si>
  <si>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</si>
  <si>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</si>
  <si>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</si>
  <si>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</si>
  <si>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</si>
  <si>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</si>
  <si>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</si>
  <si>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</si>
  <si>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</si>
  <si>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</si>
  <si>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</si>
  <si>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</si>
  <si>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</si>
  <si>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</si>
  <si>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</si>
  <si>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</si>
  <si>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</si>
  <si>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</si>
  <si>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</si>
  <si>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</si>
  <si>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</si>
  <si>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</si>
  <si>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</si>
  <si>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</si>
  <si>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</si>
  <si>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</si>
  <si>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</si>
  <si>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</si>
  <si>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</si>
  <si>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</si>
  <si>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</si>
  <si>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</si>
  <si>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</si>
  <si>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</si>
  <si>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</si>
  <si>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</si>
  <si>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</si>
  <si>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</si>
  <si>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</si>
  <si>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</si>
  <si>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</si>
  <si>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</si>
  <si>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</si>
  <si>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</si>
  <si>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</si>
  <si>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</si>
  <si>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</si>
  <si>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</si>
  <si>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</si>
  <si>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</si>
  <si>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</si>
  <si>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</si>
  <si>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</si>
  <si>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</si>
  <si>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</si>
  <si>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</si>
  <si>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</si>
  <si>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</si>
  <si>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</si>
  <si>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</si>
  <si>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</si>
  <si>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</si>
  <si>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</si>
  <si>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</si>
  <si>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</si>
  <si>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</si>
  <si>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</si>
  <si>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</si>
  <si>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</si>
  <si>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</si>
  <si>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</si>
  <si>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</si>
  <si>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</si>
  <si>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</si>
  <si>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</si>
  <si>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</si>
  <si>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</si>
  <si>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</si>
  <si>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</si>
  <si>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</si>
  <si>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</si>
  <si>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</si>
  <si>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</si>
  <si>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</si>
  <si>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</si>
  <si>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</si>
  <si>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</si>
  <si>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</si>
  <si>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</si>
  <si>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</si>
  <si>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</si>
  <si>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</si>
  <si>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</si>
  <si>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</si>
  <si>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</si>
  <si>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</si>
  <si>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</si>
  <si>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</si>
  <si>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</si>
  <si>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</si>
  <si>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</si>
  <si>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</si>
  <si>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</si>
  <si>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</si>
  <si>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</si>
  <si>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</si>
  <si>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</si>
  <si>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</si>
  <si>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</si>
  <si>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</si>
  <si>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</si>
  <si>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</si>
  <si>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</si>
  <si>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</si>
  <si>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</si>
  <si>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</si>
  <si>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</si>
  <si>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</si>
  <si>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</si>
  <si>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</si>
  <si>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</si>
  <si>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</si>
  <si>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</si>
  <si>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</si>
  <si>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</si>
  <si>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</si>
  <si>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</si>
  <si>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</si>
  <si>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</si>
  <si>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</si>
  <si>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</si>
  <si>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</si>
  <si>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</si>
  <si>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</si>
  <si>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</si>
  <si>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</si>
  <si>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</si>
  <si>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</si>
  <si>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</si>
  <si>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</si>
  <si>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</si>
  <si>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</si>
  <si>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</si>
  <si>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</si>
  <si>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</si>
  <si>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</si>
  <si>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</si>
  <si>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</si>
  <si>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</si>
  <si>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</si>
  <si>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</si>
  <si>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</si>
  <si>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</si>
  <si>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</si>
  <si>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</si>
  <si>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</si>
  <si>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</si>
  <si>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</si>
  <si>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</si>
  <si>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</si>
  <si>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</si>
  <si>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</si>
  <si>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</si>
  <si>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</si>
  <si>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</si>
  <si>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</si>
  <si>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</si>
  <si>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</si>
  <si>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</si>
  <si>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</si>
  <si>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</si>
  <si>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</si>
  <si>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</si>
  <si>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</si>
  <si>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</si>
  <si>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</si>
  <si>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</si>
  <si>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</si>
  <si>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</si>
  <si>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</si>
  <si>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</si>
  <si>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</si>
  <si>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</si>
  <si>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</si>
  <si>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</si>
  <si>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</si>
  <si>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</si>
  <si>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</si>
  <si>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</si>
  <si>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</si>
  <si>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</si>
  <si>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</si>
  <si>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</si>
  <si>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</si>
  <si>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</si>
  <si>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</si>
  <si>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</si>
  <si>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</si>
  <si>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</si>
  <si>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</si>
  <si>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</si>
  <si>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</si>
  <si>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</si>
  <si>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</si>
  <si>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</si>
  <si>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</si>
  <si>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</si>
  <si>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</si>
  <si>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</si>
  <si>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</si>
  <si>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</si>
  <si>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</si>
  <si>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</si>
  <si>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</si>
  <si>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</si>
  <si>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</si>
  <si>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</si>
  <si>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</si>
  <si>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</si>
  <si>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</si>
  <si>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</si>
  <si>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</si>
  <si>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</si>
  <si>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</si>
  <si>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</si>
  <si>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</si>
  <si>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</si>
  <si>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</si>
  <si>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</si>
  <si>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</si>
  <si>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</si>
  <si>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</si>
  <si>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</si>
  <si>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</si>
  <si>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</si>
  <si>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</si>
  <si>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</si>
  <si>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</si>
  <si>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</si>
  <si>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</si>
  <si>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</si>
  <si>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</si>
  <si>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</si>
  <si>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</si>
  <si>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</si>
  <si>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</si>
  <si>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</si>
  <si>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</si>
  <si>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</si>
  <si>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</si>
  <si>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</si>
  <si>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</si>
  <si>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</si>
  <si>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</si>
  <si>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</si>
  <si>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</si>
  <si>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</si>
  <si>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</si>
  <si>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</si>
  <si>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</si>
  <si>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</si>
  <si>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</si>
  <si>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</si>
  <si>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</si>
  <si>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</si>
  <si>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</si>
  <si>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</si>
  <si>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</si>
  <si>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</si>
  <si>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</si>
  <si>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</si>
  <si>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</si>
  <si>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</si>
  <si>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</si>
  <si>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</si>
  <si>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</si>
  <si>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</si>
  <si>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</si>
  <si>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</si>
  <si>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</si>
  <si>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</si>
  <si>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</si>
  <si>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</si>
  <si>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</si>
  <si>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</si>
  <si>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</si>
  <si>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</si>
  <si>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</si>
  <si>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</si>
  <si>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</si>
  <si>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</si>
  <si>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</si>
  <si>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</si>
  <si>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</si>
  <si>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</si>
  <si>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</si>
  <si>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</si>
  <si>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</si>
  <si>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</si>
  <si>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</si>
  <si>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</si>
  <si>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</si>
  <si>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</si>
  <si>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</si>
  <si>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</si>
  <si>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</si>
  <si>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</si>
  <si>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</si>
  <si>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</si>
  <si>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</si>
  <si>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</si>
  <si>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</si>
  <si>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</si>
  <si>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</si>
  <si>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</si>
  <si>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</si>
  <si>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</si>
  <si>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</si>
  <si>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</si>
  <si>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</si>
  <si>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</si>
  <si>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</si>
  <si>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</si>
  <si>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</si>
  <si>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</si>
  <si>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</si>
  <si>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</si>
  <si>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</si>
  <si>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</si>
  <si>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</si>
  <si>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</si>
  <si>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</si>
  <si>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</si>
  <si>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</si>
  <si>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</si>
  <si>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</si>
  <si>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</si>
  <si>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</si>
  <si>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</si>
  <si>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</si>
  <si>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</si>
  <si>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</si>
  <si>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</si>
  <si>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</si>
  <si>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</si>
  <si>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</si>
  <si>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</si>
  <si>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</si>
  <si>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</si>
  <si>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</si>
  <si>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</si>
  <si>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</si>
  <si>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</si>
  <si>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</si>
  <si>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</si>
  <si>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</si>
  <si>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</si>
  <si>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</si>
  <si>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</si>
  <si>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</si>
  <si>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</si>
  <si>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</si>
  <si>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</si>
  <si>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</si>
  <si>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</si>
  <si>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</si>
  <si>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</si>
  <si>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</si>
  <si>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</si>
  <si>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</si>
  <si>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</si>
  <si>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</si>
  <si>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</si>
  <si>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</si>
  <si>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</si>
  <si>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</si>
  <si>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</si>
  <si>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</si>
  <si>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</si>
  <si>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</si>
  <si>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</si>
  <si>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</si>
  <si>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</si>
  <si>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</si>
  <si>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</si>
  <si>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</si>
  <si>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</si>
  <si>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</si>
  <si>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</si>
  <si>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</si>
  <si>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</si>
  <si>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</si>
  <si>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</si>
  <si>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</si>
  <si>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</si>
  <si>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</si>
  <si>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</si>
  <si>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</si>
  <si>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</si>
  <si>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</si>
  <si>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</si>
  <si>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</si>
  <si>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</si>
  <si>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</si>
  <si>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</si>
  <si>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</si>
  <si>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</si>
  <si>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</si>
  <si>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</si>
  <si>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</si>
  <si>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</si>
  <si>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</si>
  <si>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</si>
  <si>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</si>
  <si>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</si>
  <si>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</si>
  <si>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</si>
  <si>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</si>
  <si>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</si>
  <si>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</si>
  <si>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</si>
  <si>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</si>
  <si>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</si>
  <si>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</si>
  <si>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</si>
  <si>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</si>
  <si>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</si>
  <si>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</si>
  <si>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</si>
  <si>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</si>
  <si>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</si>
  <si>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</si>
  <si>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</si>
  <si>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</si>
  <si>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</si>
  <si>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</si>
  <si>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</si>
  <si>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</si>
  <si>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</si>
  <si>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</si>
  <si>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</si>
  <si>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</si>
  <si>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</si>
  <si>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</si>
  <si>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</si>
  <si>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</si>
  <si>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</si>
  <si>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</si>
  <si>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</si>
  <si>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</si>
  <si>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</si>
  <si>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</si>
  <si>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</si>
  <si>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</si>
  <si>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</si>
  <si>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</si>
  <si>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</si>
  <si>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</si>
  <si>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</si>
  <si>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</si>
  <si>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</si>
  <si>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</si>
  <si>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</si>
  <si>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</si>
  <si>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</si>
  <si>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</si>
  <si>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</si>
  <si>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</si>
  <si>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</si>
  <si>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</si>
  <si>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</si>
  <si>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</si>
  <si>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</si>
  <si>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</si>
  <si>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</si>
  <si>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</si>
  <si>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</si>
  <si>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</si>
  <si>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</si>
  <si>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</si>
  <si>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</si>
  <si>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</si>
  <si>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</si>
  <si>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</si>
  <si>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</si>
  <si>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</si>
  <si>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</si>
  <si>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</si>
  <si>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</si>
  <si>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</si>
  <si>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</si>
  <si>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</si>
  <si>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</si>
  <si>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</si>
  <si>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</si>
  <si>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</si>
  <si>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</si>
  <si>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</si>
  <si>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</si>
  <si>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</si>
  <si>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</si>
  <si>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</si>
  <si>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</si>
  <si>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</si>
  <si>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</si>
  <si>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</si>
  <si>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</si>
  <si>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</si>
  <si>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</si>
  <si>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</si>
  <si>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</si>
  <si>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</si>
  <si>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</si>
  <si>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</si>
  <si>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</si>
  <si>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</si>
  <si>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</si>
  <si>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</si>
  <si>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</si>
  <si>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</si>
  <si>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</si>
  <si>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</si>
  <si>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</si>
  <si>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</si>
  <si>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</si>
  <si>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</si>
  <si>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</si>
  <si>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</si>
  <si>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</si>
  <si>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</si>
  <si>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</si>
  <si>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</si>
  <si>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</si>
  <si>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</si>
  <si>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</si>
  <si>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</si>
  <si>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</si>
  <si>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</si>
  <si>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</si>
  <si>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</si>
  <si>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</si>
  <si>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</si>
  <si>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</si>
  <si>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</si>
  <si>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</si>
  <si>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</si>
  <si>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</si>
  <si>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</si>
  <si>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</si>
  <si>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</si>
  <si>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</si>
  <si>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</si>
  <si>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</si>
  <si>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</si>
  <si>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</si>
  <si>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</si>
  <si>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</si>
  <si>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</si>
  <si>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</si>
  <si>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</si>
  <si>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</si>
  <si>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</si>
  <si>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</si>
  <si>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</si>
  <si>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</si>
  <si>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</si>
  <si>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</si>
  <si>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</si>
  <si>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</si>
  <si>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</si>
  <si>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</si>
  <si>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</si>
  <si>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</si>
  <si>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</si>
  <si>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</si>
  <si>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</si>
  <si>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</si>
  <si>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</si>
  <si>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</si>
  <si>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</si>
  <si>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</si>
  <si>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</si>
  <si>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</si>
  <si>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</si>
  <si>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</si>
  <si>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</si>
  <si>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</si>
  <si>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</si>
  <si>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</si>
  <si>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</si>
  <si>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</si>
  <si>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</si>
  <si>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</si>
  <si>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</si>
  <si>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</si>
  <si>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</si>
  <si>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</si>
  <si>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</si>
  <si>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</si>
  <si>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</si>
  <si>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</si>
  <si>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</si>
  <si>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</si>
  <si>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</si>
  <si>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</si>
  <si>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</si>
  <si>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</si>
  <si>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</si>
  <si>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</si>
  <si>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</si>
  <si>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</si>
  <si>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</si>
  <si>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</si>
  <si>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</si>
  <si>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</si>
  <si>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</si>
  <si>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</si>
  <si>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</si>
  <si>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</si>
  <si>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</si>
  <si>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</si>
  <si>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</si>
  <si>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</si>
  <si>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</si>
  <si>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</si>
  <si>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</si>
  <si>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</si>
  <si>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</si>
  <si>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</si>
  <si>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</si>
  <si>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</si>
  <si>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</si>
  <si>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</si>
  <si>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</si>
  <si>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</si>
  <si>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</si>
  <si>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</si>
  <si>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</si>
  <si>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</si>
  <si>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</si>
  <si>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</si>
  <si>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</si>
  <si>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</si>
  <si>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</si>
  <si>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</si>
  <si>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</si>
  <si>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</si>
  <si>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</si>
  <si>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</si>
  <si>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</si>
  <si>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</si>
  <si>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</si>
  <si>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</si>
  <si>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</si>
  <si>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</si>
  <si>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</si>
  <si>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</si>
  <si>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</si>
  <si>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</si>
  <si>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</si>
  <si>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</si>
  <si>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</si>
  <si>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</si>
  <si>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</si>
  <si>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</si>
  <si>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</si>
  <si>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</si>
  <si>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</si>
  <si>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</si>
  <si>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</si>
  <si>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</si>
  <si>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</si>
  <si>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</si>
  <si>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</si>
  <si>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</si>
  <si>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</si>
  <si>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</si>
  <si>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</si>
  <si>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</si>
  <si>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</si>
  <si>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</si>
  <si>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</si>
  <si>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</si>
  <si>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</si>
  <si>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</si>
  <si>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</si>
  <si>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</si>
  <si>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</si>
  <si>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</si>
  <si>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</si>
  <si>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</si>
  <si>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</si>
  <si>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</si>
  <si>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</si>
  <si>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</si>
  <si>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</si>
  <si>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</si>
  <si>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</si>
  <si>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</si>
  <si>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</si>
  <si>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</si>
  <si>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</si>
  <si>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</si>
  <si>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</si>
  <si>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</si>
  <si>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</si>
  <si>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</si>
  <si>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</si>
  <si>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</si>
  <si>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</si>
  <si>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</si>
  <si>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</si>
  <si>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</si>
  <si>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</si>
  <si>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</si>
  <si>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</si>
  <si>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</si>
  <si>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</si>
  <si>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</si>
  <si>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</si>
  <si>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</si>
  <si>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</si>
  <si>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</si>
  <si>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</si>
  <si>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</si>
  <si>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</si>
  <si>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</si>
  <si>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</si>
  <si>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</si>
  <si>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</si>
  <si>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</si>
  <si>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</si>
  <si>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</si>
  <si>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</si>
  <si>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</si>
  <si>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</si>
  <si>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</si>
  <si>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</si>
  <si>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</si>
  <si>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</si>
  <si>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</si>
  <si>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</si>
  <si>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</si>
  <si>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</si>
  <si>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</si>
  <si>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</si>
  <si>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</si>
  <si>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</si>
  <si>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</si>
  <si>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</si>
  <si>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</si>
  <si>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</si>
  <si>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</si>
  <si>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</si>
  <si>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</si>
  <si>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</si>
  <si>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</si>
  <si>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</si>
  <si>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</si>
  <si>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</si>
  <si>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</si>
  <si>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</si>
  <si>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</si>
  <si>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</si>
  <si>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</si>
  <si>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</si>
  <si>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</si>
  <si>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</si>
  <si>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</si>
  <si>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</si>
  <si>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</si>
  <si>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</si>
  <si>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</si>
  <si>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</si>
  <si>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</si>
  <si>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</si>
  <si>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</si>
  <si>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</si>
  <si>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</si>
  <si>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</si>
  <si>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</si>
  <si>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</si>
  <si>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</si>
  <si>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</si>
  <si>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</si>
  <si>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</si>
  <si>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</si>
  <si>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</si>
  <si>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</si>
  <si>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</si>
  <si>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</si>
  <si>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</si>
  <si>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</si>
  <si>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</si>
  <si>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</si>
  <si>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</si>
  <si>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</si>
  <si>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</si>
  <si>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</si>
  <si>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</si>
  <si>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</si>
  <si>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</si>
  <si>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</si>
  <si>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</si>
  <si>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</si>
  <si>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</si>
  <si>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</si>
  <si>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</si>
  <si>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</si>
  <si>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</si>
  <si>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</si>
  <si>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</si>
  <si>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</si>
  <si>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</si>
  <si>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</si>
  <si>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</si>
  <si>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</si>
  <si>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</si>
  <si>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</si>
  <si>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</si>
  <si>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</si>
  <si>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</si>
  <si>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</si>
  <si>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</si>
  <si>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</si>
  <si>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</si>
  <si>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</si>
  <si>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</si>
  <si>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</si>
  <si>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</si>
  <si>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</si>
  <si>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</si>
  <si>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</si>
  <si>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</si>
  <si>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</si>
  <si>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</si>
  <si>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</si>
  <si>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</si>
  <si>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</si>
  <si>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</si>
  <si>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</si>
  <si>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</si>
  <si>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</si>
  <si>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</si>
  <si>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</si>
  <si>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</si>
  <si>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</si>
  <si>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</si>
  <si>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</si>
  <si>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</si>
  <si>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</si>
  <si>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</si>
  <si>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</si>
  <si>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</si>
  <si>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</si>
  <si>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</si>
  <si>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</si>
  <si>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</si>
  <si>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</si>
  <si>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</si>
  <si>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</si>
  <si>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</si>
  <si>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</si>
  <si>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</si>
  <si>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</si>
  <si>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</si>
  <si>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</si>
  <si>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</si>
  <si>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</si>
  <si>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</si>
  <si>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</si>
  <si>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</si>
  <si>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</si>
  <si>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</si>
  <si>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</si>
  <si>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</si>
  <si>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</si>
  <si>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</si>
  <si>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</si>
  <si>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</si>
  <si>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</si>
  <si>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</si>
  <si>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</si>
  <si>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</si>
  <si>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</si>
  <si>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</si>
  <si>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</si>
  <si>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</si>
  <si>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</si>
  <si>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</si>
  <si>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</si>
  <si>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</si>
  <si>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</si>
  <si>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</si>
  <si>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</si>
  <si>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</si>
  <si>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</si>
  <si>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</si>
  <si>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</si>
  <si>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</si>
  <si>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</si>
  <si>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</si>
  <si>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</si>
  <si>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</si>
  <si>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</si>
  <si>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</si>
  <si>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</si>
  <si>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</si>
  <si>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</si>
  <si>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</si>
  <si>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</si>
  <si>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</si>
  <si>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</si>
  <si>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</si>
  <si>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</si>
  <si>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</si>
  <si>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</si>
  <si>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</si>
  <si>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</si>
  <si>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</si>
  <si>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</si>
  <si>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</si>
  <si>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</si>
  <si>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</si>
  <si>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</si>
  <si>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</si>
  <si>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</si>
  <si>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</si>
  <si>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</si>
  <si>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</si>
  <si>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</si>
  <si>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</si>
  <si>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</si>
  <si>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</si>
  <si>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</si>
  <si>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</si>
  <si>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</si>
  <si>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</si>
  <si>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</si>
  <si>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</si>
  <si>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</si>
  <si>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</si>
  <si>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</si>
  <si>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</si>
  <si>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</si>
  <si>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</si>
  <si>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</si>
  <si>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</si>
  <si>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</si>
  <si>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</si>
  <si>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</si>
  <si>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</si>
  <si>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</si>
  <si>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</si>
  <si>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</si>
  <si>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</si>
  <si>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</si>
  <si>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</si>
  <si>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</si>
  <si>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</si>
  <si>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</si>
  <si>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</si>
  <si>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</si>
  <si>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</si>
  <si>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</si>
  <si>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</si>
  <si>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</si>
  <si>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</si>
  <si>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</si>
  <si>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</si>
  <si>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</si>
  <si>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</si>
  <si>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</si>
  <si>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</si>
  <si>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</si>
  <si>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</si>
  <si>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</si>
  <si>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</si>
  <si>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</si>
  <si>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</si>
  <si>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</si>
  <si>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</si>
  <si>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</si>
  <si>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</si>
  <si>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</si>
  <si>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</si>
  <si>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</si>
  <si>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</si>
  <si>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</si>
  <si>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</si>
  <si>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</si>
  <si>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</si>
  <si>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</si>
  <si>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</si>
  <si>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</si>
  <si>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</si>
  <si>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</si>
  <si>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</si>
  <si>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</si>
  <si>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</si>
  <si>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</si>
  <si>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</si>
  <si>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</si>
  <si>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</si>
  <si>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</si>
  <si>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</si>
  <si>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</si>
  <si>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</si>
  <si>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</si>
  <si>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</si>
  <si>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</si>
  <si>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</si>
  <si>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</si>
  <si>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</si>
  <si>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</si>
  <si>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</si>
  <si>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</si>
  <si>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</si>
  <si>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</si>
  <si>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</si>
  <si>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</si>
  <si>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</si>
  <si>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</si>
  <si>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</si>
  <si>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</si>
  <si>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</si>
  <si>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</si>
  <si>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</si>
  <si>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</si>
  <si>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</si>
  <si>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</si>
  <si>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</si>
  <si>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</si>
  <si>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</si>
  <si>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</si>
  <si>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</si>
  <si>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</si>
  <si>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</si>
  <si>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</si>
  <si>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</si>
  <si>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</si>
  <si>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</si>
  <si>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</si>
  <si>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</si>
  <si>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</si>
  <si>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</si>
  <si>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</si>
  <si>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</si>
  <si>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</si>
  <si>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</si>
  <si>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</si>
  <si>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</si>
  <si>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</si>
  <si>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</si>
  <si>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</si>
  <si>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</si>
  <si>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</si>
  <si>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</si>
  <si>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</si>
  <si>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</si>
  <si>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</si>
  <si>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</si>
  <si>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</si>
  <si>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</si>
  <si>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</si>
  <si>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</si>
  <si>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</si>
  <si>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</si>
  <si>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</si>
  <si>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</si>
  <si>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</si>
  <si>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</si>
  <si>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</si>
  <si>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</si>
  <si>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</si>
  <si>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</si>
  <si>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</si>
  <si>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</si>
  <si>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</si>
  <si>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</si>
  <si>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</si>
  <si>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</si>
  <si>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</si>
  <si>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</si>
  <si>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</si>
  <si>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</si>
  <si>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</si>
  <si>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</si>
  <si>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</si>
  <si>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</si>
  <si>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</si>
  <si>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</si>
  <si>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</si>
  <si>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</si>
  <si>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</si>
  <si>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</si>
  <si>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</si>
  <si>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</si>
  <si>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</si>
  <si>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</si>
  <si>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</si>
  <si>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</si>
  <si>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</si>
  <si>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</si>
  <si>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</si>
  <si>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</si>
  <si>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</si>
  <si>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</si>
  <si>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</si>
  <si>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</si>
  <si>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</si>
  <si>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</si>
  <si>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</si>
  <si>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</si>
  <si>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</si>
  <si>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</si>
  <si>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</si>
  <si>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</si>
  <si>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</si>
  <si>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</si>
  <si>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</si>
  <si>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</si>
  <si>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</si>
  <si>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</si>
  <si>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</si>
  <si>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</si>
  <si>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</si>
  <si>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</si>
  <si>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</si>
  <si>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</si>
  <si>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</si>
  <si>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</si>
  <si>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</si>
  <si>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</si>
  <si>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</si>
  <si>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</si>
  <si>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</si>
  <si>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</si>
  <si>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</si>
  <si>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</si>
  <si>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</si>
  <si>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</si>
  <si>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</si>
  <si>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</si>
  <si>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</si>
  <si>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</si>
  <si>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</si>
  <si>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</si>
  <si>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</si>
  <si>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</si>
  <si>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</si>
  <si>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</si>
  <si>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</si>
  <si>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</si>
  <si>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</si>
  <si>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</si>
  <si>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</si>
  <si>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</si>
  <si>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</si>
  <si>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</si>
  <si>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</si>
  <si>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</si>
  <si>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</si>
  <si>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</si>
  <si>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</si>
  <si>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</si>
  <si>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</si>
  <si>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</si>
  <si>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</si>
  <si>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</si>
  <si>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</si>
  <si>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</si>
  <si>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</si>
  <si>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</si>
  <si>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</si>
  <si>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</si>
  <si>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</si>
  <si>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</si>
  <si>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</si>
  <si>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</si>
  <si>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</si>
  <si>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</si>
  <si>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</si>
  <si>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</si>
  <si>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</si>
  <si>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</si>
  <si>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</si>
  <si>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</si>
  <si>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</si>
  <si>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</si>
  <si>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</si>
  <si>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</si>
  <si>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</si>
  <si>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</si>
  <si>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</si>
  <si>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</si>
  <si>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</si>
  <si>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</si>
  <si>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</si>
  <si>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</si>
  <si>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</si>
  <si>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</si>
  <si>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</si>
  <si>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</si>
  <si>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</si>
  <si>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</si>
  <si>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</si>
  <si>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</si>
  <si>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</si>
  <si>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</si>
  <si>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</si>
  <si>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</si>
  <si>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</si>
  <si>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</si>
  <si>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</si>
  <si>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</si>
  <si>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</si>
  <si>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</si>
  <si>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</si>
  <si>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</si>
  <si>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</si>
  <si>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</si>
  <si>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</si>
  <si>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</si>
  <si>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</si>
  <si>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</si>
  <si>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</si>
  <si>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</si>
  <si>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</si>
  <si>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</si>
  <si>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</si>
  <si>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</si>
  <si>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</si>
  <si>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</si>
  <si>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</si>
  <si>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</si>
  <si>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</si>
  <si>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</si>
  <si>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</si>
  <si>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</si>
  <si>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</si>
  <si>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</si>
  <si>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</si>
  <si>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</si>
  <si>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</si>
  <si>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</si>
  <si>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</si>
  <si>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</si>
  <si>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</si>
  <si>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</si>
  <si>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</si>
  <si>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</si>
  <si>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</si>
  <si>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</si>
  <si>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</si>
  <si>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</si>
  <si>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</si>
  <si>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</si>
  <si>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</si>
  <si>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</si>
  <si>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</si>
  <si>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</si>
  <si>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</si>
  <si>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</si>
  <si>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</si>
  <si>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</si>
  <si>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</si>
  <si>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</si>
  <si>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</si>
  <si>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</si>
  <si>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</si>
  <si>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</si>
  <si>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</si>
  <si>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</si>
  <si>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</si>
  <si>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</si>
  <si>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</si>
  <si>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</si>
  <si>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</si>
  <si>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</si>
  <si>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</si>
  <si>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</si>
  <si>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</si>
  <si>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</si>
  <si>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</si>
  <si>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</si>
  <si>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</si>
  <si>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</si>
  <si>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</si>
  <si>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</si>
  <si>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</si>
  <si>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</si>
  <si>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</si>
  <si>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</si>
  <si>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</si>
  <si>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</si>
  <si>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</si>
  <si>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</si>
  <si>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</si>
  <si>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</si>
  <si>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</si>
  <si>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</si>
  <si>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</si>
  <si>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</si>
  <si>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</si>
  <si>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</si>
  <si>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</si>
  <si>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</si>
  <si>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</si>
  <si>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</si>
  <si>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</si>
  <si>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</si>
  <si>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</si>
  <si>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</si>
  <si>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</si>
  <si>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</si>
  <si>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</si>
  <si>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</si>
  <si>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</si>
  <si>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</si>
  <si>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</si>
  <si>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</si>
  <si>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</si>
  <si>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</si>
  <si>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</si>
  <si>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</si>
  <si>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</si>
  <si>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</si>
  <si>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</si>
  <si>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</si>
  <si>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</si>
  <si>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</si>
  <si>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</si>
  <si>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</si>
  <si>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</si>
  <si>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</si>
  <si>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</si>
  <si>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</si>
  <si>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</si>
  <si>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</si>
  <si>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</si>
  <si>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</si>
  <si>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</si>
  <si>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</si>
  <si>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</si>
  <si>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</si>
  <si>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</si>
  <si>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</si>
  <si>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</si>
  <si>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</si>
  <si>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</si>
  <si>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</si>
  <si>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</si>
  <si>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</si>
  <si>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</si>
  <si>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</si>
  <si>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</si>
  <si>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</si>
  <si>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</si>
  <si>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</si>
  <si>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</si>
  <si>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</si>
  <si>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</si>
  <si>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</si>
  <si>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</si>
  <si>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</si>
  <si>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</si>
  <si>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</si>
  <si>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</si>
  <si>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</si>
  <si>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</si>
  <si>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</si>
  <si>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</si>
  <si>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</si>
  <si>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</si>
  <si>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</si>
  <si>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</si>
  <si>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</si>
  <si>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</si>
  <si>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</si>
  <si>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</si>
  <si>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</si>
  <si>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</si>
  <si>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</si>
  <si>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</si>
  <si>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</si>
  <si>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</si>
  <si>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</si>
  <si>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</si>
  <si>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</si>
  <si>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</si>
  <si>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</si>
  <si>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</si>
  <si>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</si>
  <si>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</si>
  <si>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</si>
  <si>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</si>
  <si>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</si>
  <si>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</si>
  <si>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</si>
  <si>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</si>
  <si>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</si>
  <si>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</si>
  <si>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</si>
  <si>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</si>
  <si>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</si>
  <si>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</si>
  <si>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</si>
  <si>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</si>
  <si>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</si>
  <si>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</si>
  <si>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</si>
  <si>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</si>
  <si>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</si>
  <si>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</si>
  <si>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</si>
  <si>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</si>
  <si>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</si>
  <si>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</si>
  <si>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</si>
  <si>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</si>
  <si>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</si>
  <si>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</si>
  <si>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</si>
  <si>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</si>
  <si>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</si>
  <si>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</si>
  <si>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</si>
  <si>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</si>
  <si>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</si>
  <si>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</si>
  <si>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</si>
  <si>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</si>
  <si>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</si>
  <si>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</si>
  <si>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</si>
  <si>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</si>
  <si>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</si>
  <si>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</si>
  <si>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</si>
  <si>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</si>
  <si>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</si>
  <si>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</si>
  <si>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</si>
  <si>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</si>
  <si>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</si>
  <si>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</si>
  <si>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</si>
  <si>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</si>
  <si>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</si>
  <si>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</si>
  <si>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</si>
  <si>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</si>
  <si>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</si>
  <si>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</si>
  <si>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</si>
  <si>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</si>
  <si>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</si>
  <si>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</si>
  <si>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</si>
  <si>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</si>
  <si>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</si>
  <si>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</si>
  <si>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</si>
  <si>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</si>
  <si>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</si>
  <si>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</si>
  <si>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</si>
  <si>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</si>
  <si>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</si>
  <si>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</si>
  <si>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</si>
  <si>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</si>
  <si>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</si>
  <si>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</si>
  <si>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</si>
  <si>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</si>
  <si>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</si>
  <si>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</si>
  <si>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</si>
  <si>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</si>
  <si>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</si>
  <si>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</si>
  <si>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</si>
  <si>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</si>
  <si>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</si>
  <si>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</si>
  <si>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</si>
  <si>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</si>
  <si>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</si>
  <si>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</si>
  <si>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</si>
  <si>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</si>
  <si>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</si>
  <si>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</si>
  <si>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</si>
  <si>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</si>
  <si>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</si>
  <si>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</si>
  <si>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</si>
  <si>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</si>
  <si>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</si>
  <si>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</si>
  <si>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</si>
  <si>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</si>
  <si>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</si>
  <si>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</si>
  <si>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</si>
  <si>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</si>
  <si>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</si>
  <si>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</si>
  <si>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</si>
  <si>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</si>
  <si>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</si>
  <si>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</si>
  <si>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</si>
  <si>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</si>
  <si>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</si>
  <si>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</si>
  <si>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</si>
  <si>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</si>
  <si>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</si>
  <si>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</si>
  <si>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</si>
  <si>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</si>
  <si>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</si>
  <si>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</si>
  <si>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</si>
  <si>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</si>
  <si>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</si>
  <si>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</si>
  <si>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</si>
  <si>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</si>
  <si>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</si>
  <si>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</si>
  <si>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</si>
  <si>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</si>
  <si>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</si>
  <si>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</si>
  <si>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</si>
  <si>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</si>
  <si>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</si>
  <si>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</si>
  <si>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</si>
  <si>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</si>
  <si>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</si>
  <si>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</si>
  <si>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</si>
  <si>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</si>
  <si>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</si>
  <si>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</si>
  <si>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</si>
  <si>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</si>
  <si>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</si>
  <si>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</si>
  <si>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</si>
  <si>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</si>
  <si>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</si>
  <si>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</si>
  <si>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</si>
  <si>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</si>
  <si>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</si>
  <si>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</si>
  <si>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</si>
  <si>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</si>
  <si>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</si>
  <si>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</si>
  <si>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</si>
  <si>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</si>
  <si>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</si>
  <si>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</si>
  <si>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</si>
  <si>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</si>
  <si>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</si>
  <si>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</si>
  <si>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</si>
  <si>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</si>
  <si>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</si>
  <si>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</si>
  <si>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</si>
  <si>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</si>
  <si>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</si>
  <si>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</si>
  <si>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</si>
  <si>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</si>
  <si>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</si>
  <si>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</si>
  <si>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</si>
  <si>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</si>
  <si>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</si>
  <si>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</si>
  <si>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</si>
  <si>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</si>
  <si>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</si>
  <si>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</si>
  <si>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</si>
  <si>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</si>
  <si>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</si>
  <si>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</si>
  <si>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</si>
  <si>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</si>
  <si>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</si>
  <si>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</si>
  <si>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</si>
  <si>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</si>
  <si>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</si>
  <si>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</si>
  <si>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</si>
  <si>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</si>
  <si>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</si>
  <si>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</si>
  <si>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</si>
  <si>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</si>
  <si>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</si>
  <si>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</si>
  <si>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</si>
  <si>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</si>
  <si>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</si>
  <si>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</si>
  <si>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</si>
  <si>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</si>
  <si>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</si>
  <si>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</si>
  <si>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</si>
  <si>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</si>
  <si>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</si>
  <si>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</si>
  <si>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</si>
  <si>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</si>
  <si>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</si>
  <si>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</si>
  <si>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</si>
  <si>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</si>
  <si>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</si>
  <si>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</si>
  <si>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</si>
  <si>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</si>
  <si>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</si>
  <si>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</si>
  <si>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</si>
  <si>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</si>
  <si>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</si>
  <si>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</si>
  <si>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</si>
  <si>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</si>
  <si>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</si>
  <si>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</si>
  <si>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</si>
  <si>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</si>
  <si>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</si>
  <si>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</si>
  <si>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</si>
  <si>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</si>
  <si>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</si>
  <si>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</si>
  <si>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</si>
  <si>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</si>
  <si>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</si>
  <si>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</si>
  <si>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</si>
  <si>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</si>
  <si>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</si>
  <si>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</si>
  <si>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</si>
  <si>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</si>
  <si>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</si>
  <si>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</si>
  <si>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</si>
  <si>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</si>
  <si>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</si>
  <si>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</si>
  <si>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</si>
  <si>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</si>
  <si>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</si>
  <si>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</si>
  <si>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</si>
  <si>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</si>
  <si>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</si>
  <si>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</si>
  <si>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</si>
  <si>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</si>
  <si>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</si>
  <si>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</si>
  <si>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</si>
  <si>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</si>
  <si>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</si>
  <si>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</si>
  <si>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</si>
  <si>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</si>
  <si>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</si>
  <si>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</si>
  <si>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</si>
  <si>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</si>
  <si>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</si>
  <si>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</si>
  <si>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</si>
  <si>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</si>
  <si>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</si>
  <si>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</si>
  <si>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</si>
  <si>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</si>
  <si>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</si>
  <si>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</si>
  <si>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</si>
  <si>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</si>
  <si>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</si>
  <si>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</si>
  <si>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</si>
  <si>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</si>
  <si>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</si>
  <si>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</si>
  <si>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</si>
  <si>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</si>
  <si>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</si>
  <si>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</si>
  <si>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</si>
  <si>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</si>
  <si>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</si>
  <si>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</si>
  <si>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</si>
  <si>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</si>
  <si>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</si>
  <si>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</si>
  <si>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</si>
  <si>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</si>
  <si>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</si>
  <si>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</si>
  <si>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</si>
  <si>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</si>
  <si>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</si>
  <si>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</si>
  <si>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</si>
  <si>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</si>
  <si>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</si>
  <si>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</si>
  <si>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</si>
  <si>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</si>
  <si>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</si>
  <si>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</si>
  <si>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</si>
  <si>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</si>
  <si>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</si>
  <si>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</si>
  <si>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</si>
  <si>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</si>
  <si>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</si>
  <si>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</si>
  <si>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</si>
  <si>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</si>
  <si>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</si>
  <si>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</si>
  <si>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</si>
  <si>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</si>
  <si>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</si>
  <si>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</si>
  <si>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</si>
  <si>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</si>
  <si>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</si>
  <si>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</si>
  <si>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</si>
  <si>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</si>
  <si>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</si>
  <si>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</si>
  <si>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</si>
  <si>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</si>
  <si>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</si>
  <si>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</si>
  <si>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</si>
  <si>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</si>
  <si>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</si>
  <si>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</si>
  <si>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</si>
  <si>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</si>
  <si>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</si>
  <si>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</si>
  <si>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</si>
  <si>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</si>
  <si>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</si>
  <si>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</si>
  <si>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</si>
  <si>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</si>
  <si>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</si>
  <si>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</si>
  <si>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</si>
  <si>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</si>
  <si>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</si>
  <si>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</si>
  <si>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</si>
  <si>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</si>
  <si>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</si>
  <si>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</si>
  <si>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</si>
  <si>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</si>
  <si>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</si>
  <si>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</si>
  <si>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</si>
  <si>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</si>
  <si>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</si>
  <si>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</si>
  <si>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</si>
  <si>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</si>
  <si>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</si>
  <si>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</si>
  <si>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</si>
  <si>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</si>
  <si>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</si>
  <si>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</si>
  <si>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</si>
  <si>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</si>
  <si>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</si>
  <si>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</si>
  <si>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</si>
  <si>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</si>
  <si>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</si>
  <si>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</si>
  <si>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</si>
  <si>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</si>
  <si>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</si>
  <si>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</si>
  <si>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</si>
  <si>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</si>
  <si>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</si>
  <si>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</si>
  <si>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</si>
  <si>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</si>
  <si>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</si>
  <si>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</si>
  <si>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</si>
  <si>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</si>
  <si>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</si>
  <si>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</si>
  <si>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</si>
  <si>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</si>
  <si>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</si>
  <si>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</si>
  <si>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</si>
  <si>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</si>
  <si>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</si>
  <si>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</si>
  <si>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</si>
  <si>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</si>
  <si>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</si>
  <si>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</si>
  <si>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</si>
  <si>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</si>
  <si>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</si>
  <si>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</si>
  <si>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</si>
  <si>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</si>
  <si>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</si>
  <si>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</si>
  <si>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</si>
  <si>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</si>
  <si>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</si>
  <si>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</si>
  <si>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</si>
  <si>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</si>
  <si>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</si>
  <si>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</si>
  <si>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</si>
  <si>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</si>
  <si>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</si>
  <si>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</si>
  <si>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</si>
  <si>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</si>
  <si>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</si>
  <si>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</si>
  <si>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</si>
  <si>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</si>
  <si>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</si>
  <si>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</si>
  <si>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</si>
  <si>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</si>
  <si>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</si>
  <si>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</si>
  <si>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</si>
  <si>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</si>
  <si>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</si>
  <si>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</si>
  <si>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</si>
  <si>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</si>
  <si>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</si>
  <si>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</si>
  <si>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</si>
  <si>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</si>
  <si>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</si>
  <si>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</si>
  <si>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</si>
  <si>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</si>
  <si>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</si>
  <si>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</si>
  <si>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</si>
  <si>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</si>
  <si>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</si>
  <si>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</si>
  <si>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</si>
  <si>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</si>
  <si>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</si>
  <si>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</si>
  <si>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</si>
  <si>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</si>
  <si>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</si>
  <si>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</si>
  <si>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</si>
  <si>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</si>
  <si>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</si>
  <si>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</si>
  <si>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</si>
  <si>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</si>
  <si>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</si>
  <si>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</si>
  <si>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</si>
  <si>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</si>
  <si>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</si>
  <si>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</si>
  <si>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</si>
  <si>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</si>
  <si>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</si>
  <si>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</si>
  <si>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</si>
  <si>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</si>
  <si>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</si>
  <si>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</si>
  <si>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</si>
  <si>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</si>
  <si>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</si>
  <si>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</si>
  <si>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</si>
  <si>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</si>
  <si>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</si>
  <si>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</si>
  <si>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</si>
  <si>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</si>
  <si>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</si>
  <si>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</si>
  <si>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</si>
  <si>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</si>
  <si>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</si>
  <si>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</si>
  <si>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</si>
  <si>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</si>
  <si>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</si>
  <si>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</si>
  <si>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</si>
  <si>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</si>
  <si>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</si>
  <si>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</si>
  <si>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</si>
  <si>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</si>
  <si>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</si>
  <si>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</si>
  <si>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</si>
  <si>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</si>
  <si>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</si>
  <si>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</si>
  <si>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</si>
  <si>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</si>
  <si>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</si>
  <si>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</si>
  <si>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</si>
  <si>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</si>
  <si>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</si>
  <si>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</si>
  <si>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</si>
  <si>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</si>
  <si>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</si>
  <si>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</si>
  <si>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</si>
  <si>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</si>
  <si>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</si>
  <si>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</si>
  <si>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</si>
  <si>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</si>
  <si>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</si>
  <si>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</si>
  <si>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</si>
  <si>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</si>
  <si>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</si>
  <si>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</si>
  <si>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</si>
  <si>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</si>
  <si>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</si>
  <si>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</si>
  <si>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</si>
  <si>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</si>
  <si>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</si>
  <si>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</si>
  <si>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</si>
  <si>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</si>
  <si>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</si>
  <si>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</si>
  <si>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</si>
  <si>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</si>
  <si>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</si>
  <si>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</si>
  <si>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</si>
  <si>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</si>
  <si>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</si>
  <si>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</si>
  <si>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</si>
  <si>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</si>
  <si>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</si>
  <si>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</si>
  <si>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</si>
  <si>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</si>
  <si>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</si>
  <si>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</si>
  <si>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</si>
  <si>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</si>
  <si>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</si>
  <si>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</si>
  <si>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</si>
  <si>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</si>
  <si>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</si>
  <si>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</si>
  <si>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</si>
  <si>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</si>
  <si>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</si>
  <si>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</si>
  <si>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</si>
  <si>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</si>
  <si>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</si>
  <si>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</si>
  <si>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</si>
  <si>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</si>
  <si>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</si>
  <si>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</si>
  <si>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</si>
  <si>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</si>
  <si>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</si>
  <si>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</si>
  <si>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</si>
  <si>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</si>
  <si>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</si>
  <si>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</si>
  <si>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</si>
  <si>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</si>
  <si>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</si>
  <si>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</si>
  <si>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</si>
  <si>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</si>
  <si>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</si>
  <si>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</si>
  <si>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</si>
  <si>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</si>
  <si>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</si>
  <si>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</si>
  <si>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</si>
  <si>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</si>
  <si>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</si>
  <si>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</si>
  <si>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</si>
  <si>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</si>
  <si>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</si>
  <si>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</si>
  <si>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</si>
  <si>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</si>
  <si>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</si>
  <si>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</si>
  <si>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</si>
  <si>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</si>
  <si>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</si>
  <si>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</si>
  <si>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</si>
  <si>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</si>
  <si>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</si>
  <si>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</si>
  <si>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</si>
  <si>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</si>
  <si>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</si>
  <si>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</si>
  <si>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</si>
  <si>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</si>
  <si>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</si>
  <si>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</si>
  <si>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</si>
  <si>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</si>
  <si>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</si>
  <si>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</si>
  <si>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</si>
  <si>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</si>
  <si>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</si>
  <si>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</si>
  <si>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</si>
  <si>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</si>
  <si>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</si>
  <si>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</si>
  <si>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</si>
  <si>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</si>
  <si>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</si>
  <si>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</si>
  <si>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</si>
  <si>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</si>
  <si>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</si>
  <si>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</si>
  <si>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</si>
  <si>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</si>
  <si>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</si>
  <si>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</si>
  <si>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</si>
  <si>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</si>
  <si>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</si>
  <si>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</si>
  <si>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</si>
  <si>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</si>
  <si>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</si>
  <si>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</si>
  <si>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</si>
  <si>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</si>
  <si>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</si>
  <si>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</si>
  <si>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</si>
  <si>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</si>
  <si>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</si>
  <si>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</si>
  <si>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</si>
  <si>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</si>
  <si>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</si>
  <si>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</si>
  <si>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</si>
  <si>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</si>
  <si>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</si>
  <si>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</si>
  <si>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</si>
  <si>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</si>
  <si>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</si>
  <si>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</si>
  <si>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</si>
  <si>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</si>
  <si>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</si>
  <si>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</si>
  <si>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</si>
  <si>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</si>
  <si>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</si>
  <si>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</si>
  <si>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</si>
  <si>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</si>
  <si>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</si>
  <si>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</si>
  <si>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</si>
  <si>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</si>
  <si>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</si>
  <si>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</si>
  <si>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</si>
  <si>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</si>
  <si>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</si>
  <si>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</si>
  <si>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</si>
  <si>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</si>
  <si>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</si>
  <si>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</si>
  <si>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</si>
  <si>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</si>
  <si>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</si>
  <si>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</si>
  <si>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</si>
  <si>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</si>
  <si>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</si>
  <si>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</si>
  <si>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</si>
  <si>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</si>
  <si>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</si>
  <si>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</si>
  <si>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</si>
  <si>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</si>
  <si>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</si>
  <si>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</si>
  <si>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</si>
  <si>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</si>
  <si>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</si>
  <si>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</si>
  <si>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</si>
  <si>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</si>
  <si>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</si>
  <si>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</si>
  <si>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</si>
  <si>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</si>
  <si>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</si>
  <si>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</si>
  <si>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</si>
  <si>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</si>
  <si>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</si>
  <si>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</si>
  <si>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</si>
  <si>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</si>
  <si>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</si>
  <si>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</si>
  <si>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</si>
  <si>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</si>
  <si>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</si>
  <si>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</si>
  <si>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</si>
  <si>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</si>
  <si>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</si>
  <si>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</si>
  <si>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</si>
  <si>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</si>
  <si>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</si>
  <si>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</si>
  <si>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</si>
  <si>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</si>
  <si>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</si>
  <si>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</si>
  <si>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</si>
  <si>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</si>
  <si>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</si>
  <si>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</si>
  <si>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</si>
  <si>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</si>
  <si>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</si>
  <si>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</si>
  <si>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</si>
  <si>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</si>
  <si>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</si>
  <si>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</si>
  <si>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</si>
  <si>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</si>
  <si>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</si>
  <si>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</si>
  <si>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</si>
  <si>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</si>
  <si>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</si>
  <si>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</si>
  <si>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</si>
  <si>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</si>
  <si>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</si>
  <si>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</si>
  <si>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</si>
  <si>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</si>
  <si>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</si>
  <si>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</si>
  <si>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</si>
  <si>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</si>
  <si>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</si>
  <si>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</si>
  <si>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</si>
  <si>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</si>
  <si>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</si>
  <si>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</si>
  <si>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</si>
  <si>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</si>
  <si>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</si>
  <si>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</si>
  <si>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</si>
  <si>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</si>
  <si>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</si>
  <si>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</si>
  <si>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</si>
  <si>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</si>
  <si>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</si>
  <si>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</si>
  <si>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</si>
  <si>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</si>
  <si>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</si>
  <si>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</si>
  <si>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</si>
  <si>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</si>
  <si>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</si>
  <si>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</si>
  <si>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</si>
  <si>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</si>
  <si>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</si>
  <si>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</si>
  <si>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</si>
  <si>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</si>
  <si>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</si>
  <si>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</si>
  <si>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</si>
  <si>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</si>
  <si>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</si>
  <si>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</si>
  <si>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</si>
  <si>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</si>
  <si>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</si>
  <si>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</si>
  <si>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</si>
  <si>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</si>
  <si>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</si>
  <si>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</si>
  <si>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</si>
  <si>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</si>
  <si>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</si>
  <si>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</si>
  <si>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</si>
  <si>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</si>
  <si>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</si>
  <si>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</si>
  <si>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</si>
  <si>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</si>
  <si>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</si>
  <si>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</si>
  <si>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</si>
  <si>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</si>
  <si>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</si>
  <si>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</si>
  <si>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</si>
  <si>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</si>
  <si>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</si>
  <si>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</si>
  <si>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</si>
  <si>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</si>
  <si>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</si>
  <si>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</si>
  <si>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</si>
  <si>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</si>
  <si>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</si>
  <si>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</si>
  <si>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</si>
  <si>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</si>
  <si>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</si>
  <si>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</si>
  <si>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</si>
  <si>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</si>
  <si>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</si>
  <si>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</si>
  <si>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</si>
  <si>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</si>
  <si>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</si>
  <si>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</si>
  <si>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</si>
  <si>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</si>
  <si>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</si>
  <si>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</si>
  <si>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</si>
  <si>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</si>
  <si>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</si>
  <si>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</si>
  <si>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</si>
  <si>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</si>
  <si>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</si>
  <si>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</si>
  <si>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</si>
  <si>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</si>
  <si>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</si>
  <si>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</si>
  <si>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</si>
  <si>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</si>
  <si>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</si>
  <si>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</si>
  <si>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</si>
  <si>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</si>
  <si>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</si>
  <si>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</si>
  <si>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</si>
  <si>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</si>
  <si>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</si>
  <si>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</si>
  <si>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</si>
  <si>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</si>
  <si>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</si>
  <si>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</si>
  <si>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</si>
  <si>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</si>
  <si>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</si>
  <si>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</si>
  <si>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</si>
  <si>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</si>
  <si>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</si>
  <si>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</si>
  <si>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</si>
  <si>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</si>
  <si>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</si>
  <si>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</si>
  <si>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</si>
  <si>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</si>
  <si>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</si>
  <si>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</si>
  <si>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</si>
  <si>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</si>
  <si>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</si>
  <si>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</si>
  <si>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</si>
  <si>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</si>
  <si>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</si>
  <si>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</si>
  <si>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</si>
  <si>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</si>
  <si>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</si>
  <si>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</si>
  <si>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</si>
  <si>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</si>
  <si>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</si>
  <si>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</si>
  <si>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</si>
  <si>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</si>
  <si>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</si>
  <si>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</si>
  <si>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</si>
  <si>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</si>
  <si>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</si>
  <si>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</si>
  <si>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</si>
  <si>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</si>
  <si>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</si>
  <si>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</si>
  <si>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</si>
  <si>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</si>
  <si>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</si>
  <si>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</si>
  <si>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</si>
  <si>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</si>
  <si>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</si>
  <si>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</si>
  <si>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</si>
  <si>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</si>
  <si>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</si>
  <si>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</si>
  <si>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</si>
  <si>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</si>
  <si>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</si>
  <si>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</si>
  <si>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</si>
  <si>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</si>
  <si>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</si>
  <si>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</si>
  <si>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</si>
  <si>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</si>
  <si>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</si>
  <si>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</si>
  <si>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</si>
  <si>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</si>
  <si>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</si>
  <si>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</si>
  <si>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</si>
  <si>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</si>
  <si>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</si>
  <si>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</si>
  <si>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</si>
  <si>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</si>
  <si>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</si>
  <si>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</si>
  <si>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</si>
  <si>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</si>
  <si>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</si>
  <si>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</si>
  <si>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</si>
  <si>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</si>
  <si>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</si>
  <si>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</si>
  <si>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</si>
  <si>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</si>
  <si>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</si>
  <si>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</si>
  <si>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</si>
  <si>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</si>
  <si>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</si>
  <si>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</si>
  <si>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</si>
  <si>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</si>
  <si>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</si>
  <si>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</si>
  <si>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</si>
  <si>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</si>
  <si>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</si>
  <si>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</si>
  <si>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</si>
  <si>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</si>
  <si>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</si>
  <si>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</si>
  <si>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</si>
  <si>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</si>
  <si>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</si>
  <si>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</si>
  <si>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</si>
  <si>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</si>
  <si>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</si>
  <si>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</si>
  <si>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</si>
  <si>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</si>
  <si>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</si>
  <si>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</si>
  <si>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</si>
  <si>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</si>
  <si>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</si>
  <si>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</si>
  <si>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</si>
  <si>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</si>
  <si>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</si>
  <si>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</si>
  <si>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</si>
  <si>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</si>
  <si>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</si>
  <si>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</si>
  <si>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</si>
  <si>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</si>
  <si>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</si>
  <si>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</si>
  <si>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</si>
  <si>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</si>
  <si>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</si>
  <si>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</si>
  <si>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</si>
  <si>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</si>
  <si>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</si>
  <si>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</si>
  <si>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</si>
  <si>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</si>
  <si>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</si>
  <si>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</si>
  <si>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</si>
  <si>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</si>
  <si>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</si>
  <si>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</si>
  <si>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</si>
  <si>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</si>
  <si>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</si>
  <si>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</si>
  <si>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</si>
  <si>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</si>
  <si>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</si>
  <si>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</si>
  <si>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</si>
  <si>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</si>
  <si>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</si>
  <si>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</si>
  <si>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</si>
  <si>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</si>
  <si>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</si>
  <si>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</si>
  <si>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</si>
  <si>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</si>
  <si>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</si>
  <si>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</si>
  <si>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</si>
  <si>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</si>
  <si>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</si>
  <si>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</si>
  <si>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</si>
  <si>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</si>
  <si>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</si>
  <si>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</si>
  <si>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</si>
  <si>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</si>
  <si>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</si>
  <si>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</si>
  <si>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</si>
  <si>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</si>
  <si>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</si>
  <si>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</si>
  <si>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</si>
  <si>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</si>
  <si>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</si>
  <si>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</si>
  <si>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</si>
  <si>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</si>
  <si>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</si>
  <si>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</si>
  <si>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</si>
  <si>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</si>
  <si>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</si>
  <si>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</si>
  <si>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</si>
  <si>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</si>
  <si>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</si>
  <si>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</si>
  <si>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</si>
  <si>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</si>
  <si>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</si>
  <si>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</si>
  <si>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</si>
  <si>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</si>
  <si>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</si>
  <si>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</si>
  <si>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</si>
  <si>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</si>
  <si>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</si>
  <si>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</si>
  <si>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</si>
  <si>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</si>
  <si>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</si>
  <si>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</si>
  <si>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</si>
  <si>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</si>
  <si>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</si>
  <si>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</si>
  <si>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</si>
  <si>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</si>
  <si>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</si>
  <si>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</si>
  <si>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</si>
  <si>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</si>
  <si>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</si>
  <si>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</si>
  <si>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</si>
  <si>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</si>
  <si>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</si>
  <si>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</si>
  <si>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</si>
  <si>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</si>
  <si>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</si>
  <si>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</si>
  <si>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</si>
  <si>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</si>
  <si>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</si>
  <si>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</si>
  <si>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</si>
  <si>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</si>
  <si>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</si>
  <si>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</si>
  <si>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</si>
  <si>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</si>
  <si>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</si>
  <si>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</si>
  <si>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</si>
  <si>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</si>
  <si>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</si>
  <si>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</si>
  <si>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</si>
  <si>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</si>
  <si>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</si>
  <si>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</si>
  <si>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</si>
  <si>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</si>
  <si>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</si>
  <si>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</si>
  <si>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</si>
  <si>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</si>
  <si>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</si>
  <si>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</si>
  <si>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</si>
  <si>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</si>
  <si>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</si>
  <si>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</si>
  <si>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</si>
  <si>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</si>
  <si>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</si>
  <si>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</si>
  <si>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</si>
  <si>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</si>
  <si>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</si>
  <si>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</si>
  <si>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</si>
  <si>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</si>
  <si>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</si>
  <si>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</si>
  <si>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</si>
  <si>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</si>
  <si>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</si>
  <si>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</si>
  <si>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</si>
  <si>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</si>
  <si>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</si>
  <si>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</si>
  <si>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</si>
  <si>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</si>
  <si>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</si>
  <si>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</si>
  <si>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</si>
  <si>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</si>
  <si>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</si>
  <si>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</si>
  <si>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</si>
  <si>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</si>
  <si>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</si>
  <si>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</si>
  <si>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</si>
  <si>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</si>
  <si>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</si>
  <si>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</si>
  <si>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</si>
  <si>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</si>
  <si>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</si>
  <si>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</si>
  <si>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</si>
  <si>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</si>
  <si>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</si>
  <si>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</si>
  <si>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</si>
  <si>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</si>
  <si>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</si>
  <si>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</si>
  <si>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</si>
  <si>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</si>
  <si>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</si>
  <si>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</si>
  <si>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</si>
  <si>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</si>
  <si>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</si>
  <si>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</si>
  <si>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</si>
  <si>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</si>
  <si>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</si>
  <si>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</si>
  <si>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</si>
  <si>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</si>
  <si>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</si>
  <si>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</si>
  <si>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</si>
  <si>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</si>
  <si>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</si>
  <si>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</si>
  <si>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</si>
  <si>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</si>
  <si>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</si>
  <si>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</si>
  <si>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</si>
  <si>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</si>
  <si>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</si>
  <si>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</si>
  <si>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</si>
  <si>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</si>
  <si>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</si>
  <si>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</si>
  <si>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</si>
  <si>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</si>
  <si>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</si>
  <si>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</si>
  <si>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</si>
  <si>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</si>
  <si>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</si>
  <si>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</si>
  <si>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</si>
  <si>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</si>
  <si>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</si>
  <si>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</si>
  <si>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</si>
  <si>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</si>
  <si>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</si>
  <si>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</si>
  <si>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</si>
  <si>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</si>
  <si>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</si>
  <si>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</si>
  <si>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</si>
  <si>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</si>
  <si>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</si>
  <si>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</si>
  <si>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</si>
  <si>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</si>
  <si>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</si>
  <si>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</si>
  <si>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</si>
  <si>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</si>
  <si>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</si>
  <si>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</si>
  <si>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</si>
  <si>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</si>
  <si>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</si>
  <si>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</si>
  <si>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</si>
  <si>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</si>
  <si>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</si>
  <si>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</si>
  <si>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</si>
  <si>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</si>
  <si>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</si>
  <si>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</si>
  <si>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</si>
  <si>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</si>
  <si>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</si>
  <si>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</si>
  <si>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</si>
  <si>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</si>
  <si>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</si>
  <si>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</si>
  <si>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</si>
  <si>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</si>
  <si>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</si>
  <si>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</si>
  <si>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</si>
  <si>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</si>
  <si>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</si>
  <si>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</si>
  <si>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</si>
  <si>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</si>
  <si>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</si>
  <si>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</si>
  <si>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</si>
  <si>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</si>
  <si>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</si>
  <si>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</si>
  <si>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</si>
  <si>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</si>
  <si>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</si>
  <si>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</si>
  <si>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</si>
  <si>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</si>
  <si>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</si>
  <si>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</si>
  <si>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</si>
  <si>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</si>
  <si>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</si>
  <si>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</si>
  <si>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</si>
  <si>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</si>
  <si>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</si>
  <si>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</si>
  <si>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</si>
  <si>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</si>
  <si>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</si>
  <si>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</si>
  <si>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</si>
  <si>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</si>
  <si>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</si>
  <si>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</si>
  <si>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</si>
  <si>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</si>
  <si>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</si>
  <si>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</si>
  <si>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</si>
  <si>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</si>
  <si>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</si>
  <si>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</si>
  <si>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</si>
  <si>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</si>
  <si>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</si>
  <si>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</si>
  <si>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</si>
  <si>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</si>
  <si>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</si>
  <si>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</si>
  <si>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</si>
  <si>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</si>
  <si>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</si>
  <si>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</si>
  <si>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</si>
  <si>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</si>
  <si>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</si>
  <si>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</si>
  <si>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</si>
  <si>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</si>
  <si>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</si>
  <si>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</si>
  <si>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</si>
  <si>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</si>
  <si>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</si>
  <si>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</si>
  <si>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</si>
  <si>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</si>
  <si>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</si>
  <si>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</si>
  <si>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</si>
  <si>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</si>
  <si>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</si>
  <si>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</si>
  <si>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</si>
  <si>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</si>
  <si>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</si>
  <si>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</si>
  <si>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</si>
  <si>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</si>
  <si>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</si>
  <si>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</si>
  <si>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</si>
  <si>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</si>
  <si>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</si>
  <si>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</si>
  <si>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</si>
  <si>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</si>
  <si>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</si>
  <si>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</si>
  <si>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</si>
  <si>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</si>
  <si>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</si>
  <si>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</si>
  <si>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</si>
  <si>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</si>
  <si>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</si>
  <si>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</si>
  <si>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</si>
  <si>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</si>
  <si>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</si>
  <si>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</si>
  <si>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</si>
  <si>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</si>
  <si>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</si>
  <si>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</si>
  <si>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</si>
  <si>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</si>
  <si>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</si>
  <si>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</si>
  <si>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</si>
  <si>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</si>
  <si>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</si>
  <si>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</si>
  <si>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</si>
  <si>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</si>
  <si>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</si>
  <si>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</si>
  <si>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</si>
  <si>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</si>
  <si>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</si>
  <si>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</si>
  <si>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</si>
  <si>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</si>
  <si>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</si>
  <si>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</si>
  <si>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</si>
  <si>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</si>
  <si>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</si>
  <si>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</si>
  <si>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</si>
  <si>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</si>
  <si>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</si>
  <si>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</si>
  <si>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</si>
  <si>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</si>
  <si>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</si>
  <si>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</si>
  <si>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</si>
  <si>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</si>
  <si>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</si>
  <si>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</si>
  <si>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</si>
  <si>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</si>
  <si>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</si>
  <si>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</si>
  <si>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</si>
  <si>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</si>
  <si>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</si>
  <si>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</si>
  <si>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</si>
  <si>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</si>
  <si>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</si>
  <si>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</si>
  <si>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</si>
  <si>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</si>
  <si>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</si>
  <si>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</si>
  <si>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</si>
  <si>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</si>
  <si>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</si>
  <si>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</si>
  <si>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</si>
  <si>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</si>
  <si>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</si>
  <si>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</si>
  <si>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</si>
  <si>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</si>
  <si>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</si>
  <si>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</si>
  <si>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</si>
  <si>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</si>
  <si>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</si>
  <si>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</si>
  <si>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</si>
  <si>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</si>
  <si>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</si>
  <si>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</si>
  <si>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</si>
  <si>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</si>
  <si>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</si>
  <si>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</si>
  <si>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</si>
  <si>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</si>
  <si>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</si>
  <si>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</si>
  <si>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</si>
  <si>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</si>
  <si>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</si>
  <si>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</si>
  <si>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</si>
  <si>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</si>
  <si>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</si>
  <si>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</si>
  <si>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</si>
  <si>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</si>
  <si>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</si>
  <si>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</si>
  <si>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</si>
  <si>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</si>
  <si>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</si>
  <si>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</si>
  <si>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</si>
  <si>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</si>
  <si>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</si>
  <si>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</si>
  <si>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</si>
  <si>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</si>
  <si>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</si>
  <si>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</si>
  <si>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</si>
  <si>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</si>
  <si>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</si>
  <si>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</si>
  <si>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</si>
  <si>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</si>
  <si>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</si>
  <si>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</si>
  <si>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</si>
  <si>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</si>
  <si>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</si>
  <si>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</si>
  <si>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</si>
  <si>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</si>
  <si>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</si>
  <si>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</si>
  <si>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</si>
  <si>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</si>
  <si>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</si>
  <si>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</si>
  <si>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</si>
  <si>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</si>
  <si>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</si>
  <si>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</si>
  <si>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</si>
  <si>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</si>
  <si>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</si>
  <si>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</si>
  <si>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</si>
  <si>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</si>
  <si>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</si>
  <si>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</si>
  <si>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</si>
  <si>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</si>
  <si>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</si>
  <si>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</si>
  <si>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</si>
  <si>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</si>
  <si>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</si>
  <si>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</si>
  <si>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</si>
  <si>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</si>
  <si>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</si>
  <si>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</si>
  <si>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</si>
  <si>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</si>
  <si>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</si>
  <si>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</si>
  <si>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</si>
  <si>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</si>
  <si>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</si>
  <si>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</si>
  <si>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</si>
  <si>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</si>
  <si>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</si>
  <si>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</si>
  <si>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</si>
  <si>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</si>
  <si>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</si>
  <si>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</si>
  <si>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</si>
  <si>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</si>
  <si>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</si>
  <si>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</si>
  <si>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</si>
  <si>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</si>
  <si>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</si>
  <si>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</si>
  <si>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</si>
  <si>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</si>
  <si>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</si>
  <si>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</si>
  <si>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</si>
  <si>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</si>
  <si>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</si>
  <si>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</si>
  <si>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</si>
  <si>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</si>
  <si>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</si>
  <si>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</si>
  <si>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</si>
  <si>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</si>
  <si>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</si>
  <si>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</si>
  <si>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</si>
  <si>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</si>
  <si>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</si>
  <si>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</si>
  <si>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</si>
  <si>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</si>
  <si>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</si>
  <si>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</si>
  <si>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</si>
  <si>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</si>
  <si>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</si>
  <si>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</si>
  <si>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</si>
  <si>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</si>
  <si>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</si>
  <si>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</si>
  <si>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</si>
  <si>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</si>
  <si>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</si>
  <si>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</si>
  <si>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</si>
  <si>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</si>
  <si>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</si>
  <si>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</si>
  <si>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</si>
  <si>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</si>
  <si>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</si>
  <si>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</si>
  <si>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</si>
  <si>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</si>
  <si>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</si>
  <si>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</si>
  <si>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</si>
  <si>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</si>
  <si>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</si>
  <si>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</si>
  <si>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</si>
  <si>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</si>
  <si>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</si>
  <si>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</si>
  <si>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</si>
  <si>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</si>
  <si>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</si>
  <si>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</si>
  <si>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</si>
  <si>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</si>
  <si>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</si>
  <si>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</si>
  <si>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</si>
  <si>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</si>
  <si>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</si>
  <si>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</si>
  <si>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</si>
  <si>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</si>
  <si>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</si>
  <si>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</si>
  <si>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</si>
  <si>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</si>
  <si>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</si>
  <si>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</si>
  <si>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</si>
  <si>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</si>
  <si>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</si>
  <si>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</si>
  <si>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</si>
  <si>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</si>
  <si>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</si>
  <si>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</si>
  <si>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</si>
  <si>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</si>
  <si>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</si>
  <si>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</si>
  <si>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</si>
  <si>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</si>
  <si>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</si>
  <si>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</si>
  <si>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</si>
  <si>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</si>
  <si>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</si>
  <si>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</si>
  <si>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</si>
  <si>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</si>
  <si>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</si>
  <si>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</si>
  <si>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</si>
  <si>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</si>
  <si>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</si>
  <si>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</si>
  <si>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</si>
  <si>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</si>
  <si>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</si>
  <si>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</si>
  <si>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</si>
  <si>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</si>
  <si>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</si>
  <si>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</si>
  <si>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</si>
  <si>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</si>
  <si>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</si>
  <si>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</si>
  <si>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</si>
  <si>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</si>
  <si>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</si>
  <si>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</si>
  <si>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</si>
  <si>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</si>
  <si>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</si>
  <si>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</si>
  <si>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</si>
  <si>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</si>
  <si>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</si>
  <si>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</si>
  <si>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</si>
  <si>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</si>
  <si>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</si>
  <si>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</si>
  <si>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</si>
  <si>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</si>
  <si>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</si>
  <si>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</si>
  <si>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</si>
  <si>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</si>
  <si>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</si>
  <si>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</si>
  <si>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</si>
  <si>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</si>
  <si>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</si>
  <si>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</si>
  <si>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</si>
  <si>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</si>
  <si>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</si>
  <si>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</si>
  <si>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</si>
  <si>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</si>
  <si>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</si>
  <si>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</si>
  <si>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</si>
  <si>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</si>
  <si>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</si>
  <si>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</si>
  <si>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</si>
  <si>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</si>
  <si>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</si>
  <si>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</si>
  <si>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</si>
  <si>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</si>
  <si>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</si>
  <si>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</si>
  <si>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</si>
  <si>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</si>
  <si>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</si>
  <si>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</si>
  <si>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</si>
  <si>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</si>
  <si>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</si>
  <si>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</si>
  <si>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</si>
  <si>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</si>
  <si>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</si>
  <si>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</si>
  <si>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</si>
  <si>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</si>
  <si>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</si>
  <si>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</si>
  <si>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</si>
  <si>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</si>
  <si>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</si>
  <si>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</si>
  <si>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</si>
  <si>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</si>
  <si>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</si>
  <si>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</si>
  <si>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</si>
  <si>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</si>
  <si>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</si>
  <si>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</si>
  <si>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</si>
  <si>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</si>
  <si>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</si>
  <si>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</si>
  <si>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</si>
  <si>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</si>
  <si>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</si>
  <si>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</si>
  <si>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</si>
  <si>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</si>
  <si>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</si>
  <si>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</si>
  <si>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</si>
  <si>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</si>
  <si>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</si>
  <si>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</si>
  <si>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</si>
  <si>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</si>
  <si>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</si>
  <si>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</si>
  <si>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</si>
  <si>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</si>
  <si>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</si>
  <si>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</si>
  <si>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</si>
  <si>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</si>
  <si>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</si>
  <si>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</si>
  <si>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</si>
  <si>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</si>
  <si>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</si>
  <si>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</si>
  <si>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</si>
  <si>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</si>
  <si>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</si>
  <si>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</si>
  <si>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</si>
  <si>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</si>
  <si>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</si>
  <si>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</si>
  <si>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</si>
  <si>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</si>
  <si>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</si>
  <si>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</si>
  <si>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</si>
  <si>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</si>
  <si>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</si>
  <si>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</si>
  <si>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</si>
  <si>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</si>
  <si>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</si>
  <si>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</si>
  <si>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</si>
  <si>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</si>
  <si>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</si>
  <si>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</si>
  <si>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</si>
  <si>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</si>
  <si>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</si>
  <si>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</si>
  <si>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</si>
  <si>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</si>
  <si>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</si>
  <si>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</si>
  <si>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</si>
  <si>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</si>
  <si>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</si>
  <si>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</si>
  <si>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</si>
  <si>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</si>
  <si>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</si>
  <si>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</si>
  <si>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</si>
  <si>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</si>
  <si>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</si>
  <si>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</si>
  <si>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</si>
  <si>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</si>
  <si>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</si>
  <si>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</si>
  <si>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</si>
  <si>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</si>
  <si>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</si>
  <si>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</si>
  <si>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</si>
  <si>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</si>
  <si>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</si>
  <si>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</si>
  <si>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</si>
  <si>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</si>
  <si>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</si>
  <si>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</si>
  <si>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</si>
  <si>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</si>
  <si>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</si>
  <si>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</si>
  <si>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</si>
  <si>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</si>
  <si>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</si>
  <si>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</si>
  <si>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</si>
  <si>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</si>
  <si>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</si>
  <si>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</si>
  <si>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</si>
  <si>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</si>
  <si>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</si>
  <si>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</si>
  <si>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</si>
  <si>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</si>
  <si>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</si>
  <si>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</si>
  <si>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</si>
  <si>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</si>
  <si>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</si>
  <si>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</si>
  <si>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</si>
  <si>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</si>
  <si>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</si>
  <si>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</si>
  <si>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</si>
  <si>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</si>
  <si>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</si>
  <si>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</si>
  <si>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</si>
  <si>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</si>
  <si>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</si>
  <si>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</si>
  <si>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</si>
  <si>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</si>
  <si>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</si>
  <si>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</si>
  <si>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</si>
  <si>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</si>
  <si>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</si>
  <si>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</si>
  <si>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</si>
  <si>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</si>
  <si>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</si>
  <si>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</si>
  <si>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</si>
  <si>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</si>
  <si>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</si>
  <si>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</si>
  <si>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</si>
  <si>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</si>
  <si>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</si>
  <si>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</si>
  <si>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</si>
  <si>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</si>
  <si>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</si>
  <si>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</si>
  <si>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</si>
  <si>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</si>
  <si>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</si>
  <si>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</si>
  <si>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</si>
  <si>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</si>
  <si>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</si>
  <si>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</si>
  <si>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</si>
  <si>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</si>
  <si>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</si>
  <si>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</si>
  <si>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</si>
  <si>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</si>
  <si>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</si>
  <si>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</si>
  <si>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</si>
  <si>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</si>
  <si>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</si>
  <si>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</si>
  <si>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</si>
  <si>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</si>
  <si>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</si>
  <si>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</si>
  <si>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</si>
  <si>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</si>
  <si>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</si>
  <si>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</si>
  <si>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</si>
  <si>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</si>
  <si>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</si>
  <si>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</si>
  <si>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</si>
  <si>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</si>
  <si>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</si>
  <si>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</si>
  <si>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</si>
  <si>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</si>
  <si>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</si>
  <si>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</si>
  <si>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</si>
  <si>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</si>
  <si>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</si>
  <si>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</si>
  <si>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</si>
  <si>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</si>
  <si>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</si>
  <si>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</si>
  <si>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</si>
  <si>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</si>
  <si>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</si>
  <si>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</si>
  <si>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</si>
  <si>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</si>
  <si>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</si>
  <si>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</si>
  <si>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</si>
  <si>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</si>
  <si>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</si>
  <si>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</si>
  <si>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</si>
  <si>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</si>
  <si>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</si>
  <si>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</si>
  <si>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</si>
  <si>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</si>
  <si>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</si>
  <si>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</si>
  <si>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</si>
  <si>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</si>
  <si>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</si>
  <si>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</si>
  <si>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</si>
  <si>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</si>
  <si>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</si>
  <si>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</si>
  <si>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</si>
  <si>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</si>
  <si>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</si>
  <si>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</si>
  <si>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</si>
  <si>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</si>
  <si>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</si>
  <si>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</si>
  <si>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</si>
  <si>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</si>
  <si>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</si>
  <si>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</si>
  <si>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</si>
  <si>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</si>
  <si>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</si>
  <si>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</si>
  <si>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</si>
  <si>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</si>
  <si>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</si>
  <si>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</si>
  <si>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</si>
  <si>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</si>
  <si>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</si>
  <si>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</si>
  <si>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</si>
  <si>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</si>
  <si>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</si>
  <si>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</si>
  <si>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</si>
  <si>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</si>
  <si>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</si>
  <si>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</si>
  <si>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</si>
  <si>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</si>
  <si>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</si>
  <si>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</si>
  <si>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</si>
  <si>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</si>
  <si>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</si>
  <si>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</si>
  <si>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</si>
  <si>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</si>
  <si>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</si>
  <si>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</si>
  <si>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</si>
  <si>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</si>
  <si>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</si>
  <si>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</si>
  <si>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</si>
  <si>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</si>
  <si>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</si>
  <si>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</si>
  <si>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</si>
  <si>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</si>
  <si>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</si>
  <si>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</si>
  <si>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</si>
  <si>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</si>
  <si>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</si>
  <si>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</si>
  <si>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</si>
  <si>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</si>
  <si>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</si>
  <si>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</si>
  <si>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</si>
  <si>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</si>
  <si>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</si>
  <si>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</si>
  <si>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</si>
  <si>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</si>
  <si>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</si>
  <si>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</si>
  <si>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</si>
  <si>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</si>
  <si>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</si>
  <si>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</si>
  <si>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</si>
  <si>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</si>
  <si>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</si>
  <si>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</si>
  <si>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</si>
  <si>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</si>
  <si>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</si>
  <si>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</si>
  <si>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</si>
  <si>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</si>
  <si>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</si>
  <si>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</si>
  <si>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</si>
  <si>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</si>
  <si>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</si>
  <si>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</si>
  <si>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</si>
  <si>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</si>
  <si>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</si>
  <si>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</si>
  <si>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</si>
  <si>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</si>
  <si>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</si>
  <si>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</si>
  <si>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</si>
  <si>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</si>
  <si>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</si>
  <si>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</si>
  <si>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</si>
  <si>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</si>
  <si>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</si>
  <si>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</si>
  <si>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</si>
  <si>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</si>
  <si>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</si>
  <si>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</si>
  <si>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</si>
  <si>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</si>
  <si>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</si>
  <si>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</si>
  <si>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</si>
  <si>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</si>
  <si>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</si>
  <si>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</si>
  <si>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</si>
  <si>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</si>
  <si>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</si>
  <si>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</si>
  <si>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</si>
  <si>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</si>
  <si>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</si>
  <si>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</si>
  <si>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</si>
  <si>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</si>
  <si>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</si>
  <si>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</si>
  <si>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</si>
  <si>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</si>
  <si>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</si>
  <si>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</si>
  <si>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</si>
  <si>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</si>
  <si>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</si>
  <si>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</si>
  <si>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</si>
  <si>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</si>
  <si>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</si>
  <si>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</si>
  <si>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</si>
  <si>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</si>
  <si>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</si>
  <si>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</si>
  <si>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</si>
  <si>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</si>
  <si>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</si>
  <si>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</si>
  <si>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</si>
  <si>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</si>
  <si>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</si>
  <si>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</si>
  <si>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</si>
  <si>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</si>
  <si>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</si>
  <si>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</si>
  <si>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</si>
  <si>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</si>
  <si>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</si>
  <si>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</si>
  <si>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</si>
  <si>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</si>
  <si>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</si>
  <si>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</si>
  <si>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</si>
  <si>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</si>
  <si>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</si>
  <si>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</si>
  <si>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</si>
  <si>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</si>
  <si>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</si>
  <si>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</si>
  <si>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</si>
  <si>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</si>
  <si>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</si>
  <si>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</si>
  <si>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</si>
  <si>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</si>
  <si>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</si>
  <si>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</si>
  <si>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</si>
  <si>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</si>
  <si>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</si>
  <si>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</si>
  <si>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</si>
  <si>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</si>
  <si>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</si>
  <si>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</si>
  <si>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</si>
  <si>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</si>
  <si>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</si>
  <si>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</si>
  <si>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</si>
  <si>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</si>
  <si>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</si>
  <si>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</si>
  <si>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</si>
  <si>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</si>
  <si>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</si>
  <si>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</si>
  <si>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</si>
  <si>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</si>
  <si>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</si>
  <si>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</si>
  <si>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</si>
  <si>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</si>
  <si>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</si>
  <si>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</si>
  <si>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</si>
  <si>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</si>
  <si>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</si>
  <si>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</si>
  <si>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</si>
  <si>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</si>
  <si>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</si>
  <si>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</si>
  <si>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</si>
  <si>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</si>
  <si>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</si>
  <si>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</si>
  <si>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</si>
  <si>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</si>
  <si>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</si>
  <si>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</si>
  <si>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</si>
  <si>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</si>
  <si>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</si>
  <si>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</si>
  <si>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</si>
  <si>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</si>
  <si>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</si>
  <si>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</si>
  <si>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</si>
  <si>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</si>
  <si>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</si>
  <si>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</si>
  <si>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</si>
  <si>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</si>
  <si>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</si>
  <si>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</si>
  <si>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</si>
  <si>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</si>
  <si>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</si>
  <si>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</si>
  <si>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</si>
  <si>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</si>
  <si>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</si>
  <si>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</si>
  <si>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</si>
  <si>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</si>
  <si>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</si>
  <si>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</si>
  <si>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</si>
  <si>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</si>
  <si>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</si>
  <si>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</si>
  <si>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</si>
  <si>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</si>
  <si>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</si>
  <si>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</si>
  <si>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</si>
  <si>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</si>
  <si>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</si>
  <si>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</si>
  <si>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</si>
  <si>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</si>
  <si>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</si>
  <si>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</si>
  <si>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</si>
  <si>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</si>
  <si>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</si>
  <si>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</si>
  <si>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</si>
  <si>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Percentage Canceled</t>
  </si>
  <si>
    <t>1000 to 4999</t>
  </si>
  <si>
    <t>5000 to 9999</t>
  </si>
  <si>
    <t>15000 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</si>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</sst>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ont>
        <color theme="1"/>
      </font>
      <fill>
        <patternFill>
          <bgColor rgb="FFE4000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fgColor auto="1"/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E40002"/>
      <color rgb="FFFF4F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0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0287270341207353"/>
          <c:y val="4.69838145231845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2489063867016E-2"/>
          <c:y val="4.1666666666666664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0-894A-832D-C0EF6442A9A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7-7D41-A55B-4693D4EBE8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7-7D41-A55B-4693D4EBE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94688"/>
        <c:axId val="2092625632"/>
      </c:lineChart>
      <c:catAx>
        <c:axId val="210379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25632"/>
        <c:crosses val="autoZero"/>
        <c:auto val="1"/>
        <c:lblAlgn val="ctr"/>
        <c:lblOffset val="100"/>
        <c:noMultiLvlLbl val="0"/>
      </c:catAx>
      <c:valAx>
        <c:axId val="2092625632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9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Outcomes</a:t>
            </a:r>
            <a:r>
              <a:rPr lang="en-US" sz="1200" b="0" baseline="0"/>
              <a:t> </a:t>
            </a:r>
            <a:r>
              <a: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Based</a:t>
            </a:r>
            <a:r>
              <a:rPr lang="en-US" sz="1200" b="0" baseline="0"/>
              <a:t> </a:t>
            </a:r>
            <a:r>
              <a: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on</a:t>
            </a:r>
            <a:r>
              <a:rPr lang="en-US" sz="1200" b="0" baseline="0"/>
              <a:t> </a:t>
            </a:r>
            <a:r>
              <a: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6-304F-9A75-EFCDD3136F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0.83299999999999996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6-304F-9A75-EFCDD3136F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6-304F-9A75-EFCDD313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950319"/>
        <c:axId val="1307707359"/>
      </c:lineChart>
      <c:catAx>
        <c:axId val="130795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07359"/>
        <c:crosses val="autoZero"/>
        <c:auto val="1"/>
        <c:lblAlgn val="ctr"/>
        <c:lblOffset val="100"/>
        <c:noMultiLvlLbl val="0"/>
      </c:catAx>
      <c:valAx>
        <c:axId val="130770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5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7548-91EE-1FD113D262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F1-1C42-9407-ABDAD974EB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0F1-1C42-9407-ABDAD974EB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0F1-1C42-9407-ABDAD974E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4000"/>
        <c:axId val="1822590831"/>
      </c:lineChart>
      <c:catAx>
        <c:axId val="143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90831"/>
        <c:crosses val="autoZero"/>
        <c:auto val="1"/>
        <c:lblAlgn val="ctr"/>
        <c:lblOffset val="100"/>
        <c:noMultiLvlLbl val="0"/>
      </c:catAx>
      <c:valAx>
        <c:axId val="18225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7-6F46-A244-F0A88B446C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25-2346-B7F5-1FC5A4C669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25-2346-B7F5-1FC5A4C669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25-2346-B7F5-1FC5A4C6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894384"/>
        <c:axId val="37416320"/>
      </c:barChart>
      <c:catAx>
        <c:axId val="888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6320"/>
        <c:crosses val="autoZero"/>
        <c:auto val="1"/>
        <c:lblAlgn val="ctr"/>
        <c:lblOffset val="100"/>
        <c:noMultiLvlLbl val="0"/>
      </c:catAx>
      <c:valAx>
        <c:axId val="374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B-AB48-AFD3-E61076324C3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53-384E-8CFF-A62F8AFB6A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53-384E-8CFF-A62F8AFB6A7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53-384E-8CFF-A62F8AFB6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416912"/>
        <c:axId val="110026128"/>
      </c:barChart>
      <c:catAx>
        <c:axId val="1124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26128"/>
        <c:crosses val="autoZero"/>
        <c:auto val="1"/>
        <c:lblAlgn val="ctr"/>
        <c:lblOffset val="100"/>
        <c:noMultiLvlLbl val="0"/>
      </c:catAx>
      <c:valAx>
        <c:axId val="1100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1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25400</xdr:rowOff>
    </xdr:from>
    <xdr:to>
      <xdr:col>11</xdr:col>
      <xdr:colOff>444500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3A5F4-C52D-1948-94A2-A62501572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1143747</xdr:colOff>
      <xdr:row>14</xdr:row>
      <xdr:rowOff>5229</xdr:rowOff>
    </xdr:from>
    <xdr:to>
      <xdr:col>6</xdr:col>
      <xdr:colOff>294341</xdr:colOff>
      <xdr:row>28</xdr:row>
      <xdr:rowOff>81429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7FFE9-DC4C-B741-BB46-6D9B044CB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4</xdr:row>
      <xdr:rowOff>19050</xdr:rowOff>
    </xdr:from>
    <xdr:to>
      <xdr:col>12</xdr:col>
      <xdr:colOff>292100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E8E23-50F7-EA47-B724-D325355C6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1</xdr:row>
      <xdr:rowOff>158751</xdr:rowOff>
    </xdr:from>
    <xdr:to>
      <xdr:col>14</xdr:col>
      <xdr:colOff>609600</xdr:colOff>
      <xdr:row>15</xdr:row>
      <xdr:rowOff>60820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1C0C1-1E94-3B44-9E70-CA7AFE30BE7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12</xdr:row>
      <xdr:rowOff>6350</xdr:rowOff>
    </xdr:from>
    <xdr:to>
      <xdr:col>12</xdr:col>
      <xdr:colOff>406400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1CDE1-1EAE-1447-BB6E-35C5ABA56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9.830620833331" createdVersion="6" refreshedVersion="6" minRefreshableVersion="3" recordCount="4114" xr:uid="{F81E3593-098A-0F4E-A90A-27ED576E5C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9.868429050926" createdVersion="6" refreshedVersion="6" minRefreshableVersion="3" recordCount="4114" xr:uid="{6C928BEF-CD51-DE41-85B7-E0FE43F49E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1.545209606484" createdVersion="6" refreshedVersion="6" minRefreshableVersion="3" recordCount="4114" xr:uid="{FA045F4A-EF87-5A48-8D7F-7720076ADEB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1D44A-BD13-5C40-9E0B-9CEBD3299B46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A2578-2E37-D540-AD7C-3D4208C1FFDF}" name="PivotTable3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D4A1E-81E8-3C4F-A353-D3177178FDCE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DD9B4-1DDB-BB4A-AC22-4AE3ADF4D2BD}" name="PivotTable2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6" zoomScaleNormal="96" workbookViewId="0">
      <selection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332031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5.6640625" customWidth="1"/>
    <col min="17" max="17" width="41.1640625" customWidth="1"/>
    <col min="18" max="18" width="15.1640625" bestFit="1" customWidth="1"/>
    <col min="19" max="19" width="21.33203125" bestFit="1" customWidth="1"/>
    <col min="20" max="20" width="20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1"/>
  </sortState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cancelled">
      <formula>NOT(ISERROR(SEARCH("cancelled",F1)))</formula>
    </cfRule>
    <cfRule type="containsText" dxfId="0" priority="8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088F-0E3C-0F43-B975-922DED5E0F7F}">
  <dimension ref="A1:E18"/>
  <sheetViews>
    <sheetView tabSelected="1"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17753-25FB-7143-B66F-F717D33D7C41}">
  <dimension ref="A1:H13"/>
  <sheetViews>
    <sheetView zoomScale="136" zoomScaleNormal="100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" bestFit="1" customWidth="1"/>
    <col min="8" max="8" width="17.6640625" bestFit="1" customWidth="1"/>
    <col min="14" max="14" width="10.6640625" customWidth="1"/>
  </cols>
  <sheetData>
    <row r="1" spans="1:8" x14ac:dyDescent="0.2">
      <c r="A1" s="1" t="s">
        <v>8381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8391</v>
      </c>
    </row>
    <row r="2" spans="1:8" x14ac:dyDescent="0.2">
      <c r="A2" t="s">
        <v>8390</v>
      </c>
      <c r="B2">
        <f>COUNTIFS(KickStarter!$D:$D,"&lt;1000",KickStarter!$F:$F,"successful", KickStarter!$R:$R, "plays")</f>
        <v>141</v>
      </c>
      <c r="C2">
        <f>COUNTIFS(KickStarter!$D:$D,"&lt;1000",KickStarter!$F:$F,"failed", KickStarter!$R:$R, "plays")</f>
        <v>45</v>
      </c>
      <c r="D2">
        <f>COUNTIFS(KickStarter!$D:$D,"&lt;1000",KickStarter!$F:$F,"canceled", KickStarter!$R:$R, "plays")</f>
        <v>0</v>
      </c>
      <c r="E2">
        <f>SUM(B2:D2)</f>
        <v>186</v>
      </c>
      <c r="F2" s="18">
        <f>ROUND((B2/E2),3)</f>
        <v>0.75800000000000001</v>
      </c>
      <c r="G2" s="18">
        <f>ROUND((C2/E2),3)</f>
        <v>0.24199999999999999</v>
      </c>
      <c r="H2" s="17">
        <f>ROUND((D2/E2),3)</f>
        <v>0</v>
      </c>
    </row>
    <row r="3" spans="1:8" x14ac:dyDescent="0.2">
      <c r="A3" t="s">
        <v>8392</v>
      </c>
      <c r="B3">
        <f>COUNTIFS(KickStarter!$D:$D,"&gt;=1000",KickStarter!$F:$F,"successful",KickStarter!$D:$D, "&lt;=4999", KickStarter!$R:$R, "plays")</f>
        <v>388</v>
      </c>
      <c r="C3">
        <f>COUNTIFS(KickStarter!$D:$D,"&gt;=1000",KickStarter!$F:$F,"failed",KickStarter!$D:$D, "&lt;=4999", KickStarter!$R:$R, "plays")</f>
        <v>146</v>
      </c>
      <c r="D3">
        <f>COUNTIFS(KickStarter!$D:$D,"&gt;=1000",KickStarter!$F:$F,"canceled",KickStarter!$D:$D, "&lt;=4999", KickStarter!$R:$R, "plays")</f>
        <v>0</v>
      </c>
      <c r="E3">
        <f t="shared" ref="E3:E13" si="0">SUM(B3:D3)</f>
        <v>534</v>
      </c>
      <c r="F3" s="18">
        <f t="shared" ref="F3:F13" si="1">ROUND((B3/E3),3)</f>
        <v>0.72699999999999998</v>
      </c>
      <c r="G3" s="18">
        <f t="shared" ref="G3:G13" si="2">ROUND((C3/E3),3)</f>
        <v>0.27300000000000002</v>
      </c>
      <c r="H3" s="17">
        <f t="shared" ref="H3:H13" si="3">ROUND((D3/E3),3)</f>
        <v>0</v>
      </c>
    </row>
    <row r="4" spans="1:8" x14ac:dyDescent="0.2">
      <c r="A4" t="s">
        <v>8393</v>
      </c>
      <c r="B4">
        <f>COUNTIFS(KickStarter!$D:$D,"&gt;=5000",KickStarter!$F:$F,"successful",KickStarter!$D:$D, "&lt;=9999", KickStarter!$R:$R, "plays")</f>
        <v>93</v>
      </c>
      <c r="C4">
        <f>COUNTIFS(KickStarter!$D:$D,"&gt;=5000",KickStarter!$F:$F,"failed",KickStarter!$D:$D, "&lt;=9999", KickStarter!$R:$R, "plays")</f>
        <v>76</v>
      </c>
      <c r="D4">
        <f>COUNTIFS(KickStarter!$D:$D,"&gt;=5000",KickStarter!$F:$F,"canceled",KickStarter!$D:$D, "&lt;=9999", KickStarter!$R:$R, "plays")</f>
        <v>0</v>
      </c>
      <c r="E4">
        <f t="shared" si="0"/>
        <v>169</v>
      </c>
      <c r="F4" s="18">
        <f t="shared" si="1"/>
        <v>0.55000000000000004</v>
      </c>
      <c r="G4" s="18">
        <f t="shared" si="2"/>
        <v>0.45</v>
      </c>
      <c r="H4" s="17">
        <f t="shared" si="3"/>
        <v>0</v>
      </c>
    </row>
    <row r="5" spans="1:8" x14ac:dyDescent="0.2">
      <c r="A5" t="s">
        <v>8402</v>
      </c>
      <c r="B5">
        <f>COUNTIFS(KickStarter!$D:$D,"&gt;=10000",KickStarter!$F:$F,"successful",KickStarter!$D:$D, "&lt;=14999", KickStarter!$R:$R, "plays")</f>
        <v>39</v>
      </c>
      <c r="C5">
        <f>COUNTIFS(KickStarter!$D:$D,"&gt;=10000",KickStarter!$F:$F,"failed",KickStarter!$D:$D, "&lt;=14999", KickStarter!$R:$R, "plays")</f>
        <v>33</v>
      </c>
      <c r="D5">
        <f>COUNTIFS(KickStarter!$D:$D,"&gt;=10000",KickStarter!$F:$F,"cancelled",KickStarter!$D:$D, "&lt;=14999", KickStarter!$R:$R, "plays")</f>
        <v>0</v>
      </c>
      <c r="E5">
        <f t="shared" si="0"/>
        <v>72</v>
      </c>
      <c r="F5" s="18">
        <f t="shared" si="1"/>
        <v>0.54200000000000004</v>
      </c>
      <c r="G5" s="18">
        <f t="shared" si="2"/>
        <v>0.45800000000000002</v>
      </c>
      <c r="H5" s="17">
        <f t="shared" si="3"/>
        <v>0</v>
      </c>
    </row>
    <row r="6" spans="1:8" x14ac:dyDescent="0.2">
      <c r="A6" t="s">
        <v>8394</v>
      </c>
      <c r="B6">
        <f>COUNTIFS(KickStarter!$D:$D,"&gt;=15000",KickStarter!$F:$F,"successful",KickStarter!$D:$D, "&lt;=19999", KickStarter!$R:$R, "plays")</f>
        <v>12</v>
      </c>
      <c r="C6">
        <f>COUNTIFS(KickStarter!$D:$D,"&gt;=15000",KickStarter!$F:$F,"failed",KickStarter!$D:$D, "&lt;=19999", KickStarter!$R:$R, "plays")</f>
        <v>12</v>
      </c>
      <c r="D6">
        <f>COUNTIFS(KickStarter!$D:$D,"&gt;=15000",KickStarter!$F:$F,"canceled",KickStarter!$D:$D,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7">
        <f t="shared" si="3"/>
        <v>0</v>
      </c>
    </row>
    <row r="7" spans="1:8" x14ac:dyDescent="0.2">
      <c r="A7" t="s">
        <v>8395</v>
      </c>
      <c r="B7">
        <f>COUNTIFS(KickStarter!$D:$D,"&gt;=20000",KickStarter!$F:$F,"successful",KickStarter!$D:$D, "&lt;=24999", KickStarter!$R:$R, "plays")</f>
        <v>9</v>
      </c>
      <c r="C7">
        <f>COUNTIFS(KickStarter!$D:$D,"&gt;=20000",KickStarter!$F:$F,"failed",KickStarter!$D:$D, "&lt;=24999", KickStarter!$R:$R, "plays")</f>
        <v>11</v>
      </c>
      <c r="D7">
        <f>COUNTIFS(KickStarter!$D:$D,"&gt;=20000",KickStarter!$F:$F,"canceled",KickStarter!$D:$D,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7">
        <f t="shared" si="3"/>
        <v>0</v>
      </c>
    </row>
    <row r="8" spans="1:8" x14ac:dyDescent="0.2">
      <c r="A8" t="s">
        <v>8396</v>
      </c>
      <c r="B8">
        <f>COUNTIFS(KickStarter!$D:$D,"&gt;=25000",KickStarter!$F:$F,"successful",KickStarter!$D:$D, "&lt;=29999", KickStarter!$R:$R, "plays")</f>
        <v>1</v>
      </c>
      <c r="C8">
        <f>COUNTIFS(KickStarter!$D:$D,"&gt;=25000",KickStarter!$F:$F,"failed",KickStarter!$D:$D, "&lt;=29999", KickStarter!$R:$R, "plays")</f>
        <v>4</v>
      </c>
      <c r="D8">
        <f>COUNTIFS(KickStarter!$D:$D,"&gt;=25000",KickStarter!$F:$F,"canceled",KickStarter!$D:$D,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7">
        <f t="shared" si="3"/>
        <v>0</v>
      </c>
    </row>
    <row r="9" spans="1:8" x14ac:dyDescent="0.2">
      <c r="A9" t="s">
        <v>8397</v>
      </c>
      <c r="B9">
        <f>COUNTIFS(KickStarter!$D:$D,"&gt;=30000",KickStarter!$F:$F,"successful",KickStarter!$D:$D, "&lt;=34999", KickStarter!$R:$R, "plays")</f>
        <v>3</v>
      </c>
      <c r="C9">
        <f>COUNTIFS(KickStarter!$D:$D,"&gt;=30000",KickStarter!$F:$F,"failed",KickStarter!$D:$D, "&lt;=34999", KickStarter!$R:$R, "plays")</f>
        <v>8</v>
      </c>
      <c r="D9">
        <f>COUNTIFS(KickStarter!$D:$D,"&gt;=30000",KickStarter!$F:$F,"canceled",KickStarter!$D:$D, "&lt;=34999", KickStarter!$R:$R, "plays")</f>
        <v>0</v>
      </c>
      <c r="E9">
        <f t="shared" si="0"/>
        <v>11</v>
      </c>
      <c r="F9" s="18">
        <f t="shared" si="1"/>
        <v>0.27300000000000002</v>
      </c>
      <c r="G9" s="18">
        <f t="shared" si="2"/>
        <v>0.72699999999999998</v>
      </c>
      <c r="H9" s="17">
        <f t="shared" si="3"/>
        <v>0</v>
      </c>
    </row>
    <row r="10" spans="1:8" x14ac:dyDescent="0.2">
      <c r="A10" t="s">
        <v>8398</v>
      </c>
      <c r="B10">
        <f>COUNTIFS(KickStarter!$D:$D,"&gt;=35000",KickStarter!$F:$F,"successful",KickStarter!$D:$D, "&lt;=39999", KickStarter!$R:$R, "plays")</f>
        <v>4</v>
      </c>
      <c r="C10">
        <f>COUNTIFS(KickStarter!$D:$D,"&gt;=35000",KickStarter!$F:$F,"failed",KickStarter!$D:$D, "&lt;=39999", KickStarter!$R:$R, "plays")</f>
        <v>2</v>
      </c>
      <c r="D10">
        <f>COUNTIFS(KickStarter!$D:$D,"&gt;=35000",KickStarter!$F:$F,"canceled",KickStarter!$D:$D, "&lt;=39999", KickStarter!$R:$R, "plays")</f>
        <v>0</v>
      </c>
      <c r="E10">
        <f t="shared" si="0"/>
        <v>6</v>
      </c>
      <c r="F10" s="18">
        <f t="shared" si="1"/>
        <v>0.66700000000000004</v>
      </c>
      <c r="G10" s="18">
        <f t="shared" si="2"/>
        <v>0.33300000000000002</v>
      </c>
      <c r="H10" s="17">
        <f t="shared" si="3"/>
        <v>0</v>
      </c>
    </row>
    <row r="11" spans="1:8" x14ac:dyDescent="0.2">
      <c r="A11" t="s">
        <v>8399</v>
      </c>
      <c r="B11">
        <f>COUNTIFS(KickStarter!$D:$D,"&gt;=40000",KickStarter!$F:$F,"successful",KickStarter!$D:$D, "&lt;=44999", KickStarter!$R:$R, "plays")</f>
        <v>2</v>
      </c>
      <c r="C11">
        <f>COUNTIFS(KickStarter!$D:$D,"&gt;=40000",KickStarter!$F:$F,"failed",KickStarter!$D:$D, "&lt;=44999", KickStarter!$R:$R, "plays")</f>
        <v>1</v>
      </c>
      <c r="D11">
        <f>COUNTIFS(KickStarter!$D:$D,"&gt;=40000",KickStarter!$F:$F,"canceled",KickStarter!$D:$D, "&lt;=44999", KickStarter!$R:$R, "plays")</f>
        <v>0</v>
      </c>
      <c r="E11">
        <f t="shared" si="0"/>
        <v>3</v>
      </c>
      <c r="F11" s="18">
        <f t="shared" si="1"/>
        <v>0.66700000000000004</v>
      </c>
      <c r="G11" s="18">
        <f t="shared" si="2"/>
        <v>0.33300000000000002</v>
      </c>
      <c r="H11" s="17">
        <f t="shared" si="3"/>
        <v>0</v>
      </c>
    </row>
    <row r="12" spans="1:8" x14ac:dyDescent="0.2">
      <c r="A12" t="s">
        <v>8400</v>
      </c>
      <c r="B12">
        <f>COUNTIFS(KickStarter!$D:$D,"&gt;=45000",KickStarter!$F:$F,"successful",KickStarter!$D:$D, "&lt;=49999", KickStarter!$R:$R, "plays")</f>
        <v>0</v>
      </c>
      <c r="C12">
        <f>COUNTIFS(KickStarter!$D:$D,"&gt;=45000",KickStarter!$F:$F,"failed",KickStarter!$D:$D, "&lt;=49999", KickStarter!$R:$R, "plays")</f>
        <v>1</v>
      </c>
      <c r="D12">
        <f>COUNTIFS(KickStarter!$D:$D,"&gt;=45000",KickStarter!$F:$F,"canceled",KickStarter!$D:$D,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7">
        <f t="shared" si="3"/>
        <v>0</v>
      </c>
    </row>
    <row r="13" spans="1:8" x14ac:dyDescent="0.2">
      <c r="A13" t="s">
        <v>8401</v>
      </c>
      <c r="B13">
        <f>COUNTIFS(KickStarter!$D:$D,"&gt;50000",KickStarter!$F:$F,"successful", KickStarter!$R:$R, "plays")</f>
        <v>2</v>
      </c>
      <c r="C13">
        <f>COUNTIFS(KickStarter!$D:$D,"&gt;50000",KickStarter!$F:$F,"failed", KickStarter!$R:$R, "plays")</f>
        <v>10</v>
      </c>
      <c r="D13">
        <f>COUNTIFS(KickStarter!$D:$D,"&gt;50000",KickStarter!$F:$F,"canceled", KickStarter!$R:$R, "plays")</f>
        <v>0</v>
      </c>
      <c r="E13">
        <f t="shared" si="0"/>
        <v>12</v>
      </c>
      <c r="F13" s="18">
        <f t="shared" si="1"/>
        <v>0.16700000000000001</v>
      </c>
      <c r="G13" s="18">
        <f t="shared" si="2"/>
        <v>0.83299999999999996</v>
      </c>
      <c r="H13" s="17">
        <f t="shared" si="3"/>
        <v>0</v>
      </c>
    </row>
  </sheetData>
  <conditionalFormatting sqref="A1:H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4B32F-0758-744F-9DD5-BB14CC226433}">
  <dimension ref="A1:F18"/>
  <sheetViews>
    <sheetView workbookViewId="0">
      <selection activeCell="M25" sqref="M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02DA-F383-9F4B-A108-270208445B1C}">
  <dimension ref="A1:F14"/>
  <sheetViews>
    <sheetView workbookViewId="0">
      <selection activeCell="B21" sqref="B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DA97-F5AF-F040-A548-832A02CEE831}"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43D2-D113-FC41-BFE1-D27EACAA0DB9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5"/>
    <col min="5" max="5" width="14.5" bestFit="1" customWidth="1"/>
  </cols>
  <sheetData>
    <row r="1" spans="1:6" x14ac:dyDescent="0.2">
      <c r="A1" t="s">
        <v>8380</v>
      </c>
      <c r="B1" t="s">
        <v>4110</v>
      </c>
      <c r="C1" s="5" t="s">
        <v>8381</v>
      </c>
      <c r="D1" s="5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5">
        <f>VLOOKUP(A2, KickStarter!B:E, 3,FALSE)</f>
        <v>2000</v>
      </c>
      <c r="D2" s="5">
        <f>VLOOKUP(A2,KickStarter!B:E,4,FALSE)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5">
        <f>VLOOKUP(A3, KickStarter!B:E, 3,FALSE)</f>
        <v>2000</v>
      </c>
      <c r="D3" s="5">
        <f>VLOOKUP(A3,KickStarter!B:E,4,FALSE)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5">
        <f>VLOOKUP(A4, KickStarter!B:E, 3,FALSE)</f>
        <v>1500</v>
      </c>
      <c r="D4" s="5">
        <f>VLOOKUP(A4,KickStarter!B:E,4,FALSE)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5">
        <f>VLOOKUP(A5, KickStarter!B:E, 3,FALSE)</f>
        <v>1000</v>
      </c>
      <c r="D5" s="5">
        <f>VLOOKUP(A5,KickStarter!B:E,4,FALSE)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5">
        <f>VLOOKUP(A6, KickStarter!B:E, 3,FALSE)</f>
        <v>4000</v>
      </c>
      <c r="D6" s="5">
        <f>VLOOKUP(A6,KickStarter!B:E,4,FALSE)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2021-05-03T05:09:09Z</dcterms:modified>
</cp:coreProperties>
</file>