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oes he love me" sheetId="1" r:id="rId1"/>
    <sheet name="Model" sheetId="3" r:id="rId2"/>
    <sheet name="تفاح ولا بطيخ" sheetId="4" r:id="rId3"/>
    <sheet name="love" sheetId="5" r:id="rId4"/>
    <sheet name="Plove" sheetId="6" r:id="rId5"/>
    <sheet name="TestFruit" sheetId="7" r:id="rId6"/>
  </sheets>
  <calcPr calcId="124519"/>
</workbook>
</file>

<file path=xl/calcChain.xml><?xml version="1.0" encoding="utf-8"?>
<calcChain xmlns="http://schemas.openxmlformats.org/spreadsheetml/2006/main">
  <c r="G2" i="6"/>
  <c r="H2" s="1"/>
  <c r="G3"/>
  <c r="H3" s="1"/>
  <c r="G4"/>
  <c r="H4" s="1"/>
  <c r="G5"/>
  <c r="H5" s="1"/>
  <c r="G6"/>
  <c r="G7"/>
  <c r="H7" s="1"/>
  <c r="G8"/>
  <c r="G9"/>
  <c r="H9" s="1"/>
  <c r="G10"/>
  <c r="H10" s="1"/>
  <c r="G11"/>
  <c r="H11" s="1"/>
  <c r="G12"/>
  <c r="H12" s="1"/>
  <c r="G13"/>
  <c r="H13" s="1"/>
  <c r="G14"/>
  <c r="H14" s="1"/>
  <c r="G15"/>
  <c r="H15" s="1"/>
  <c r="G16"/>
  <c r="G17"/>
  <c r="H17" s="1"/>
  <c r="G18"/>
  <c r="H18" s="1"/>
  <c r="G19"/>
  <c r="H19" s="1"/>
  <c r="G20"/>
  <c r="H20" s="1"/>
  <c r="G21"/>
  <c r="H21" s="1"/>
  <c r="H16"/>
  <c r="H8"/>
  <c r="H6"/>
  <c r="J22" i="5"/>
  <c r="K22" s="1"/>
  <c r="K21"/>
  <c r="J21"/>
  <c r="K20"/>
  <c r="J20"/>
  <c r="J19"/>
  <c r="K19" s="1"/>
  <c r="J18"/>
  <c r="K18" s="1"/>
  <c r="K17"/>
  <c r="J17"/>
  <c r="K16"/>
  <c r="J16"/>
  <c r="K15"/>
  <c r="J15"/>
  <c r="J14"/>
  <c r="K14" s="1"/>
  <c r="K13"/>
  <c r="J13"/>
  <c r="K12"/>
  <c r="J12"/>
  <c r="K11"/>
  <c r="J11"/>
  <c r="J10"/>
  <c r="K10" s="1"/>
  <c r="K9"/>
  <c r="J9"/>
  <c r="K8"/>
  <c r="J8"/>
  <c r="K7"/>
  <c r="J7"/>
  <c r="J6"/>
  <c r="K6" s="1"/>
  <c r="K5"/>
  <c r="J5"/>
  <c r="K4"/>
  <c r="J4"/>
  <c r="K3"/>
  <c r="J3"/>
  <c r="I22" i="4"/>
  <c r="D28"/>
  <c r="G26"/>
  <c r="J13"/>
  <c r="J14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3"/>
  <c r="G25"/>
  <c r="G24"/>
  <c r="F24"/>
  <c r="F25"/>
  <c r="D25"/>
  <c r="E25"/>
  <c r="E24"/>
  <c r="D24"/>
  <c r="S3"/>
  <c r="O3"/>
  <c r="O18"/>
  <c r="Q18"/>
  <c r="S18"/>
  <c r="F22"/>
  <c r="F21"/>
  <c r="F20"/>
  <c r="F19"/>
  <c r="F18"/>
  <c r="F17"/>
  <c r="S23"/>
  <c r="S24"/>
  <c r="T23"/>
  <c r="T24"/>
  <c r="F16"/>
  <c r="F15"/>
  <c r="F14"/>
  <c r="F13"/>
  <c r="F12"/>
  <c r="F11"/>
  <c r="S15"/>
  <c r="Q15"/>
  <c r="F10"/>
  <c r="S14"/>
  <c r="R23" s="1"/>
  <c r="Q14"/>
  <c r="R24" s="1"/>
  <c r="F9"/>
  <c r="Q23"/>
  <c r="Q24"/>
  <c r="S13"/>
  <c r="Q13"/>
  <c r="F8"/>
  <c r="F7"/>
  <c r="F6"/>
  <c r="F5"/>
  <c r="S10"/>
  <c r="Q10"/>
  <c r="S5"/>
  <c r="Q5"/>
  <c r="F4"/>
  <c r="S9"/>
  <c r="Q9"/>
  <c r="S4"/>
  <c r="P23" s="1"/>
  <c r="Q4"/>
  <c r="P24" s="1"/>
  <c r="F3"/>
  <c r="S8"/>
  <c r="O23" s="1"/>
  <c r="Q8"/>
  <c r="O24" s="1"/>
  <c r="Q3"/>
  <c r="N16" i="3"/>
  <c r="M16"/>
  <c r="N15"/>
  <c r="M15"/>
  <c r="N14"/>
  <c r="M14"/>
  <c r="N13"/>
  <c r="M13"/>
  <c r="N12"/>
  <c r="M12"/>
  <c r="N11"/>
  <c r="M11"/>
  <c r="N10"/>
  <c r="M10"/>
  <c r="N9"/>
  <c r="M9"/>
  <c r="N8"/>
  <c r="M8"/>
  <c r="N2"/>
  <c r="M2"/>
  <c r="N7"/>
  <c r="M7"/>
  <c r="N6"/>
  <c r="M6"/>
  <c r="N5"/>
  <c r="M5"/>
  <c r="N4"/>
  <c r="M4"/>
  <c r="N3"/>
  <c r="M3"/>
  <c r="I16"/>
  <c r="G16"/>
  <c r="C16"/>
  <c r="A16"/>
  <c r="I15"/>
  <c r="G15"/>
  <c r="C15"/>
  <c r="A15"/>
  <c r="C10"/>
  <c r="A10"/>
  <c r="I9"/>
  <c r="G9"/>
  <c r="C9"/>
  <c r="A9"/>
  <c r="I8"/>
  <c r="G8"/>
  <c r="C8"/>
  <c r="A8"/>
  <c r="I4"/>
  <c r="G4"/>
  <c r="C4"/>
  <c r="A4"/>
  <c r="I3"/>
  <c r="G3"/>
  <c r="C3"/>
  <c r="A3"/>
  <c r="I2"/>
  <c r="G2"/>
  <c r="C2"/>
  <c r="A2"/>
  <c r="Q26" i="1"/>
  <c r="V26" s="1"/>
  <c r="Q25"/>
  <c r="V25" s="1"/>
  <c r="U26"/>
  <c r="T26"/>
  <c r="S26"/>
  <c r="R26"/>
  <c r="P26"/>
  <c r="U25"/>
  <c r="T25"/>
  <c r="S25"/>
  <c r="R25"/>
  <c r="P25"/>
  <c r="P16"/>
  <c r="P15"/>
  <c r="N16"/>
  <c r="N15"/>
  <c r="N10"/>
  <c r="N9"/>
  <c r="N8"/>
  <c r="T16"/>
  <c r="T15"/>
  <c r="T9"/>
  <c r="T8"/>
  <c r="N4"/>
  <c r="N3"/>
  <c r="N2"/>
  <c r="V15"/>
  <c r="V16"/>
  <c r="P10"/>
  <c r="P9"/>
  <c r="P8"/>
  <c r="V9"/>
  <c r="V8"/>
  <c r="P4"/>
  <c r="P3"/>
  <c r="P2"/>
  <c r="T4"/>
  <c r="T3"/>
  <c r="T2"/>
  <c r="V4"/>
  <c r="V3"/>
  <c r="V2"/>
  <c r="Q20"/>
  <c r="S20"/>
  <c r="K3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14"/>
  <c r="K14" s="1"/>
  <c r="J13"/>
  <c r="K13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3"/>
  <c r="D26" i="4" l="1"/>
  <c r="AE21"/>
  <c r="AE17"/>
  <c r="AE19"/>
  <c r="AE20"/>
  <c r="AE12"/>
  <c r="E26"/>
  <c r="AE13"/>
  <c r="AE5"/>
  <c r="AE6"/>
  <c r="AE3"/>
  <c r="AE15"/>
  <c r="AE16"/>
  <c r="AE8"/>
  <c r="AE9"/>
  <c r="AE18"/>
  <c r="AE7"/>
  <c r="AE11"/>
  <c r="AE22"/>
  <c r="AE14"/>
  <c r="AE10"/>
  <c r="U24"/>
  <c r="U23"/>
  <c r="AE4" l="1"/>
</calcChain>
</file>

<file path=xl/sharedStrings.xml><?xml version="1.0" encoding="utf-8"?>
<sst xmlns="http://schemas.openxmlformats.org/spreadsheetml/2006/main" count="382" uniqueCount="96">
  <si>
    <t>تقديم التضحيات</t>
  </si>
  <si>
    <t>الالتزام بالمواعيد</t>
  </si>
  <si>
    <t>x</t>
  </si>
  <si>
    <t>احترام الراي</t>
  </si>
  <si>
    <t>تقيم هدايه</t>
  </si>
  <si>
    <t>الاهتمام بمشاكلي</t>
  </si>
  <si>
    <t>0-1-2</t>
  </si>
  <si>
    <t>0-1</t>
  </si>
  <si>
    <t>عدم احساس بالملل وانتم مع بعض</t>
  </si>
  <si>
    <t>♥ No</t>
  </si>
  <si>
    <t>♥ Yes</t>
  </si>
  <si>
    <t>عدم الملل</t>
  </si>
  <si>
    <t>13 / 20 =</t>
  </si>
  <si>
    <t>7 / 20 =</t>
  </si>
  <si>
    <t>4 / 13 =</t>
  </si>
  <si>
    <t>5 / 13 =</t>
  </si>
  <si>
    <t>3 / 7 =</t>
  </si>
  <si>
    <t>2 / 7 =</t>
  </si>
  <si>
    <t>1 / 13 =</t>
  </si>
  <si>
    <t>7 / 13 =</t>
  </si>
  <si>
    <t>3 / 13 =</t>
  </si>
  <si>
    <t>10 / 13 =</t>
  </si>
  <si>
    <t>6 / 13 =</t>
  </si>
  <si>
    <t>؟؟</t>
  </si>
  <si>
    <t>♥</t>
  </si>
  <si>
    <t>4 / 7 =</t>
  </si>
  <si>
    <t>1 / 7 =</t>
  </si>
  <si>
    <t>5 / 7 =</t>
  </si>
  <si>
    <t xml:space="preserve"> 1/ 8 =</t>
  </si>
  <si>
    <t>5 / 8 =</t>
  </si>
  <si>
    <t>4 / 8 =</t>
  </si>
  <si>
    <t xml:space="preserve"> 8 / 13 =</t>
  </si>
  <si>
    <t xml:space="preserve"> 5 / 7 =</t>
  </si>
  <si>
    <t xml:space="preserve"> 2 / 7 =</t>
  </si>
  <si>
    <t>f1</t>
  </si>
  <si>
    <t>Yes</t>
  </si>
  <si>
    <t>no</t>
  </si>
  <si>
    <t>f2</t>
  </si>
  <si>
    <t>f3</t>
  </si>
  <si>
    <t>f4</t>
  </si>
  <si>
    <t>f5</t>
  </si>
  <si>
    <t>f6</t>
  </si>
  <si>
    <t>اسم  امه</t>
  </si>
  <si>
    <t>امال</t>
  </si>
  <si>
    <t>منى</t>
  </si>
  <si>
    <t>مي</t>
  </si>
  <si>
    <t>مريم</t>
  </si>
  <si>
    <t>ايناس</t>
  </si>
  <si>
    <t>سلوى</t>
  </si>
  <si>
    <t>عواطف</t>
  </si>
  <si>
    <t>ساره</t>
  </si>
  <si>
    <t>ايه</t>
  </si>
  <si>
    <t>مروه</t>
  </si>
  <si>
    <t>رانيا</t>
  </si>
  <si>
    <t>انجي</t>
  </si>
  <si>
    <t>حميده</t>
  </si>
  <si>
    <t>ساميه</t>
  </si>
  <si>
    <t>اللون</t>
  </si>
  <si>
    <t>int</t>
  </si>
  <si>
    <t>احمر-اخضر-اصفر</t>
  </si>
  <si>
    <t>تفاح-بطيخ-ليمون</t>
  </si>
  <si>
    <t>بطيخ</t>
  </si>
  <si>
    <t>تفاح</t>
  </si>
  <si>
    <t>ليمون</t>
  </si>
  <si>
    <t>الوزن بالجرام</t>
  </si>
  <si>
    <t xml:space="preserve">    ♥     Y/N</t>
  </si>
  <si>
    <t>الطول بالسنتيمتر</t>
  </si>
  <si>
    <t>14 / 20 =</t>
  </si>
  <si>
    <t>4 / 20 =</t>
  </si>
  <si>
    <t>2 / 20 =</t>
  </si>
  <si>
    <t>4 / 4 =</t>
  </si>
  <si>
    <t>x/2=</t>
  </si>
  <si>
    <t>4/ 14 =</t>
  </si>
  <si>
    <t>3 / 14 =</t>
  </si>
  <si>
    <t>0.1 / 4 =</t>
  </si>
  <si>
    <t>0.1/ 4 =</t>
  </si>
  <si>
    <t>0.1/2=</t>
  </si>
  <si>
    <t>2/2=</t>
  </si>
  <si>
    <t>العدد</t>
  </si>
  <si>
    <t>المجموع</t>
  </si>
  <si>
    <t>المتوسط</t>
  </si>
  <si>
    <t>التباين</t>
  </si>
  <si>
    <t>B</t>
  </si>
  <si>
    <t>C</t>
  </si>
  <si>
    <t>D</t>
  </si>
  <si>
    <t>E</t>
  </si>
  <si>
    <t>F</t>
  </si>
  <si>
    <t>G</t>
  </si>
  <si>
    <t>Y</t>
  </si>
  <si>
    <t>A</t>
  </si>
  <si>
    <t>Color</t>
  </si>
  <si>
    <t>Lemon</t>
  </si>
  <si>
    <t>Apple</t>
  </si>
  <si>
    <t>watermelon</t>
  </si>
  <si>
    <t>Cm</t>
  </si>
  <si>
    <t>Kg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</si>
</sst>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49A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9AB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2"/>
  <sheetViews>
    <sheetView rightToLeft="1" tabSelected="1" zoomScale="70" zoomScaleNormal="70" workbookViewId="0">
      <selection activeCell="A14" sqref="A14:XFD14"/>
    </sheetView>
  </sheetViews>
  <sheetFormatPr defaultRowHeight="15"/>
  <cols>
    <col min="1" max="1" width="1.7109375" bestFit="1" customWidth="1"/>
    <col min="2" max="2" width="4" customWidth="1"/>
    <col min="3" max="3" width="5.85546875" bestFit="1" customWidth="1"/>
    <col min="4" max="4" width="10.5703125" customWidth="1"/>
    <col min="5" max="5" width="9.7109375" customWidth="1"/>
    <col min="6" max="6" width="11.5703125" customWidth="1"/>
    <col min="7" max="7" width="8.85546875" customWidth="1"/>
    <col min="8" max="9" width="13" bestFit="1" customWidth="1"/>
    <col min="10" max="10" width="0" hidden="1" customWidth="1"/>
    <col min="11" max="11" width="13.85546875" customWidth="1"/>
    <col min="13" max="13" width="13.42578125" customWidth="1"/>
    <col min="14" max="14" width="6.42578125" customWidth="1"/>
    <col min="15" max="15" width="10.140625" bestFit="1" customWidth="1"/>
    <col min="16" max="16" width="9.85546875" customWidth="1"/>
    <col min="17" max="17" width="8.85546875" customWidth="1"/>
    <col min="18" max="18" width="13" bestFit="1" customWidth="1"/>
    <col min="20" max="20" width="24.5703125" bestFit="1" customWidth="1"/>
    <col min="21" max="21" width="13" bestFit="1" customWidth="1"/>
    <col min="22" max="22" width="14.42578125" customWidth="1"/>
  </cols>
  <sheetData>
    <row r="1" spans="1:24" ht="93.75">
      <c r="A1" s="3"/>
      <c r="B1" s="4"/>
      <c r="C1" s="29" t="s">
        <v>42</v>
      </c>
      <c r="D1" s="5" t="s">
        <v>0</v>
      </c>
      <c r="E1" s="6" t="s">
        <v>1</v>
      </c>
      <c r="F1" s="6" t="s">
        <v>8</v>
      </c>
      <c r="G1" s="6" t="s">
        <v>4</v>
      </c>
      <c r="H1" s="6" t="s">
        <v>5</v>
      </c>
      <c r="I1" s="6" t="s">
        <v>3</v>
      </c>
      <c r="J1" s="6"/>
      <c r="K1" s="6" t="s">
        <v>65</v>
      </c>
      <c r="N1" s="60" t="s">
        <v>9</v>
      </c>
      <c r="O1" s="61"/>
      <c r="P1" s="58" t="s">
        <v>10</v>
      </c>
      <c r="Q1" s="59"/>
      <c r="R1" s="9" t="s">
        <v>1</v>
      </c>
      <c r="T1" s="58" t="s">
        <v>9</v>
      </c>
      <c r="U1" s="59"/>
      <c r="V1" s="56" t="s">
        <v>10</v>
      </c>
      <c r="W1" s="57"/>
      <c r="X1" s="9" t="s">
        <v>0</v>
      </c>
    </row>
    <row r="2" spans="1:24" ht="18.75">
      <c r="A2" s="7"/>
      <c r="B2" s="8"/>
      <c r="C2" s="30"/>
      <c r="D2" s="5" t="s">
        <v>6</v>
      </c>
      <c r="E2" s="6" t="s">
        <v>6</v>
      </c>
      <c r="F2" s="6" t="s">
        <v>7</v>
      </c>
      <c r="G2" s="6" t="s">
        <v>6</v>
      </c>
      <c r="H2" s="6" t="s">
        <v>7</v>
      </c>
      <c r="I2" s="6" t="s">
        <v>7</v>
      </c>
      <c r="J2" s="6"/>
      <c r="K2" s="6"/>
      <c r="N2" s="16">
        <f>2 / 7</f>
        <v>0.2857142857142857</v>
      </c>
      <c r="O2" s="17" t="s">
        <v>17</v>
      </c>
      <c r="P2" s="18">
        <f>1 / 13</f>
        <v>7.6923076923076927E-2</v>
      </c>
      <c r="Q2" s="19" t="s">
        <v>18</v>
      </c>
      <c r="R2" s="6">
        <v>0</v>
      </c>
      <c r="T2" s="16">
        <f>3 / 7</f>
        <v>0.42857142857142855</v>
      </c>
      <c r="U2" s="17" t="s">
        <v>16</v>
      </c>
      <c r="V2" s="18">
        <f>4 / 13</f>
        <v>0.30769230769230771</v>
      </c>
      <c r="W2" s="19" t="s">
        <v>14</v>
      </c>
      <c r="X2" s="5">
        <v>0</v>
      </c>
    </row>
    <row r="3" spans="1:24" ht="18.75">
      <c r="A3" s="18" t="s">
        <v>2</v>
      </c>
      <c r="B3" s="19">
        <v>1</v>
      </c>
      <c r="C3" s="36" t="s">
        <v>43</v>
      </c>
      <c r="D3" s="10">
        <v>0</v>
      </c>
      <c r="E3" s="11">
        <v>2</v>
      </c>
      <c r="F3" s="11">
        <v>0</v>
      </c>
      <c r="G3" s="11">
        <v>2</v>
      </c>
      <c r="H3" s="11">
        <v>1</v>
      </c>
      <c r="I3" s="11">
        <v>1</v>
      </c>
      <c r="J3" s="11">
        <f>SUM(D3:I3)</f>
        <v>6</v>
      </c>
      <c r="K3" s="12">
        <f>IF(J3&gt;4,1,0)</f>
        <v>1</v>
      </c>
      <c r="N3" s="16">
        <f>4/7</f>
        <v>0.5714285714285714</v>
      </c>
      <c r="O3" s="17" t="s">
        <v>25</v>
      </c>
      <c r="P3" s="18">
        <f>5 / 13</f>
        <v>0.38461538461538464</v>
      </c>
      <c r="Q3" s="19" t="s">
        <v>15</v>
      </c>
      <c r="R3" s="6">
        <v>1</v>
      </c>
      <c r="T3" s="16">
        <f>2 / 7</f>
        <v>0.2857142857142857</v>
      </c>
      <c r="U3" s="17" t="s">
        <v>17</v>
      </c>
      <c r="V3" s="18">
        <f>5 / 13</f>
        <v>0.38461538461538464</v>
      </c>
      <c r="W3" s="19" t="s">
        <v>15</v>
      </c>
      <c r="X3" s="6">
        <v>1</v>
      </c>
    </row>
    <row r="4" spans="1:24" ht="18.75">
      <c r="A4" s="27" t="s">
        <v>2</v>
      </c>
      <c r="B4" s="28">
        <v>2</v>
      </c>
      <c r="C4" s="36" t="s">
        <v>44</v>
      </c>
      <c r="D4" s="2">
        <v>1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f t="shared" ref="J4:J22" si="0">SUM(D4:I4)</f>
        <v>3</v>
      </c>
      <c r="K4" s="15">
        <f t="shared" ref="K4:K22" si="1">IF(J4&gt;4,1,0)</f>
        <v>0</v>
      </c>
      <c r="N4" s="16">
        <f>1/7</f>
        <v>0.14285714285714285</v>
      </c>
      <c r="O4" s="17" t="s">
        <v>26</v>
      </c>
      <c r="P4" s="18">
        <f>7 / 13</f>
        <v>0.53846153846153844</v>
      </c>
      <c r="Q4" s="19" t="s">
        <v>19</v>
      </c>
      <c r="R4" s="6">
        <v>2</v>
      </c>
      <c r="T4" s="16">
        <f>2 / 7</f>
        <v>0.2857142857142857</v>
      </c>
      <c r="U4" s="17" t="s">
        <v>17</v>
      </c>
      <c r="V4" s="18">
        <f>4 / 13</f>
        <v>0.30769230769230771</v>
      </c>
      <c r="W4" s="19" t="s">
        <v>14</v>
      </c>
      <c r="X4" s="6">
        <v>2</v>
      </c>
    </row>
    <row r="5" spans="1:24">
      <c r="A5" s="18" t="s">
        <v>2</v>
      </c>
      <c r="B5" s="19">
        <v>3</v>
      </c>
      <c r="C5" s="36" t="s">
        <v>45</v>
      </c>
      <c r="D5" s="10">
        <v>2</v>
      </c>
      <c r="E5" s="11">
        <v>2</v>
      </c>
      <c r="F5" s="11">
        <v>1</v>
      </c>
      <c r="G5" s="11">
        <v>0</v>
      </c>
      <c r="H5" s="11">
        <v>1</v>
      </c>
      <c r="I5" s="11">
        <v>1</v>
      </c>
      <c r="J5" s="11">
        <f t="shared" si="0"/>
        <v>7</v>
      </c>
      <c r="K5" s="12">
        <f t="shared" si="1"/>
        <v>1</v>
      </c>
    </row>
    <row r="6" spans="1:24">
      <c r="A6" s="18" t="s">
        <v>2</v>
      </c>
      <c r="B6" s="19">
        <v>4</v>
      </c>
      <c r="C6" s="36" t="s">
        <v>46</v>
      </c>
      <c r="D6" s="10">
        <v>0</v>
      </c>
      <c r="E6" s="11">
        <v>2</v>
      </c>
      <c r="F6" s="11">
        <v>1</v>
      </c>
      <c r="G6" s="11">
        <v>2</v>
      </c>
      <c r="H6" s="11">
        <v>1</v>
      </c>
      <c r="I6" s="11">
        <v>1</v>
      </c>
      <c r="J6" s="11">
        <f t="shared" si="0"/>
        <v>7</v>
      </c>
      <c r="K6" s="12">
        <f t="shared" si="1"/>
        <v>1</v>
      </c>
    </row>
    <row r="7" spans="1:24" ht="18.75">
      <c r="A7" s="18" t="s">
        <v>2</v>
      </c>
      <c r="B7" s="19">
        <v>5</v>
      </c>
      <c r="C7" s="36" t="s">
        <v>46</v>
      </c>
      <c r="D7" s="10">
        <v>1</v>
      </c>
      <c r="E7" s="11">
        <v>2</v>
      </c>
      <c r="F7" s="11">
        <v>0</v>
      </c>
      <c r="G7" s="11">
        <v>2</v>
      </c>
      <c r="H7" s="11">
        <v>1</v>
      </c>
      <c r="I7" s="11">
        <v>1</v>
      </c>
      <c r="J7" s="11">
        <f t="shared" si="0"/>
        <v>7</v>
      </c>
      <c r="K7" s="12">
        <f t="shared" si="1"/>
        <v>1</v>
      </c>
      <c r="N7" s="58" t="s">
        <v>9</v>
      </c>
      <c r="O7" s="59"/>
      <c r="P7" s="58" t="s">
        <v>10</v>
      </c>
      <c r="Q7" s="59"/>
      <c r="R7" s="9" t="s">
        <v>4</v>
      </c>
      <c r="T7" s="58" t="s">
        <v>9</v>
      </c>
      <c r="U7" s="59"/>
      <c r="V7" s="58" t="s">
        <v>10</v>
      </c>
      <c r="W7" s="59"/>
      <c r="X7" s="9" t="s">
        <v>11</v>
      </c>
    </row>
    <row r="8" spans="1:24" ht="18.75">
      <c r="A8" s="27" t="s">
        <v>2</v>
      </c>
      <c r="B8" s="28">
        <v>6</v>
      </c>
      <c r="C8" s="36" t="s">
        <v>48</v>
      </c>
      <c r="D8" s="2">
        <v>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3</v>
      </c>
      <c r="K8" s="15">
        <f t="shared" si="1"/>
        <v>0</v>
      </c>
      <c r="N8" s="16">
        <f>4/8</f>
        <v>0.5</v>
      </c>
      <c r="O8" s="17" t="s">
        <v>30</v>
      </c>
      <c r="P8" s="18">
        <f>1 / 13</f>
        <v>7.6923076923076927E-2</v>
      </c>
      <c r="Q8" s="19" t="s">
        <v>18</v>
      </c>
      <c r="R8" s="6">
        <v>0</v>
      </c>
      <c r="T8" s="16">
        <f>5/7</f>
        <v>0.7142857142857143</v>
      </c>
      <c r="U8" s="17" t="s">
        <v>27</v>
      </c>
      <c r="V8" s="18">
        <f>3 / 13</f>
        <v>0.23076923076923078</v>
      </c>
      <c r="W8" s="19" t="s">
        <v>20</v>
      </c>
      <c r="X8" s="6">
        <v>0</v>
      </c>
    </row>
    <row r="9" spans="1:24" ht="18.75">
      <c r="A9" s="18" t="s">
        <v>2</v>
      </c>
      <c r="B9" s="19">
        <v>7</v>
      </c>
      <c r="C9" s="36" t="s">
        <v>51</v>
      </c>
      <c r="D9" s="10">
        <v>0</v>
      </c>
      <c r="E9" s="11">
        <v>2</v>
      </c>
      <c r="F9" s="11">
        <v>1</v>
      </c>
      <c r="G9" s="11">
        <v>2</v>
      </c>
      <c r="H9" s="11">
        <v>0</v>
      </c>
      <c r="I9" s="11">
        <v>0</v>
      </c>
      <c r="J9" s="11">
        <f t="shared" si="0"/>
        <v>5</v>
      </c>
      <c r="K9" s="12">
        <f t="shared" si="1"/>
        <v>1</v>
      </c>
      <c r="N9" s="16">
        <f>5/8</f>
        <v>0.625</v>
      </c>
      <c r="O9" s="17" t="s">
        <v>29</v>
      </c>
      <c r="P9" s="18">
        <f>6 / 13</f>
        <v>0.46153846153846156</v>
      </c>
      <c r="Q9" s="19" t="s">
        <v>22</v>
      </c>
      <c r="R9" s="6">
        <v>1</v>
      </c>
      <c r="T9" s="16">
        <f>2/7</f>
        <v>0.2857142857142857</v>
      </c>
      <c r="U9" s="17" t="s">
        <v>17</v>
      </c>
      <c r="V9" s="18">
        <f>10 / 13</f>
        <v>0.76923076923076927</v>
      </c>
      <c r="W9" s="19" t="s">
        <v>21</v>
      </c>
      <c r="X9" s="6">
        <v>1</v>
      </c>
    </row>
    <row r="10" spans="1:24" ht="18.75">
      <c r="A10" s="18" t="s">
        <v>2</v>
      </c>
      <c r="B10" s="19">
        <v>8</v>
      </c>
      <c r="C10" s="36" t="s">
        <v>46</v>
      </c>
      <c r="D10" s="10">
        <v>1</v>
      </c>
      <c r="E10" s="11">
        <v>1</v>
      </c>
      <c r="F10" s="11">
        <v>1</v>
      </c>
      <c r="G10" s="11">
        <v>2</v>
      </c>
      <c r="H10" s="11">
        <v>1</v>
      </c>
      <c r="I10" s="11">
        <v>1</v>
      </c>
      <c r="J10" s="11">
        <f t="shared" si="0"/>
        <v>7</v>
      </c>
      <c r="K10" s="12">
        <f t="shared" si="1"/>
        <v>1</v>
      </c>
      <c r="N10" s="16">
        <f>1/8</f>
        <v>0.125</v>
      </c>
      <c r="O10" s="17" t="s">
        <v>28</v>
      </c>
      <c r="P10" s="18">
        <f>6 / 13</f>
        <v>0.46153846153846156</v>
      </c>
      <c r="Q10" s="19" t="s">
        <v>22</v>
      </c>
      <c r="R10" s="6">
        <v>2</v>
      </c>
    </row>
    <row r="11" spans="1:24">
      <c r="A11" s="18" t="s">
        <v>2</v>
      </c>
      <c r="B11" s="19">
        <v>9</v>
      </c>
      <c r="C11" s="36" t="s">
        <v>55</v>
      </c>
      <c r="D11" s="10">
        <v>2</v>
      </c>
      <c r="E11" s="11">
        <v>2</v>
      </c>
      <c r="F11" s="11">
        <v>1</v>
      </c>
      <c r="G11" s="11">
        <v>1</v>
      </c>
      <c r="H11" s="11">
        <v>0</v>
      </c>
      <c r="I11" s="11">
        <v>0</v>
      </c>
      <c r="J11" s="11">
        <f t="shared" si="0"/>
        <v>6</v>
      </c>
      <c r="K11" s="12">
        <f t="shared" si="1"/>
        <v>1</v>
      </c>
    </row>
    <row r="12" spans="1:24">
      <c r="A12" s="27" t="s">
        <v>2</v>
      </c>
      <c r="B12" s="28">
        <v>10</v>
      </c>
      <c r="C12" s="36" t="s">
        <v>47</v>
      </c>
      <c r="D12" s="2">
        <v>0</v>
      </c>
      <c r="E12" s="1">
        <v>2</v>
      </c>
      <c r="F12" s="1">
        <v>0</v>
      </c>
      <c r="G12" s="1">
        <v>0</v>
      </c>
      <c r="H12" s="1">
        <v>1</v>
      </c>
      <c r="I12" s="1">
        <v>1</v>
      </c>
      <c r="J12" s="1">
        <f t="shared" si="0"/>
        <v>4</v>
      </c>
      <c r="K12" s="15">
        <f t="shared" si="1"/>
        <v>0</v>
      </c>
    </row>
    <row r="13" spans="1:24">
      <c r="A13" s="18" t="s">
        <v>2</v>
      </c>
      <c r="B13" s="19">
        <v>11</v>
      </c>
      <c r="C13" s="36" t="s">
        <v>50</v>
      </c>
      <c r="D13" s="10">
        <v>1</v>
      </c>
      <c r="E13" s="11">
        <v>1</v>
      </c>
      <c r="F13" s="11">
        <v>1</v>
      </c>
      <c r="G13" s="11">
        <v>2</v>
      </c>
      <c r="H13" s="11">
        <v>1</v>
      </c>
      <c r="I13" s="11">
        <v>0</v>
      </c>
      <c r="J13" s="11">
        <f t="shared" si="0"/>
        <v>6</v>
      </c>
      <c r="K13" s="12">
        <f t="shared" si="1"/>
        <v>1</v>
      </c>
    </row>
    <row r="14" spans="1:24" ht="31.5">
      <c r="A14" s="18" t="s">
        <v>2</v>
      </c>
      <c r="B14" s="19">
        <v>12</v>
      </c>
      <c r="C14" s="36" t="s">
        <v>52</v>
      </c>
      <c r="D14" s="10">
        <v>2</v>
      </c>
      <c r="E14" s="11">
        <v>2</v>
      </c>
      <c r="F14" s="11">
        <v>1</v>
      </c>
      <c r="G14" s="11">
        <v>1</v>
      </c>
      <c r="H14" s="11">
        <v>0</v>
      </c>
      <c r="I14" s="11">
        <v>0</v>
      </c>
      <c r="J14" s="11">
        <f t="shared" si="0"/>
        <v>6</v>
      </c>
      <c r="K14" s="12">
        <f t="shared" si="1"/>
        <v>1</v>
      </c>
      <c r="N14" s="58" t="s">
        <v>9</v>
      </c>
      <c r="O14" s="59"/>
      <c r="P14" s="58" t="s">
        <v>10</v>
      </c>
      <c r="Q14" s="59"/>
      <c r="R14" s="9" t="s">
        <v>3</v>
      </c>
      <c r="T14" s="58" t="s">
        <v>9</v>
      </c>
      <c r="U14" s="59"/>
      <c r="V14" s="58" t="s">
        <v>10</v>
      </c>
      <c r="W14" s="59"/>
      <c r="X14" s="9" t="s">
        <v>5</v>
      </c>
    </row>
    <row r="15" spans="1:24" ht="18.75">
      <c r="A15" s="27" t="s">
        <v>2</v>
      </c>
      <c r="B15" s="28">
        <v>13</v>
      </c>
      <c r="C15" s="36" t="s">
        <v>53</v>
      </c>
      <c r="D15" s="2">
        <v>0</v>
      </c>
      <c r="E15" s="1">
        <v>1</v>
      </c>
      <c r="F15" s="1">
        <v>0</v>
      </c>
      <c r="G15" s="1">
        <v>1</v>
      </c>
      <c r="H15" s="1">
        <v>0</v>
      </c>
      <c r="I15" s="1">
        <v>0</v>
      </c>
      <c r="J15" s="1">
        <f t="shared" si="0"/>
        <v>2</v>
      </c>
      <c r="K15" s="15">
        <f t="shared" si="1"/>
        <v>0</v>
      </c>
      <c r="N15" s="16">
        <f>5/7</f>
        <v>0.7142857142857143</v>
      </c>
      <c r="O15" s="17" t="s">
        <v>32</v>
      </c>
      <c r="P15" s="18">
        <f>5/13</f>
        <v>0.38461538461538464</v>
      </c>
      <c r="Q15" s="19" t="s">
        <v>15</v>
      </c>
      <c r="R15" s="6">
        <v>0</v>
      </c>
      <c r="T15" s="16">
        <f>4/7</f>
        <v>0.5714285714285714</v>
      </c>
      <c r="U15" s="17" t="s">
        <v>25</v>
      </c>
      <c r="V15" s="18">
        <f>3 / 13</f>
        <v>0.23076923076923078</v>
      </c>
      <c r="W15" s="19" t="s">
        <v>20</v>
      </c>
      <c r="X15" s="6">
        <v>0</v>
      </c>
    </row>
    <row r="16" spans="1:24" ht="18.75">
      <c r="A16" s="18" t="s">
        <v>2</v>
      </c>
      <c r="B16" s="19">
        <v>14</v>
      </c>
      <c r="C16" s="36" t="s">
        <v>45</v>
      </c>
      <c r="D16" s="10">
        <v>1</v>
      </c>
      <c r="E16" s="11">
        <v>0</v>
      </c>
      <c r="F16" s="11">
        <v>1</v>
      </c>
      <c r="G16" s="11">
        <v>1</v>
      </c>
      <c r="H16" s="11">
        <v>1</v>
      </c>
      <c r="I16" s="11">
        <v>1</v>
      </c>
      <c r="J16" s="11">
        <f t="shared" si="0"/>
        <v>5</v>
      </c>
      <c r="K16" s="12">
        <f t="shared" si="1"/>
        <v>1</v>
      </c>
      <c r="N16" s="16">
        <f>2/7</f>
        <v>0.2857142857142857</v>
      </c>
      <c r="O16" s="17" t="s">
        <v>33</v>
      </c>
      <c r="P16" s="18">
        <f>8/13</f>
        <v>0.61538461538461542</v>
      </c>
      <c r="Q16" s="19" t="s">
        <v>31</v>
      </c>
      <c r="R16" s="6">
        <v>1</v>
      </c>
      <c r="T16" s="16">
        <f>3/7</f>
        <v>0.42857142857142855</v>
      </c>
      <c r="U16" s="17" t="s">
        <v>16</v>
      </c>
      <c r="V16" s="18">
        <f>10 / 13</f>
        <v>0.76923076923076927</v>
      </c>
      <c r="W16" s="19" t="s">
        <v>21</v>
      </c>
      <c r="X16" s="6">
        <v>1</v>
      </c>
    </row>
    <row r="17" spans="1:22">
      <c r="A17" s="27" t="s">
        <v>2</v>
      </c>
      <c r="B17" s="28">
        <v>15</v>
      </c>
      <c r="C17" s="36" t="s">
        <v>56</v>
      </c>
      <c r="D17" s="2">
        <v>2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f t="shared" si="0"/>
        <v>4</v>
      </c>
      <c r="K17" s="15">
        <f t="shared" si="1"/>
        <v>0</v>
      </c>
    </row>
    <row r="18" spans="1:22">
      <c r="A18" s="27" t="s">
        <v>2</v>
      </c>
      <c r="B18" s="28">
        <v>16</v>
      </c>
      <c r="C18" s="36" t="s">
        <v>50</v>
      </c>
      <c r="D18" s="2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f t="shared" si="0"/>
        <v>3</v>
      </c>
      <c r="K18" s="15">
        <f t="shared" si="1"/>
        <v>0</v>
      </c>
    </row>
    <row r="19" spans="1:22" ht="18.75">
      <c r="A19" s="27" t="s">
        <v>2</v>
      </c>
      <c r="B19" s="28">
        <v>17</v>
      </c>
      <c r="C19" s="36" t="s">
        <v>47</v>
      </c>
      <c r="D19" s="2">
        <v>1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s="1">
        <f t="shared" si="0"/>
        <v>4</v>
      </c>
      <c r="K19" s="15">
        <f t="shared" si="1"/>
        <v>0</v>
      </c>
      <c r="Q19" s="58" t="s">
        <v>9</v>
      </c>
      <c r="R19" s="59"/>
      <c r="S19" s="58" t="s">
        <v>10</v>
      </c>
      <c r="T19" s="59"/>
    </row>
    <row r="20" spans="1:22">
      <c r="A20" s="18" t="s">
        <v>2</v>
      </c>
      <c r="B20" s="19">
        <v>18</v>
      </c>
      <c r="C20" s="36" t="s">
        <v>49</v>
      </c>
      <c r="D20" s="10">
        <v>2</v>
      </c>
      <c r="E20" s="11">
        <v>1</v>
      </c>
      <c r="F20" s="11">
        <v>0</v>
      </c>
      <c r="G20" s="11">
        <v>1</v>
      </c>
      <c r="H20" s="11">
        <v>1</v>
      </c>
      <c r="I20" s="11">
        <v>1</v>
      </c>
      <c r="J20" s="11">
        <f t="shared" si="0"/>
        <v>6</v>
      </c>
      <c r="K20" s="12">
        <f t="shared" si="1"/>
        <v>1</v>
      </c>
      <c r="Q20" s="16">
        <f>7/20</f>
        <v>0.35</v>
      </c>
      <c r="R20" s="17" t="s">
        <v>13</v>
      </c>
      <c r="S20" s="18">
        <f>13/ 20</f>
        <v>0.65</v>
      </c>
      <c r="T20" s="19" t="s">
        <v>12</v>
      </c>
    </row>
    <row r="21" spans="1:22">
      <c r="A21" s="18" t="s">
        <v>2</v>
      </c>
      <c r="B21" s="19">
        <v>19</v>
      </c>
      <c r="C21" s="36" t="s">
        <v>48</v>
      </c>
      <c r="D21" s="10">
        <v>0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f t="shared" si="0"/>
        <v>5</v>
      </c>
      <c r="K21" s="12">
        <f t="shared" si="1"/>
        <v>1</v>
      </c>
    </row>
    <row r="22" spans="1:22">
      <c r="A22" s="13" t="s">
        <v>2</v>
      </c>
      <c r="B22" s="14">
        <v>20</v>
      </c>
      <c r="C22" s="37" t="s">
        <v>54</v>
      </c>
      <c r="D22" s="10">
        <v>1</v>
      </c>
      <c r="E22" s="11">
        <v>1</v>
      </c>
      <c r="F22" s="11">
        <v>1</v>
      </c>
      <c r="G22" s="11">
        <v>1</v>
      </c>
      <c r="H22" s="11">
        <v>1</v>
      </c>
      <c r="I22" s="11">
        <v>0</v>
      </c>
      <c r="J22" s="11">
        <f t="shared" si="0"/>
        <v>5</v>
      </c>
      <c r="K22" s="12">
        <f t="shared" si="1"/>
        <v>1</v>
      </c>
    </row>
    <row r="24" spans="1:22" ht="26.25" customHeight="1">
      <c r="N24" s="21"/>
      <c r="O24" s="22"/>
      <c r="P24" s="20">
        <v>0</v>
      </c>
      <c r="Q24" s="20">
        <v>1</v>
      </c>
      <c r="R24" s="20">
        <v>0</v>
      </c>
      <c r="S24" s="20">
        <v>1</v>
      </c>
      <c r="T24" s="20">
        <v>1</v>
      </c>
      <c r="U24" s="20">
        <v>1</v>
      </c>
      <c r="V24" s="20" t="s">
        <v>23</v>
      </c>
    </row>
    <row r="25" spans="1:22" ht="26.25">
      <c r="N25" s="62" t="s">
        <v>24</v>
      </c>
      <c r="O25" s="63"/>
      <c r="P25" s="20">
        <f>V2</f>
        <v>0.30769230769230771</v>
      </c>
      <c r="Q25" s="20">
        <f>P3</f>
        <v>0.38461538461538464</v>
      </c>
      <c r="R25" s="20">
        <f>V8</f>
        <v>0.23076923076923078</v>
      </c>
      <c r="S25" s="20">
        <f>P9</f>
        <v>0.46153846153846156</v>
      </c>
      <c r="T25" s="20">
        <f>V16</f>
        <v>0.76923076923076927</v>
      </c>
      <c r="U25" s="20">
        <f>P16</f>
        <v>0.61538461538461542</v>
      </c>
      <c r="V25" s="20">
        <f>S20*P25*Q25*R25*S25*T25*U25</f>
        <v>3.8783386705378239E-3</v>
      </c>
    </row>
    <row r="26" spans="1:22" ht="37.5" customHeight="1">
      <c r="N26" s="64"/>
      <c r="O26" s="65"/>
      <c r="P26" s="9">
        <f>T2</f>
        <v>0.42857142857142855</v>
      </c>
      <c r="Q26" s="9">
        <f>N3</f>
        <v>0.5714285714285714</v>
      </c>
      <c r="R26" s="9">
        <f>T8</f>
        <v>0.7142857142857143</v>
      </c>
      <c r="S26" s="9">
        <f>N9</f>
        <v>0.625</v>
      </c>
      <c r="T26" s="9">
        <f>T16</f>
        <v>0.42857142857142855</v>
      </c>
      <c r="U26" s="9">
        <f>N16</f>
        <v>0.2857142857142857</v>
      </c>
      <c r="V26" s="9">
        <f>Q20*U26*T26*S26*R26*Q26*P26</f>
        <v>4.6855476884631389E-3</v>
      </c>
    </row>
    <row r="30" spans="1:22" ht="26.25">
      <c r="N30" s="21"/>
      <c r="O30" s="22"/>
      <c r="P30" s="20">
        <v>0</v>
      </c>
      <c r="Q30" s="20">
        <v>2</v>
      </c>
      <c r="R30" s="20">
        <v>0</v>
      </c>
      <c r="S30" s="20">
        <v>0</v>
      </c>
      <c r="T30" s="20">
        <v>1</v>
      </c>
      <c r="U30" s="20">
        <v>1</v>
      </c>
      <c r="V30" s="20" t="s">
        <v>23</v>
      </c>
    </row>
    <row r="31" spans="1:22" ht="26.25">
      <c r="N31" s="62" t="s">
        <v>24</v>
      </c>
      <c r="O31" s="63"/>
      <c r="P31" s="20">
        <v>0.42857142857142855</v>
      </c>
      <c r="Q31" s="20">
        <v>0.53846153846153844</v>
      </c>
      <c r="R31" s="20">
        <v>0.23076923076923078</v>
      </c>
      <c r="S31" s="20">
        <v>7.6923076923076927E-2</v>
      </c>
      <c r="T31" s="20">
        <v>0.76923076923076927</v>
      </c>
      <c r="U31" s="20">
        <v>0.61538461538461542</v>
      </c>
      <c r="V31" s="20">
        <v>1.2604600679247929E-3</v>
      </c>
    </row>
    <row r="32" spans="1:22" ht="15.75">
      <c r="N32" s="64"/>
      <c r="O32" s="65"/>
      <c r="P32" s="9">
        <v>0.42857142857142855</v>
      </c>
      <c r="Q32" s="9">
        <v>0.14285714285714285</v>
      </c>
      <c r="R32" s="9">
        <v>0.7142857142857143</v>
      </c>
      <c r="S32" s="9">
        <v>0.5</v>
      </c>
      <c r="T32" s="9">
        <v>0.42857142857142855</v>
      </c>
      <c r="U32" s="9">
        <v>0.2857142857142857</v>
      </c>
      <c r="V32" s="9">
        <v>9.3710953769262782E-4</v>
      </c>
    </row>
  </sheetData>
  <mergeCells count="18">
    <mergeCell ref="N25:O25"/>
    <mergeCell ref="N26:O26"/>
    <mergeCell ref="N31:O31"/>
    <mergeCell ref="N32:O32"/>
    <mergeCell ref="Q19:R19"/>
    <mergeCell ref="S19:T19"/>
    <mergeCell ref="N1:O1"/>
    <mergeCell ref="T1:U1"/>
    <mergeCell ref="T7:U7"/>
    <mergeCell ref="T14:U14"/>
    <mergeCell ref="N14:O14"/>
    <mergeCell ref="N7:O7"/>
    <mergeCell ref="V1:W1"/>
    <mergeCell ref="V7:W7"/>
    <mergeCell ref="V14:W14"/>
    <mergeCell ref="P1:Q1"/>
    <mergeCell ref="P7:Q7"/>
    <mergeCell ref="P14:Q14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rightToLeft="1" workbookViewId="0">
      <selection activeCell="C1" sqref="C1:D1"/>
    </sheetView>
  </sheetViews>
  <sheetFormatPr defaultRowHeight="15"/>
  <cols>
    <col min="13" max="14" width="4.42578125" bestFit="1" customWidth="1"/>
    <col min="15" max="15" width="2.42578125" bestFit="1" customWidth="1"/>
    <col min="17" max="17" width="2.42578125" bestFit="1" customWidth="1"/>
  </cols>
  <sheetData>
    <row r="1" spans="1:17" ht="47.25">
      <c r="A1" s="60" t="s">
        <v>9</v>
      </c>
      <c r="B1" s="61"/>
      <c r="C1" s="58" t="s">
        <v>10</v>
      </c>
      <c r="D1" s="59"/>
      <c r="E1" s="9" t="s">
        <v>1</v>
      </c>
      <c r="G1" s="58" t="s">
        <v>9</v>
      </c>
      <c r="H1" s="59"/>
      <c r="I1" s="56" t="s">
        <v>10</v>
      </c>
      <c r="J1" s="57"/>
      <c r="K1" s="9" t="s">
        <v>0</v>
      </c>
      <c r="M1" s="24" t="s">
        <v>36</v>
      </c>
      <c r="N1" s="24" t="s">
        <v>35</v>
      </c>
    </row>
    <row r="2" spans="1:17" ht="18.75">
      <c r="A2" s="16">
        <f>2 / 7</f>
        <v>0.2857142857142857</v>
      </c>
      <c r="B2" s="17" t="s">
        <v>17</v>
      </c>
      <c r="C2" s="18">
        <f>1 / 13</f>
        <v>7.6923076923076927E-2</v>
      </c>
      <c r="D2" s="19" t="s">
        <v>18</v>
      </c>
      <c r="E2" s="6">
        <v>0</v>
      </c>
      <c r="G2" s="16">
        <f>3 / 7</f>
        <v>0.42857142857142855</v>
      </c>
      <c r="H2" s="17" t="s">
        <v>16</v>
      </c>
      <c r="I2" s="18">
        <f>4 / 13</f>
        <v>0.30769230769230771</v>
      </c>
      <c r="J2" s="19" t="s">
        <v>14</v>
      </c>
      <c r="K2" s="23">
        <v>0</v>
      </c>
      <c r="M2" s="25">
        <f>3 / 7</f>
        <v>0.42857142857142855</v>
      </c>
      <c r="N2" s="26">
        <f>4 / 13</f>
        <v>0.30769230769230771</v>
      </c>
      <c r="O2" s="6">
        <v>0</v>
      </c>
      <c r="P2" s="68" t="s">
        <v>0</v>
      </c>
      <c r="Q2" s="66" t="s">
        <v>34</v>
      </c>
    </row>
    <row r="3" spans="1:17" ht="18.75">
      <c r="A3" s="16">
        <f>4/7</f>
        <v>0.5714285714285714</v>
      </c>
      <c r="B3" s="17" t="s">
        <v>25</v>
      </c>
      <c r="C3" s="18">
        <f>5 / 13</f>
        <v>0.38461538461538464</v>
      </c>
      <c r="D3" s="19" t="s">
        <v>15</v>
      </c>
      <c r="E3" s="6">
        <v>1</v>
      </c>
      <c r="G3" s="16">
        <f>2 / 7</f>
        <v>0.2857142857142857</v>
      </c>
      <c r="H3" s="17" t="s">
        <v>17</v>
      </c>
      <c r="I3" s="18">
        <f>5 / 13</f>
        <v>0.38461538461538464</v>
      </c>
      <c r="J3" s="19" t="s">
        <v>15</v>
      </c>
      <c r="K3" s="6">
        <v>1</v>
      </c>
      <c r="M3" s="25">
        <f>2 / 7</f>
        <v>0.2857142857142857</v>
      </c>
      <c r="N3" s="26">
        <f>5 / 13</f>
        <v>0.38461538461538464</v>
      </c>
      <c r="O3" s="6">
        <v>1</v>
      </c>
      <c r="P3" s="69"/>
      <c r="Q3" s="66"/>
    </row>
    <row r="4" spans="1:17" ht="18.75">
      <c r="A4" s="16">
        <f>1/7</f>
        <v>0.14285714285714285</v>
      </c>
      <c r="B4" s="17" t="s">
        <v>26</v>
      </c>
      <c r="C4" s="18">
        <f>7 / 13</f>
        <v>0.53846153846153844</v>
      </c>
      <c r="D4" s="19" t="s">
        <v>19</v>
      </c>
      <c r="E4" s="6">
        <v>2</v>
      </c>
      <c r="G4" s="16">
        <f>2 / 7</f>
        <v>0.2857142857142857</v>
      </c>
      <c r="H4" s="17" t="s">
        <v>17</v>
      </c>
      <c r="I4" s="18">
        <f>4 / 13</f>
        <v>0.30769230769230771</v>
      </c>
      <c r="J4" s="19" t="s">
        <v>14</v>
      </c>
      <c r="K4" s="6">
        <v>2</v>
      </c>
      <c r="M4" s="25">
        <f>2 / 7</f>
        <v>0.2857142857142857</v>
      </c>
      <c r="N4" s="26">
        <f>4 / 13</f>
        <v>0.30769230769230771</v>
      </c>
      <c r="O4" s="6">
        <v>2</v>
      </c>
      <c r="P4" s="70"/>
      <c r="Q4" s="66"/>
    </row>
    <row r="5" spans="1:17" ht="18.75">
      <c r="M5" s="25">
        <f>2 / 7</f>
        <v>0.2857142857142857</v>
      </c>
      <c r="N5" s="26">
        <f>1 / 13</f>
        <v>7.6923076923076927E-2</v>
      </c>
      <c r="O5" s="6">
        <v>0</v>
      </c>
      <c r="P5" s="68" t="s">
        <v>1</v>
      </c>
      <c r="Q5" s="66" t="s">
        <v>37</v>
      </c>
    </row>
    <row r="6" spans="1:17" ht="18.75">
      <c r="M6" s="25">
        <f>4/7</f>
        <v>0.5714285714285714</v>
      </c>
      <c r="N6" s="26">
        <f>5 / 13</f>
        <v>0.38461538461538464</v>
      </c>
      <c r="O6" s="6">
        <v>1</v>
      </c>
      <c r="P6" s="69"/>
      <c r="Q6" s="66"/>
    </row>
    <row r="7" spans="1:17" ht="31.5">
      <c r="A7" s="58" t="s">
        <v>9</v>
      </c>
      <c r="B7" s="59"/>
      <c r="C7" s="58" t="s">
        <v>10</v>
      </c>
      <c r="D7" s="59"/>
      <c r="E7" s="9" t="s">
        <v>4</v>
      </c>
      <c r="G7" s="58" t="s">
        <v>9</v>
      </c>
      <c r="H7" s="59"/>
      <c r="I7" s="58" t="s">
        <v>10</v>
      </c>
      <c r="J7" s="59"/>
      <c r="K7" s="9" t="s">
        <v>11</v>
      </c>
      <c r="M7" s="25">
        <f>1/7</f>
        <v>0.14285714285714285</v>
      </c>
      <c r="N7" s="26">
        <f>7 / 13</f>
        <v>0.53846153846153844</v>
      </c>
      <c r="O7" s="6">
        <v>2</v>
      </c>
      <c r="P7" s="70"/>
      <c r="Q7" s="66"/>
    </row>
    <row r="8" spans="1:17" ht="18.75">
      <c r="A8" s="16">
        <f>4/8</f>
        <v>0.5</v>
      </c>
      <c r="B8" s="17" t="s">
        <v>30</v>
      </c>
      <c r="C8" s="18">
        <f>1 / 13</f>
        <v>7.6923076923076927E-2</v>
      </c>
      <c r="D8" s="19" t="s">
        <v>18</v>
      </c>
      <c r="E8" s="6">
        <v>0</v>
      </c>
      <c r="G8" s="16">
        <f>5/7</f>
        <v>0.7142857142857143</v>
      </c>
      <c r="H8" s="17" t="s">
        <v>27</v>
      </c>
      <c r="I8" s="18">
        <f>3 / 13</f>
        <v>0.23076923076923078</v>
      </c>
      <c r="J8" s="19" t="s">
        <v>20</v>
      </c>
      <c r="K8" s="6">
        <v>0</v>
      </c>
      <c r="M8" s="25">
        <f>4/8</f>
        <v>0.5</v>
      </c>
      <c r="N8" s="26">
        <f>1 / 13</f>
        <v>7.6923076923076927E-2</v>
      </c>
      <c r="O8" s="6">
        <v>0</v>
      </c>
      <c r="P8" s="68" t="s">
        <v>4</v>
      </c>
      <c r="Q8" s="66" t="s">
        <v>38</v>
      </c>
    </row>
    <row r="9" spans="1:17" ht="18.75">
      <c r="A9" s="16">
        <f>5/8</f>
        <v>0.625</v>
      </c>
      <c r="B9" s="17" t="s">
        <v>29</v>
      </c>
      <c r="C9" s="18">
        <f>6 / 13</f>
        <v>0.46153846153846156</v>
      </c>
      <c r="D9" s="19" t="s">
        <v>22</v>
      </c>
      <c r="E9" s="6">
        <v>1</v>
      </c>
      <c r="G9" s="16">
        <f>2/7</f>
        <v>0.2857142857142857</v>
      </c>
      <c r="H9" s="17" t="s">
        <v>17</v>
      </c>
      <c r="I9" s="18">
        <f>10 / 13</f>
        <v>0.76923076923076927</v>
      </c>
      <c r="J9" s="19" t="s">
        <v>21</v>
      </c>
      <c r="K9" s="6">
        <v>1</v>
      </c>
      <c r="M9" s="25">
        <f>5/8</f>
        <v>0.625</v>
      </c>
      <c r="N9" s="26">
        <f>6 / 13</f>
        <v>0.46153846153846156</v>
      </c>
      <c r="O9" s="6">
        <v>1</v>
      </c>
      <c r="P9" s="69"/>
      <c r="Q9" s="66"/>
    </row>
    <row r="10" spans="1:17" ht="18.75">
      <c r="A10" s="16">
        <f>1/8</f>
        <v>0.125</v>
      </c>
      <c r="B10" s="17" t="s">
        <v>28</v>
      </c>
      <c r="C10" s="18">
        <f>6 / 13</f>
        <v>0.46153846153846156</v>
      </c>
      <c r="D10" s="19" t="s">
        <v>22</v>
      </c>
      <c r="E10" s="6">
        <v>2</v>
      </c>
      <c r="M10" s="25">
        <f>1/8</f>
        <v>0.125</v>
      </c>
      <c r="N10" s="26">
        <f>6 / 13</f>
        <v>0.46153846153846156</v>
      </c>
      <c r="O10" s="6">
        <v>2</v>
      </c>
      <c r="P10" s="70"/>
      <c r="Q10" s="66"/>
    </row>
    <row r="11" spans="1:17" ht="18.75">
      <c r="M11" s="25">
        <f>5/7</f>
        <v>0.7142857142857143</v>
      </c>
      <c r="N11" s="26">
        <f>3 / 13</f>
        <v>0.23076923076923078</v>
      </c>
      <c r="O11" s="6">
        <v>0</v>
      </c>
      <c r="P11" s="67" t="s">
        <v>11</v>
      </c>
      <c r="Q11" s="66" t="s">
        <v>39</v>
      </c>
    </row>
    <row r="12" spans="1:17" ht="18.75">
      <c r="M12" s="25">
        <f>2/7</f>
        <v>0.2857142857142857</v>
      </c>
      <c r="N12" s="26">
        <f>10 / 13</f>
        <v>0.76923076923076927</v>
      </c>
      <c r="O12" s="6">
        <v>1</v>
      </c>
      <c r="P12" s="67"/>
      <c r="Q12" s="66"/>
    </row>
    <row r="13" spans="1:17" ht="18.75">
      <c r="M13" s="25">
        <f>4/7</f>
        <v>0.5714285714285714</v>
      </c>
      <c r="N13" s="26">
        <f>3 / 13</f>
        <v>0.23076923076923078</v>
      </c>
      <c r="O13" s="6">
        <v>0</v>
      </c>
      <c r="P13" s="67" t="s">
        <v>5</v>
      </c>
      <c r="Q13" s="66" t="s">
        <v>40</v>
      </c>
    </row>
    <row r="14" spans="1:17" ht="31.5">
      <c r="A14" s="58" t="s">
        <v>9</v>
      </c>
      <c r="B14" s="59"/>
      <c r="C14" s="58" t="s">
        <v>10</v>
      </c>
      <c r="D14" s="59"/>
      <c r="E14" s="9" t="s">
        <v>3</v>
      </c>
      <c r="G14" s="58" t="s">
        <v>9</v>
      </c>
      <c r="H14" s="59"/>
      <c r="I14" s="58" t="s">
        <v>10</v>
      </c>
      <c r="J14" s="59"/>
      <c r="K14" s="9" t="s">
        <v>5</v>
      </c>
      <c r="M14" s="25">
        <f>3/7</f>
        <v>0.42857142857142855</v>
      </c>
      <c r="N14" s="26">
        <f>10 / 13</f>
        <v>0.76923076923076927</v>
      </c>
      <c r="O14" s="6">
        <v>1</v>
      </c>
      <c r="P14" s="67"/>
      <c r="Q14" s="66"/>
    </row>
    <row r="15" spans="1:17" ht="18.75">
      <c r="A15" s="16">
        <f>5/7</f>
        <v>0.7142857142857143</v>
      </c>
      <c r="B15" s="17" t="s">
        <v>32</v>
      </c>
      <c r="C15" s="18">
        <f>5/13</f>
        <v>0.38461538461538464</v>
      </c>
      <c r="D15" s="19" t="s">
        <v>15</v>
      </c>
      <c r="E15" s="6">
        <v>0</v>
      </c>
      <c r="G15" s="16">
        <f>4/7</f>
        <v>0.5714285714285714</v>
      </c>
      <c r="H15" s="17" t="s">
        <v>25</v>
      </c>
      <c r="I15" s="18">
        <f>3 / 13</f>
        <v>0.23076923076923078</v>
      </c>
      <c r="J15" s="19" t="s">
        <v>20</v>
      </c>
      <c r="K15" s="6">
        <v>0</v>
      </c>
      <c r="M15" s="25">
        <f>5/7</f>
        <v>0.7142857142857143</v>
      </c>
      <c r="N15" s="26">
        <f>5/13</f>
        <v>0.38461538461538464</v>
      </c>
      <c r="O15" s="6">
        <v>0</v>
      </c>
      <c r="P15" s="67" t="s">
        <v>3</v>
      </c>
      <c r="Q15" s="66" t="s">
        <v>41</v>
      </c>
    </row>
    <row r="16" spans="1:17" ht="18.75">
      <c r="A16" s="16">
        <f>2/7</f>
        <v>0.2857142857142857</v>
      </c>
      <c r="B16" s="17" t="s">
        <v>33</v>
      </c>
      <c r="C16" s="18">
        <f>8/13</f>
        <v>0.61538461538461542</v>
      </c>
      <c r="D16" s="19" t="s">
        <v>31</v>
      </c>
      <c r="E16" s="6">
        <v>1</v>
      </c>
      <c r="G16" s="16">
        <f>3/7</f>
        <v>0.42857142857142855</v>
      </c>
      <c r="H16" s="17" t="s">
        <v>16</v>
      </c>
      <c r="I16" s="18">
        <f>10 / 13</f>
        <v>0.76923076923076927</v>
      </c>
      <c r="J16" s="19" t="s">
        <v>21</v>
      </c>
      <c r="K16" s="6">
        <v>1</v>
      </c>
      <c r="M16" s="25">
        <f>2/7</f>
        <v>0.2857142857142857</v>
      </c>
      <c r="N16" s="26">
        <f>8/13</f>
        <v>0.61538461538461542</v>
      </c>
      <c r="O16" s="6">
        <v>1</v>
      </c>
      <c r="P16" s="67"/>
      <c r="Q16" s="66"/>
    </row>
  </sheetData>
  <mergeCells count="24">
    <mergeCell ref="A14:B14"/>
    <mergeCell ref="C14:D14"/>
    <mergeCell ref="G14:H14"/>
    <mergeCell ref="I14:J14"/>
    <mergeCell ref="A1:B1"/>
    <mergeCell ref="C1:D1"/>
    <mergeCell ref="G1:H1"/>
    <mergeCell ref="I1:J1"/>
    <mergeCell ref="A7:B7"/>
    <mergeCell ref="C7:D7"/>
    <mergeCell ref="G7:H7"/>
    <mergeCell ref="I7:J7"/>
    <mergeCell ref="Q2:Q4"/>
    <mergeCell ref="P5:P7"/>
    <mergeCell ref="P2:P4"/>
    <mergeCell ref="P8:P10"/>
    <mergeCell ref="Q5:Q7"/>
    <mergeCell ref="Q8:Q10"/>
    <mergeCell ref="Q11:Q12"/>
    <mergeCell ref="Q13:Q14"/>
    <mergeCell ref="Q15:Q16"/>
    <mergeCell ref="P11:P12"/>
    <mergeCell ref="P13:P14"/>
    <mergeCell ref="P15:P16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0"/>
  <sheetViews>
    <sheetView rightToLeft="1" zoomScale="68" zoomScaleNormal="68" workbookViewId="0">
      <selection activeCell="D7" sqref="D7"/>
    </sheetView>
  </sheetViews>
  <sheetFormatPr defaultRowHeight="15"/>
  <cols>
    <col min="1" max="1" width="1.7109375" bestFit="1" customWidth="1"/>
    <col min="2" max="2" width="4" customWidth="1"/>
    <col min="3" max="4" width="10.5703125" customWidth="1"/>
    <col min="5" max="5" width="11.5703125" customWidth="1"/>
    <col min="6" max="6" width="0" hidden="1" customWidth="1"/>
    <col min="7" max="7" width="13.85546875" customWidth="1"/>
    <col min="9" max="9" width="13.42578125" customWidth="1"/>
    <col min="10" max="10" width="6.42578125" customWidth="1"/>
    <col min="11" max="11" width="6.28515625" bestFit="1" customWidth="1"/>
    <col min="12" max="12" width="7.42578125" customWidth="1"/>
    <col min="13" max="13" width="8.85546875" customWidth="1"/>
    <col min="14" max="14" width="13" bestFit="1" customWidth="1"/>
    <col min="16" max="16" width="6.42578125" customWidth="1"/>
    <col min="17" max="17" width="13" bestFit="1" customWidth="1"/>
    <col min="18" max="18" width="14.42578125" customWidth="1"/>
    <col min="20" max="20" width="13.42578125" customWidth="1"/>
    <col min="26" max="26" width="9.140625" customWidth="1"/>
  </cols>
  <sheetData>
    <row r="1" spans="1:32" ht="56.25">
      <c r="A1" s="3"/>
      <c r="B1" s="4"/>
      <c r="C1" s="31" t="s">
        <v>57</v>
      </c>
      <c r="D1" s="31" t="s">
        <v>66</v>
      </c>
      <c r="E1" s="6" t="s">
        <v>64</v>
      </c>
      <c r="F1" s="6"/>
      <c r="G1" s="6"/>
    </row>
    <row r="2" spans="1:32" ht="56.25">
      <c r="A2" s="7"/>
      <c r="B2" s="8"/>
      <c r="C2" s="31" t="s">
        <v>59</v>
      </c>
      <c r="D2" s="31" t="s">
        <v>58</v>
      </c>
      <c r="E2" s="6" t="s">
        <v>58</v>
      </c>
      <c r="F2" s="6"/>
      <c r="G2" s="6" t="s">
        <v>60</v>
      </c>
      <c r="O2" s="50" t="s">
        <v>63</v>
      </c>
      <c r="P2" s="51"/>
      <c r="Q2" s="32" t="s">
        <v>61</v>
      </c>
      <c r="R2" s="33"/>
      <c r="S2" s="34" t="s">
        <v>62</v>
      </c>
      <c r="T2" s="35"/>
      <c r="U2" s="9" t="s">
        <v>57</v>
      </c>
      <c r="X2" s="31" t="s">
        <v>59</v>
      </c>
      <c r="Y2" s="31" t="s">
        <v>58</v>
      </c>
      <c r="Z2" s="31"/>
      <c r="AA2" s="31"/>
      <c r="AB2" s="31"/>
      <c r="AC2" s="31"/>
      <c r="AD2" s="6" t="s">
        <v>58</v>
      </c>
      <c r="AE2" s="6"/>
      <c r="AF2" s="6" t="s">
        <v>60</v>
      </c>
    </row>
    <row r="3" spans="1:32" ht="18.75">
      <c r="A3" s="18" t="s">
        <v>2</v>
      </c>
      <c r="B3" s="19">
        <v>1</v>
      </c>
      <c r="C3" s="10">
        <v>0</v>
      </c>
      <c r="D3" s="10">
        <v>8</v>
      </c>
      <c r="E3" s="11">
        <v>200</v>
      </c>
      <c r="F3" s="11">
        <f t="shared" ref="F3:F22" si="0">SUM(C3:E3)</f>
        <v>208</v>
      </c>
      <c r="G3" s="12" t="s">
        <v>62</v>
      </c>
      <c r="O3">
        <f>0.1/2</f>
        <v>0.05</v>
      </c>
      <c r="P3" s="17" t="s">
        <v>76</v>
      </c>
      <c r="Q3" s="16">
        <f>2 / 7</f>
        <v>0.2857142857142857</v>
      </c>
      <c r="R3" s="17" t="s">
        <v>74</v>
      </c>
      <c r="S3" s="18">
        <f>4 / 14</f>
        <v>0.2857142857142857</v>
      </c>
      <c r="T3" s="19" t="s">
        <v>72</v>
      </c>
      <c r="U3" s="6">
        <v>0</v>
      </c>
      <c r="X3" s="10">
        <v>0</v>
      </c>
      <c r="Y3" s="10">
        <v>8</v>
      </c>
      <c r="Z3" s="10"/>
      <c r="AA3" s="10">
        <f>(Y3-$D$25)^2</f>
        <v>0.32653061224489766</v>
      </c>
      <c r="AB3" s="10">
        <f>(Y3-$E$25)^2</f>
        <v>49</v>
      </c>
      <c r="AC3" s="10">
        <f>(Y3-$G$25)^2</f>
        <v>16</v>
      </c>
      <c r="AD3" s="11">
        <v>200</v>
      </c>
      <c r="AE3" s="11">
        <f t="shared" ref="AE3:AE22" si="1">SUM(X3:AD3)</f>
        <v>273.32653061224488</v>
      </c>
      <c r="AF3" s="12" t="s">
        <v>62</v>
      </c>
    </row>
    <row r="4" spans="1:32" ht="18.75">
      <c r="A4" s="40" t="s">
        <v>2</v>
      </c>
      <c r="B4" s="41">
        <v>2</v>
      </c>
      <c r="C4" s="42">
        <v>1</v>
      </c>
      <c r="D4" s="42">
        <v>15</v>
      </c>
      <c r="E4" s="43">
        <v>5000</v>
      </c>
      <c r="F4" s="43">
        <f t="shared" si="0"/>
        <v>5016</v>
      </c>
      <c r="G4" s="44" t="s">
        <v>61</v>
      </c>
      <c r="O4">
        <v>0.05</v>
      </c>
      <c r="P4" s="17" t="s">
        <v>76</v>
      </c>
      <c r="Q4" s="16">
        <f>4/7</f>
        <v>0.5714285714285714</v>
      </c>
      <c r="R4" s="17" t="s">
        <v>70</v>
      </c>
      <c r="S4" s="18">
        <f>5 / 13</f>
        <v>0.38461538461538464</v>
      </c>
      <c r="T4" s="19" t="s">
        <v>73</v>
      </c>
      <c r="U4" s="6">
        <v>1</v>
      </c>
      <c r="X4" s="42">
        <v>1</v>
      </c>
      <c r="Y4" s="42">
        <v>15</v>
      </c>
      <c r="Z4" s="42"/>
      <c r="AA4" s="10">
        <f t="shared" ref="AA4:AA22" si="2">(Y4-$D$25)^2</f>
        <v>57.326530612244895</v>
      </c>
      <c r="AB4" s="10">
        <f t="shared" ref="AB4:AB22" si="3">(Y4-$E$25)^2</f>
        <v>0</v>
      </c>
      <c r="AC4" s="10">
        <f t="shared" ref="AC4:AC22" si="4">(Y4-$G$25)^2</f>
        <v>121</v>
      </c>
      <c r="AD4" s="43">
        <v>5000</v>
      </c>
      <c r="AE4" s="43">
        <f t="shared" si="1"/>
        <v>5194.3265306122448</v>
      </c>
      <c r="AF4" s="44" t="s">
        <v>61</v>
      </c>
    </row>
    <row r="5" spans="1:32" ht="18.75">
      <c r="A5" s="45" t="s">
        <v>2</v>
      </c>
      <c r="B5" s="46">
        <v>3</v>
      </c>
      <c r="C5" s="47">
        <v>2</v>
      </c>
      <c r="D5" s="47">
        <v>7</v>
      </c>
      <c r="E5" s="48">
        <v>190</v>
      </c>
      <c r="F5" s="48">
        <f t="shared" si="0"/>
        <v>199</v>
      </c>
      <c r="G5" s="49" t="s">
        <v>62</v>
      </c>
      <c r="O5">
        <v>1</v>
      </c>
      <c r="P5" s="17" t="s">
        <v>77</v>
      </c>
      <c r="Q5" s="16">
        <f>1/7</f>
        <v>0.14285714285714285</v>
      </c>
      <c r="R5" s="17" t="s">
        <v>75</v>
      </c>
      <c r="S5" s="18">
        <f>7 / 13</f>
        <v>0.53846153846153844</v>
      </c>
      <c r="T5" s="19" t="s">
        <v>73</v>
      </c>
      <c r="U5" s="6">
        <v>2</v>
      </c>
      <c r="X5" s="47">
        <v>2</v>
      </c>
      <c r="Y5" s="47">
        <v>7</v>
      </c>
      <c r="Z5" s="47"/>
      <c r="AA5" s="10">
        <f t="shared" si="2"/>
        <v>0.18367346938775531</v>
      </c>
      <c r="AB5" s="10">
        <f t="shared" si="3"/>
        <v>64</v>
      </c>
      <c r="AC5" s="10">
        <f t="shared" si="4"/>
        <v>9</v>
      </c>
      <c r="AD5" s="48">
        <v>190</v>
      </c>
      <c r="AE5" s="48">
        <f t="shared" si="1"/>
        <v>272.18367346938777</v>
      </c>
      <c r="AF5" s="49" t="s">
        <v>62</v>
      </c>
    </row>
    <row r="6" spans="1:32">
      <c r="A6" s="18" t="s">
        <v>2</v>
      </c>
      <c r="B6" s="19">
        <v>4</v>
      </c>
      <c r="C6" s="10">
        <v>0</v>
      </c>
      <c r="D6" s="10">
        <v>8</v>
      </c>
      <c r="E6" s="11">
        <v>210</v>
      </c>
      <c r="F6" s="11">
        <f t="shared" si="0"/>
        <v>218</v>
      </c>
      <c r="G6" s="12" t="s">
        <v>62</v>
      </c>
      <c r="X6" s="10">
        <v>0</v>
      </c>
      <c r="Y6" s="10">
        <v>8</v>
      </c>
      <c r="Z6" s="10"/>
      <c r="AA6" s="10">
        <f t="shared" si="2"/>
        <v>0.32653061224489766</v>
      </c>
      <c r="AB6" s="10">
        <f t="shared" si="3"/>
        <v>49</v>
      </c>
      <c r="AC6" s="10">
        <f t="shared" si="4"/>
        <v>16</v>
      </c>
      <c r="AD6" s="11">
        <v>210</v>
      </c>
      <c r="AE6" s="11">
        <f t="shared" si="1"/>
        <v>283.32653061224488</v>
      </c>
      <c r="AF6" s="12" t="s">
        <v>62</v>
      </c>
    </row>
    <row r="7" spans="1:32" ht="56.25">
      <c r="A7" s="44" t="s">
        <v>2</v>
      </c>
      <c r="B7" s="44">
        <v>5</v>
      </c>
      <c r="C7" s="44">
        <v>1</v>
      </c>
      <c r="D7" s="44">
        <v>6</v>
      </c>
      <c r="E7" s="44">
        <v>180</v>
      </c>
      <c r="F7" s="44">
        <f t="shared" si="0"/>
        <v>187</v>
      </c>
      <c r="G7" s="44" t="s">
        <v>62</v>
      </c>
      <c r="O7" s="71" t="s">
        <v>63</v>
      </c>
      <c r="P7" s="72"/>
      <c r="Q7" s="58" t="s">
        <v>61</v>
      </c>
      <c r="R7" s="59"/>
      <c r="S7" s="56" t="s">
        <v>62</v>
      </c>
      <c r="T7" s="57"/>
      <c r="U7" s="31" t="s">
        <v>66</v>
      </c>
      <c r="X7" s="44">
        <v>1</v>
      </c>
      <c r="Y7" s="44">
        <v>6</v>
      </c>
      <c r="Z7" s="44"/>
      <c r="AA7" s="10">
        <f t="shared" si="2"/>
        <v>2.0408163265306132</v>
      </c>
      <c r="AB7" s="10">
        <f t="shared" si="3"/>
        <v>81</v>
      </c>
      <c r="AC7" s="10">
        <f t="shared" si="4"/>
        <v>4</v>
      </c>
      <c r="AD7" s="44">
        <v>180</v>
      </c>
      <c r="AE7" s="44">
        <f t="shared" si="1"/>
        <v>274.0408163265306</v>
      </c>
      <c r="AF7" s="44" t="s">
        <v>62</v>
      </c>
    </row>
    <row r="8" spans="1:32" ht="18.75">
      <c r="A8" s="46" t="s">
        <v>2</v>
      </c>
      <c r="B8" s="46">
        <v>6</v>
      </c>
      <c r="C8" s="46">
        <v>2</v>
      </c>
      <c r="D8" s="47">
        <v>5</v>
      </c>
      <c r="E8" s="47">
        <v>40</v>
      </c>
      <c r="F8" s="48">
        <f t="shared" si="0"/>
        <v>47</v>
      </c>
      <c r="G8" s="48" t="s">
        <v>63</v>
      </c>
      <c r="P8" s="17" t="s">
        <v>71</v>
      </c>
      <c r="Q8" s="16">
        <f>3 / 7</f>
        <v>0.42857142857142855</v>
      </c>
      <c r="R8" s="17" t="s">
        <v>16</v>
      </c>
      <c r="S8" s="18">
        <f>4 / 13</f>
        <v>0.30769230769230771</v>
      </c>
      <c r="T8" s="19" t="s">
        <v>14</v>
      </c>
      <c r="U8" s="31">
        <v>0</v>
      </c>
      <c r="X8" s="46">
        <v>2</v>
      </c>
      <c r="Y8" s="47">
        <v>5</v>
      </c>
      <c r="Z8" s="47"/>
      <c r="AA8" s="10">
        <f t="shared" si="2"/>
        <v>5.8979591836734704</v>
      </c>
      <c r="AB8" s="10">
        <f t="shared" si="3"/>
        <v>100</v>
      </c>
      <c r="AC8" s="10">
        <f t="shared" si="4"/>
        <v>1</v>
      </c>
      <c r="AD8" s="47">
        <v>40</v>
      </c>
      <c r="AE8" s="48">
        <f t="shared" si="1"/>
        <v>153.89795918367346</v>
      </c>
      <c r="AF8" s="48" t="s">
        <v>63</v>
      </c>
    </row>
    <row r="9" spans="1:32" ht="18.75">
      <c r="A9" s="18" t="s">
        <v>2</v>
      </c>
      <c r="B9" s="19">
        <v>7</v>
      </c>
      <c r="C9" s="10">
        <v>0</v>
      </c>
      <c r="D9" s="10">
        <v>9</v>
      </c>
      <c r="E9" s="11">
        <v>170</v>
      </c>
      <c r="F9" s="11">
        <f t="shared" si="0"/>
        <v>179</v>
      </c>
      <c r="G9" s="12" t="s">
        <v>62</v>
      </c>
      <c r="P9" s="17" t="s">
        <v>71</v>
      </c>
      <c r="Q9" s="16">
        <f>2 / 7</f>
        <v>0.2857142857142857</v>
      </c>
      <c r="R9" s="17" t="s">
        <v>25</v>
      </c>
      <c r="S9" s="18">
        <f>5 / 13</f>
        <v>0.38461538461538464</v>
      </c>
      <c r="T9" s="19" t="s">
        <v>20</v>
      </c>
      <c r="U9" s="6">
        <v>1</v>
      </c>
      <c r="X9" s="10">
        <v>0</v>
      </c>
      <c r="Y9" s="10">
        <v>9</v>
      </c>
      <c r="Z9" s="10"/>
      <c r="AA9" s="10">
        <f t="shared" si="2"/>
        <v>2.4693877551020402</v>
      </c>
      <c r="AB9" s="10">
        <f t="shared" si="3"/>
        <v>36</v>
      </c>
      <c r="AC9" s="10">
        <f t="shared" si="4"/>
        <v>25</v>
      </c>
      <c r="AD9" s="11">
        <v>170</v>
      </c>
      <c r="AE9" s="11">
        <f t="shared" si="1"/>
        <v>242.46938775510205</v>
      </c>
      <c r="AF9" s="12" t="s">
        <v>62</v>
      </c>
    </row>
    <row r="10" spans="1:32" ht="18.75">
      <c r="A10" s="44" t="s">
        <v>2</v>
      </c>
      <c r="B10" s="44">
        <v>8</v>
      </c>
      <c r="C10" s="44">
        <v>1</v>
      </c>
      <c r="D10" s="44">
        <v>9</v>
      </c>
      <c r="E10" s="44">
        <v>150</v>
      </c>
      <c r="F10" s="44">
        <f t="shared" si="0"/>
        <v>160</v>
      </c>
      <c r="G10" s="44" t="s">
        <v>62</v>
      </c>
      <c r="P10" s="17" t="s">
        <v>71</v>
      </c>
      <c r="Q10" s="16">
        <f>2 / 7</f>
        <v>0.2857142857142857</v>
      </c>
      <c r="R10" s="17" t="s">
        <v>17</v>
      </c>
      <c r="S10" s="18">
        <f>4 / 13</f>
        <v>0.30769230769230771</v>
      </c>
      <c r="T10" s="19" t="s">
        <v>20</v>
      </c>
      <c r="U10" s="6">
        <v>2</v>
      </c>
      <c r="X10" s="44">
        <v>1</v>
      </c>
      <c r="Y10" s="44">
        <v>9</v>
      </c>
      <c r="Z10" s="44"/>
      <c r="AA10" s="10">
        <f t="shared" si="2"/>
        <v>2.4693877551020402</v>
      </c>
      <c r="AB10" s="10">
        <f t="shared" si="3"/>
        <v>36</v>
      </c>
      <c r="AC10" s="10">
        <f t="shared" si="4"/>
        <v>25</v>
      </c>
      <c r="AD10" s="44">
        <v>150</v>
      </c>
      <c r="AE10" s="44">
        <f t="shared" si="1"/>
        <v>223.46938775510205</v>
      </c>
      <c r="AF10" s="44" t="s">
        <v>62</v>
      </c>
    </row>
    <row r="11" spans="1:32">
      <c r="A11" s="45" t="s">
        <v>2</v>
      </c>
      <c r="B11" s="46">
        <v>9</v>
      </c>
      <c r="C11" s="47">
        <v>2</v>
      </c>
      <c r="D11" s="47">
        <v>3</v>
      </c>
      <c r="E11" s="48">
        <v>59</v>
      </c>
      <c r="F11" s="48">
        <f t="shared" si="0"/>
        <v>64</v>
      </c>
      <c r="G11" s="45" t="s">
        <v>63</v>
      </c>
      <c r="X11" s="47">
        <v>2</v>
      </c>
      <c r="Y11" s="47">
        <v>3</v>
      </c>
      <c r="Z11" s="47"/>
      <c r="AA11" s="10">
        <f t="shared" si="2"/>
        <v>19.612244897959187</v>
      </c>
      <c r="AB11" s="10">
        <f t="shared" si="3"/>
        <v>144</v>
      </c>
      <c r="AC11" s="10">
        <f t="shared" si="4"/>
        <v>1</v>
      </c>
      <c r="AD11" s="48">
        <v>59</v>
      </c>
      <c r="AE11" s="48">
        <f t="shared" si="1"/>
        <v>228.61224489795919</v>
      </c>
      <c r="AF11" s="45" t="s">
        <v>63</v>
      </c>
    </row>
    <row r="12" spans="1:32" ht="37.5">
      <c r="A12" s="12" t="s">
        <v>2</v>
      </c>
      <c r="B12" s="12">
        <v>10</v>
      </c>
      <c r="C12" s="12">
        <v>0</v>
      </c>
      <c r="D12" s="12">
        <v>6</v>
      </c>
      <c r="E12" s="12">
        <v>190</v>
      </c>
      <c r="F12" s="1">
        <f t="shared" si="0"/>
        <v>196</v>
      </c>
      <c r="G12" s="12" t="s">
        <v>62</v>
      </c>
      <c r="O12" s="71" t="s">
        <v>63</v>
      </c>
      <c r="P12" s="72"/>
      <c r="Q12" s="58" t="s">
        <v>61</v>
      </c>
      <c r="R12" s="59"/>
      <c r="S12" s="58" t="s">
        <v>62</v>
      </c>
      <c r="T12" s="59"/>
      <c r="U12" s="6" t="s">
        <v>64</v>
      </c>
      <c r="X12" s="12">
        <v>0</v>
      </c>
      <c r="Y12" s="12">
        <v>6</v>
      </c>
      <c r="Z12" s="12"/>
      <c r="AA12" s="10">
        <f t="shared" si="2"/>
        <v>2.0408163265306132</v>
      </c>
      <c r="AB12" s="10">
        <f t="shared" si="3"/>
        <v>81</v>
      </c>
      <c r="AC12" s="10">
        <f t="shared" si="4"/>
        <v>4</v>
      </c>
      <c r="AD12" s="12">
        <v>190</v>
      </c>
      <c r="AE12" s="1">
        <f t="shared" si="1"/>
        <v>283.0408163265306</v>
      </c>
      <c r="AF12" s="12" t="s">
        <v>62</v>
      </c>
    </row>
    <row r="13" spans="1:32" ht="18.75">
      <c r="A13" s="18" t="s">
        <v>2</v>
      </c>
      <c r="B13" s="44">
        <v>11</v>
      </c>
      <c r="C13" s="44">
        <v>1</v>
      </c>
      <c r="D13" s="44">
        <v>15</v>
      </c>
      <c r="E13" s="44">
        <v>3000</v>
      </c>
      <c r="F13" s="44">
        <f t="shared" si="0"/>
        <v>3016</v>
      </c>
      <c r="G13" s="44" t="s">
        <v>61</v>
      </c>
      <c r="J13">
        <f>(3-4)^2</f>
        <v>1</v>
      </c>
      <c r="P13" s="17" t="s">
        <v>71</v>
      </c>
      <c r="Q13" s="16">
        <f>4/8</f>
        <v>0.5</v>
      </c>
      <c r="R13" s="17" t="s">
        <v>30</v>
      </c>
      <c r="S13" s="18">
        <f>1 / 13</f>
        <v>7.6923076923076927E-2</v>
      </c>
      <c r="T13" s="19" t="s">
        <v>18</v>
      </c>
      <c r="U13" s="6">
        <v>0</v>
      </c>
      <c r="X13" s="44">
        <v>1</v>
      </c>
      <c r="Y13" s="44">
        <v>15</v>
      </c>
      <c r="Z13" s="44"/>
      <c r="AA13" s="10">
        <f t="shared" si="2"/>
        <v>57.326530612244895</v>
      </c>
      <c r="AB13" s="10">
        <f t="shared" si="3"/>
        <v>0</v>
      </c>
      <c r="AC13" s="10">
        <f t="shared" si="4"/>
        <v>121</v>
      </c>
      <c r="AD13" s="44">
        <v>3000</v>
      </c>
      <c r="AE13" s="44">
        <f t="shared" si="1"/>
        <v>3194.3265306122448</v>
      </c>
      <c r="AF13" s="44" t="s">
        <v>61</v>
      </c>
    </row>
    <row r="14" spans="1:32" ht="21.75" customHeight="1">
      <c r="A14" s="45" t="s">
        <v>2</v>
      </c>
      <c r="B14" s="46">
        <v>12</v>
      </c>
      <c r="C14" s="47">
        <v>2</v>
      </c>
      <c r="D14" s="47">
        <v>5</v>
      </c>
      <c r="E14" s="48">
        <v>100</v>
      </c>
      <c r="F14" s="48">
        <f t="shared" si="0"/>
        <v>107</v>
      </c>
      <c r="G14" s="45" t="s">
        <v>62</v>
      </c>
      <c r="J14">
        <f>(5-4)^2</f>
        <v>1</v>
      </c>
      <c r="P14" s="17" t="s">
        <v>71</v>
      </c>
      <c r="Q14" s="16">
        <f>5/8</f>
        <v>0.625</v>
      </c>
      <c r="R14" s="17" t="s">
        <v>29</v>
      </c>
      <c r="S14" s="18">
        <f>6 / 13</f>
        <v>0.46153846153846156</v>
      </c>
      <c r="T14" s="19" t="s">
        <v>22</v>
      </c>
      <c r="U14" s="6">
        <v>1</v>
      </c>
      <c r="X14" s="47">
        <v>2</v>
      </c>
      <c r="Y14" s="47">
        <v>5</v>
      </c>
      <c r="Z14" s="47"/>
      <c r="AA14" s="10">
        <f t="shared" si="2"/>
        <v>5.8979591836734704</v>
      </c>
      <c r="AB14" s="10">
        <f t="shared" si="3"/>
        <v>100</v>
      </c>
      <c r="AC14" s="10">
        <f t="shared" si="4"/>
        <v>1</v>
      </c>
      <c r="AD14" s="48">
        <v>100</v>
      </c>
      <c r="AE14" s="48">
        <f t="shared" si="1"/>
        <v>213.89795918367346</v>
      </c>
      <c r="AF14" s="45" t="s">
        <v>62</v>
      </c>
    </row>
    <row r="15" spans="1:32" ht="18.75">
      <c r="A15" s="12" t="s">
        <v>2</v>
      </c>
      <c r="B15" s="12">
        <v>13</v>
      </c>
      <c r="C15" s="12">
        <v>0</v>
      </c>
      <c r="D15" s="12">
        <v>7</v>
      </c>
      <c r="E15" s="12">
        <v>200</v>
      </c>
      <c r="F15" s="1">
        <f t="shared" si="0"/>
        <v>207</v>
      </c>
      <c r="G15" s="12" t="s">
        <v>62</v>
      </c>
      <c r="P15" s="17" t="s">
        <v>71</v>
      </c>
      <c r="Q15" s="16">
        <f>1/8</f>
        <v>0.125</v>
      </c>
      <c r="R15" s="17" t="s">
        <v>28</v>
      </c>
      <c r="S15" s="18">
        <f>6 / 13</f>
        <v>0.46153846153846156</v>
      </c>
      <c r="T15" s="19" t="s">
        <v>22</v>
      </c>
      <c r="U15" s="6">
        <v>2</v>
      </c>
      <c r="X15" s="12">
        <v>0</v>
      </c>
      <c r="Y15" s="12">
        <v>7</v>
      </c>
      <c r="Z15" s="12"/>
      <c r="AA15" s="10">
        <f t="shared" si="2"/>
        <v>0.18367346938775531</v>
      </c>
      <c r="AB15" s="10">
        <f t="shared" si="3"/>
        <v>64</v>
      </c>
      <c r="AC15" s="10">
        <f t="shared" si="4"/>
        <v>9</v>
      </c>
      <c r="AD15" s="12">
        <v>200</v>
      </c>
      <c r="AE15" s="1">
        <f t="shared" si="1"/>
        <v>280.18367346938777</v>
      </c>
      <c r="AF15" s="12" t="s">
        <v>62</v>
      </c>
    </row>
    <row r="16" spans="1:32">
      <c r="A16" s="44" t="s">
        <v>2</v>
      </c>
      <c r="B16" s="44">
        <v>14</v>
      </c>
      <c r="C16" s="44">
        <v>1</v>
      </c>
      <c r="D16" s="44">
        <v>20</v>
      </c>
      <c r="E16" s="44">
        <v>8000</v>
      </c>
      <c r="F16" s="44">
        <f t="shared" si="0"/>
        <v>8021</v>
      </c>
      <c r="G16" s="44" t="s">
        <v>61</v>
      </c>
      <c r="X16" s="44">
        <v>1</v>
      </c>
      <c r="Y16" s="44">
        <v>20</v>
      </c>
      <c r="Z16" s="44"/>
      <c r="AA16" s="10">
        <f t="shared" si="2"/>
        <v>158.0408163265306</v>
      </c>
      <c r="AB16" s="10">
        <f t="shared" si="3"/>
        <v>25</v>
      </c>
      <c r="AC16" s="10">
        <f t="shared" si="4"/>
        <v>256</v>
      </c>
      <c r="AD16" s="44">
        <v>8000</v>
      </c>
      <c r="AE16" s="44">
        <f t="shared" si="1"/>
        <v>8460.0408163265311</v>
      </c>
      <c r="AF16" s="44" t="s">
        <v>61</v>
      </c>
    </row>
    <row r="17" spans="1:32" ht="18.75">
      <c r="A17" s="45" t="s">
        <v>2</v>
      </c>
      <c r="B17" s="46">
        <v>15</v>
      </c>
      <c r="C17" s="47">
        <v>2</v>
      </c>
      <c r="D17" s="47">
        <v>7</v>
      </c>
      <c r="E17" s="48">
        <v>190</v>
      </c>
      <c r="F17" s="48">
        <f t="shared" si="0"/>
        <v>199</v>
      </c>
      <c r="G17" s="45" t="s">
        <v>62</v>
      </c>
      <c r="O17" s="73" t="s">
        <v>63</v>
      </c>
      <c r="P17" s="74"/>
      <c r="Q17" s="58" t="s">
        <v>61</v>
      </c>
      <c r="R17" s="59"/>
      <c r="S17" s="58" t="s">
        <v>62</v>
      </c>
      <c r="T17" s="59"/>
      <c r="X17" s="47">
        <v>2</v>
      </c>
      <c r="Y17" s="47">
        <v>7</v>
      </c>
      <c r="Z17" s="47"/>
      <c r="AA17" s="10">
        <f t="shared" si="2"/>
        <v>0.18367346938775531</v>
      </c>
      <c r="AB17" s="10">
        <f t="shared" si="3"/>
        <v>64</v>
      </c>
      <c r="AC17" s="10">
        <f t="shared" si="4"/>
        <v>9</v>
      </c>
      <c r="AD17" s="48">
        <v>190</v>
      </c>
      <c r="AE17" s="48">
        <f t="shared" si="1"/>
        <v>272.18367346938777</v>
      </c>
      <c r="AF17" s="45" t="s">
        <v>62</v>
      </c>
    </row>
    <row r="18" spans="1:32">
      <c r="A18" s="12" t="s">
        <v>2</v>
      </c>
      <c r="B18" s="12">
        <v>16</v>
      </c>
      <c r="C18" s="12">
        <v>0</v>
      </c>
      <c r="D18" s="12">
        <v>7</v>
      </c>
      <c r="E18" s="12">
        <v>145</v>
      </c>
      <c r="F18" s="1">
        <f t="shared" si="0"/>
        <v>152</v>
      </c>
      <c r="G18" s="12" t="s">
        <v>62</v>
      </c>
      <c r="O18" s="16">
        <f>2/20</f>
        <v>0.1</v>
      </c>
      <c r="P18" s="17" t="s">
        <v>69</v>
      </c>
      <c r="Q18" s="16">
        <f>4/20</f>
        <v>0.2</v>
      </c>
      <c r="R18" s="17" t="s">
        <v>68</v>
      </c>
      <c r="S18" s="18">
        <f>14/ 20</f>
        <v>0.7</v>
      </c>
      <c r="T18" s="19" t="s">
        <v>67</v>
      </c>
      <c r="X18" s="12">
        <v>0</v>
      </c>
      <c r="Y18" s="12">
        <v>7</v>
      </c>
      <c r="Z18" s="12"/>
      <c r="AA18" s="10">
        <f t="shared" si="2"/>
        <v>0.18367346938775531</v>
      </c>
      <c r="AB18" s="10">
        <f t="shared" si="3"/>
        <v>64</v>
      </c>
      <c r="AC18" s="10">
        <f t="shared" si="4"/>
        <v>9</v>
      </c>
      <c r="AD18" s="12">
        <v>145</v>
      </c>
      <c r="AE18" s="1">
        <f t="shared" si="1"/>
        <v>225.18367346938777</v>
      </c>
      <c r="AF18" s="12" t="s">
        <v>62</v>
      </c>
    </row>
    <row r="19" spans="1:32">
      <c r="A19" s="44" t="s">
        <v>2</v>
      </c>
      <c r="B19" s="44">
        <v>17</v>
      </c>
      <c r="C19" s="44">
        <v>1</v>
      </c>
      <c r="D19" s="44">
        <v>10</v>
      </c>
      <c r="E19" s="44">
        <v>1000</v>
      </c>
      <c r="F19" s="44">
        <f t="shared" si="0"/>
        <v>1011</v>
      </c>
      <c r="G19" s="44" t="s">
        <v>61</v>
      </c>
      <c r="X19" s="44">
        <v>1</v>
      </c>
      <c r="Y19" s="44">
        <v>10</v>
      </c>
      <c r="Z19" s="44"/>
      <c r="AA19" s="10">
        <f t="shared" si="2"/>
        <v>6.6122448979591821</v>
      </c>
      <c r="AB19" s="10">
        <f t="shared" si="3"/>
        <v>25</v>
      </c>
      <c r="AC19" s="10">
        <f t="shared" si="4"/>
        <v>36</v>
      </c>
      <c r="AD19" s="44">
        <v>1000</v>
      </c>
      <c r="AE19" s="44">
        <f t="shared" si="1"/>
        <v>1078.6122448979593</v>
      </c>
      <c r="AF19" s="44" t="s">
        <v>61</v>
      </c>
    </row>
    <row r="20" spans="1:32">
      <c r="A20" s="45" t="s">
        <v>2</v>
      </c>
      <c r="B20" s="46">
        <v>18</v>
      </c>
      <c r="C20" s="47">
        <v>2</v>
      </c>
      <c r="D20" s="47">
        <v>7</v>
      </c>
      <c r="E20" s="48">
        <v>230</v>
      </c>
      <c r="F20" s="48">
        <f t="shared" si="0"/>
        <v>239</v>
      </c>
      <c r="G20" s="45" t="s">
        <v>62</v>
      </c>
      <c r="X20" s="47">
        <v>2</v>
      </c>
      <c r="Y20" s="47">
        <v>7</v>
      </c>
      <c r="Z20" s="47"/>
      <c r="AA20" s="10">
        <f t="shared" si="2"/>
        <v>0.18367346938775531</v>
      </c>
      <c r="AB20" s="10">
        <f t="shared" si="3"/>
        <v>64</v>
      </c>
      <c r="AC20" s="10">
        <f t="shared" si="4"/>
        <v>9</v>
      </c>
      <c r="AD20" s="48">
        <v>230</v>
      </c>
      <c r="AE20" s="48">
        <f t="shared" si="1"/>
        <v>312.18367346938777</v>
      </c>
      <c r="AF20" s="45" t="s">
        <v>62</v>
      </c>
    </row>
    <row r="21" spans="1:32">
      <c r="A21" s="18" t="s">
        <v>2</v>
      </c>
      <c r="B21" s="19">
        <v>19</v>
      </c>
      <c r="C21" s="10">
        <v>0</v>
      </c>
      <c r="D21" s="10">
        <v>9</v>
      </c>
      <c r="E21" s="11">
        <v>200</v>
      </c>
      <c r="F21" s="11">
        <f t="shared" si="0"/>
        <v>209</v>
      </c>
      <c r="G21" s="12" t="s">
        <v>62</v>
      </c>
      <c r="X21" s="10">
        <v>0</v>
      </c>
      <c r="Y21" s="10">
        <v>9</v>
      </c>
      <c r="Z21" s="10"/>
      <c r="AA21" s="10">
        <f t="shared" si="2"/>
        <v>2.4693877551020402</v>
      </c>
      <c r="AB21" s="10">
        <f t="shared" si="3"/>
        <v>36</v>
      </c>
      <c r="AC21" s="10">
        <f t="shared" si="4"/>
        <v>25</v>
      </c>
      <c r="AD21" s="11">
        <v>200</v>
      </c>
      <c r="AE21" s="11">
        <f t="shared" si="1"/>
        <v>272.46938775510205</v>
      </c>
      <c r="AF21" s="12" t="s">
        <v>62</v>
      </c>
    </row>
    <row r="22" spans="1:32" ht="26.25">
      <c r="A22" s="44" t="s">
        <v>2</v>
      </c>
      <c r="B22" s="44">
        <v>20</v>
      </c>
      <c r="C22" s="44">
        <v>1</v>
      </c>
      <c r="D22" s="44">
        <v>9</v>
      </c>
      <c r="E22" s="44">
        <v>210</v>
      </c>
      <c r="F22" s="44">
        <f t="shared" si="0"/>
        <v>220</v>
      </c>
      <c r="G22" s="44" t="s">
        <v>62</v>
      </c>
      <c r="I22">
        <f>1*(EXP(-((D24-D25)^2)/(2*D26)))</f>
        <v>0</v>
      </c>
      <c r="M22" s="21"/>
      <c r="N22" s="22"/>
      <c r="O22" s="20">
        <v>0</v>
      </c>
      <c r="P22" s="20">
        <v>1</v>
      </c>
      <c r="Q22" s="20">
        <v>0</v>
      </c>
      <c r="R22" s="20">
        <v>1</v>
      </c>
      <c r="S22" s="20">
        <v>1</v>
      </c>
      <c r="T22" s="20">
        <v>1</v>
      </c>
      <c r="U22" s="20" t="s">
        <v>23</v>
      </c>
      <c r="X22" s="44">
        <v>1</v>
      </c>
      <c r="Y22" s="44">
        <v>9</v>
      </c>
      <c r="Z22" s="44"/>
      <c r="AA22" s="10">
        <f t="shared" si="2"/>
        <v>2.4693877551020402</v>
      </c>
      <c r="AB22" s="10">
        <f t="shared" si="3"/>
        <v>36</v>
      </c>
      <c r="AC22" s="10">
        <f t="shared" si="4"/>
        <v>25</v>
      </c>
      <c r="AD22" s="44">
        <v>210</v>
      </c>
      <c r="AE22" s="44">
        <f t="shared" si="1"/>
        <v>283.46938775510205</v>
      </c>
      <c r="AF22" s="44" t="s">
        <v>62</v>
      </c>
    </row>
    <row r="23" spans="1:32" ht="26.25">
      <c r="A23" s="75" t="s">
        <v>78</v>
      </c>
      <c r="B23" s="75"/>
      <c r="C23" s="75"/>
      <c r="D23">
        <v>14</v>
      </c>
      <c r="E23">
        <v>4</v>
      </c>
      <c r="G23">
        <v>2</v>
      </c>
      <c r="M23" s="62" t="s">
        <v>24</v>
      </c>
      <c r="N23" s="63"/>
      <c r="O23" s="20">
        <f>S8</f>
        <v>0.30769230769230771</v>
      </c>
      <c r="P23" s="20">
        <f>S4</f>
        <v>0.38461538461538464</v>
      </c>
      <c r="Q23" s="20" t="e">
        <f>#REF!</f>
        <v>#REF!</v>
      </c>
      <c r="R23" s="20">
        <f>S14</f>
        <v>0.46153846153846156</v>
      </c>
      <c r="S23" s="20" t="e">
        <f>#REF!</f>
        <v>#REF!</v>
      </c>
      <c r="T23" s="20" t="e">
        <f>#REF!</f>
        <v>#REF!</v>
      </c>
      <c r="U23" s="20" t="e">
        <f>#REF!*O23*P23*Q23*R23*S23*T23</f>
        <v>#REF!</v>
      </c>
    </row>
    <row r="24" spans="1:32" ht="15.75">
      <c r="A24" s="76" t="s">
        <v>79</v>
      </c>
      <c r="B24" s="76"/>
      <c r="C24" s="76"/>
      <c r="D24">
        <f>D3+D5+D6+D7+D9+D10+D12+D14+D15+D17+D18+D20+D21+D22</f>
        <v>104</v>
      </c>
      <c r="E24">
        <f>SUMIF(G3:G22,"بطيخ",D3:D22)</f>
        <v>60</v>
      </c>
      <c r="F24">
        <f t="shared" ref="F24" si="5">SUMIF(H3:H22,"بطيخ",E3:E22)</f>
        <v>0</v>
      </c>
      <c r="G24">
        <f>SUMIF(G3:G22,"ليمون",D3:D22)</f>
        <v>8</v>
      </c>
      <c r="M24" s="64"/>
      <c r="N24" s="65"/>
      <c r="O24" s="9">
        <f>Q8</f>
        <v>0.42857142857142855</v>
      </c>
      <c r="P24" s="9">
        <f>Q4</f>
        <v>0.5714285714285714</v>
      </c>
      <c r="Q24" s="9" t="e">
        <f>#REF!</f>
        <v>#REF!</v>
      </c>
      <c r="R24" s="9">
        <f>Q14</f>
        <v>0.625</v>
      </c>
      <c r="S24" s="9" t="e">
        <f>#REF!</f>
        <v>#REF!</v>
      </c>
      <c r="T24" s="9" t="e">
        <f>#REF!</f>
        <v>#REF!</v>
      </c>
      <c r="U24" s="9" t="e">
        <f>#REF!*T24*S24*R24*Q24*P24*O24</f>
        <v>#REF!</v>
      </c>
    </row>
    <row r="25" spans="1:32">
      <c r="A25" s="76" t="s">
        <v>80</v>
      </c>
      <c r="B25" s="76"/>
      <c r="C25" s="76"/>
      <c r="D25">
        <f>AVERAGEIF(G3:G22,"تفاح",D3:D22)</f>
        <v>7.4285714285714288</v>
      </c>
      <c r="E25">
        <f>AVERAGEIF(G3:G22,"بطيخ",D3:D22)</f>
        <v>15</v>
      </c>
      <c r="F25" t="e">
        <f t="shared" ref="F25" si="6">AVERAGEIF(H3:H22,"تفاح",E3:E22)</f>
        <v>#DIV/0!</v>
      </c>
      <c r="G25">
        <f>AVERAGEIF(G3:G22,"ليمون",D3:D22)</f>
        <v>4</v>
      </c>
    </row>
    <row r="26" spans="1:32">
      <c r="A26" s="76" t="s">
        <v>81</v>
      </c>
      <c r="B26" s="76"/>
      <c r="C26" s="76"/>
      <c r="D26">
        <f>(AA3+AA5+AA6+AA7+AA9+AA10+AA12+AA14+AA15+AA17+AA18+AA20+AA21+AA22)/14</f>
        <v>1.5306122448979596</v>
      </c>
      <c r="E26">
        <f>SUMIF(AF3:AF22,"بطيخ",AB3:AB22)/E23</f>
        <v>12.5</v>
      </c>
      <c r="G26">
        <f>SUMIF(AF3:AF22,"ليمون",AC3:AC22)/G23</f>
        <v>1</v>
      </c>
    </row>
    <row r="28" spans="1:32" ht="26.25">
      <c r="D28">
        <f>(1/(D26*SQRT(2*PI())))^EXP((-((D24-D25)^2)/(2*(D26))))</f>
        <v>1</v>
      </c>
      <c r="M28" s="21"/>
      <c r="N28" s="22"/>
      <c r="O28" s="20">
        <v>0</v>
      </c>
      <c r="P28" s="20">
        <v>2</v>
      </c>
      <c r="Q28" s="20">
        <v>0</v>
      </c>
      <c r="R28" s="20">
        <v>0</v>
      </c>
      <c r="S28" s="20">
        <v>1</v>
      </c>
      <c r="T28" s="20">
        <v>1</v>
      </c>
      <c r="U28" s="20" t="s">
        <v>23</v>
      </c>
    </row>
    <row r="29" spans="1:32" ht="26.25">
      <c r="M29" s="62" t="s">
        <v>24</v>
      </c>
      <c r="N29" s="63"/>
      <c r="O29" s="20">
        <v>0.42857142857142855</v>
      </c>
      <c r="P29" s="20">
        <v>0.53846153846153844</v>
      </c>
      <c r="Q29" s="20">
        <v>0.23076923076923078</v>
      </c>
      <c r="R29" s="20">
        <v>7.6923076923076927E-2</v>
      </c>
      <c r="S29" s="20">
        <v>0.76923076923076927</v>
      </c>
      <c r="T29" s="20">
        <v>0.61538461538461542</v>
      </c>
      <c r="U29" s="20">
        <v>1.2604600679247929E-3</v>
      </c>
    </row>
    <row r="30" spans="1:32" ht="15.75">
      <c r="M30" s="64"/>
      <c r="N30" s="65"/>
      <c r="O30" s="9">
        <v>0.42857142857142855</v>
      </c>
      <c r="P30" s="9">
        <v>0.14285714285714285</v>
      </c>
      <c r="Q30" s="9">
        <v>0.7142857142857143</v>
      </c>
      <c r="R30" s="9">
        <v>0.5</v>
      </c>
      <c r="S30" s="9">
        <v>0.42857142857142855</v>
      </c>
      <c r="T30" s="9">
        <v>0.2857142857142857</v>
      </c>
      <c r="U30" s="9">
        <v>9.3710953769262782E-4</v>
      </c>
    </row>
  </sheetData>
  <mergeCells count="17">
    <mergeCell ref="A23:C23"/>
    <mergeCell ref="A24:C24"/>
    <mergeCell ref="A25:C25"/>
    <mergeCell ref="A26:C26"/>
    <mergeCell ref="M23:N23"/>
    <mergeCell ref="M24:N24"/>
    <mergeCell ref="M29:N29"/>
    <mergeCell ref="M30:N30"/>
    <mergeCell ref="Q17:R17"/>
    <mergeCell ref="S17:T17"/>
    <mergeCell ref="O17:P17"/>
    <mergeCell ref="Q7:R7"/>
    <mergeCell ref="S7:T7"/>
    <mergeCell ref="Q12:R12"/>
    <mergeCell ref="S12:T12"/>
    <mergeCell ref="O12:P12"/>
    <mergeCell ref="O7:P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sqref="A1:XFD1048576"/>
    </sheetView>
  </sheetViews>
  <sheetFormatPr defaultRowHeight="15"/>
  <sheetData>
    <row r="1" spans="1:11" ht="112.5">
      <c r="A1" s="3"/>
      <c r="B1" s="4"/>
      <c r="C1" s="38" t="s">
        <v>42</v>
      </c>
      <c r="D1" s="38" t="s">
        <v>0</v>
      </c>
      <c r="E1" s="6" t="s">
        <v>1</v>
      </c>
      <c r="F1" s="6" t="s">
        <v>8</v>
      </c>
      <c r="G1" s="6" t="s">
        <v>4</v>
      </c>
      <c r="H1" s="6" t="s">
        <v>5</v>
      </c>
      <c r="I1" s="6" t="s">
        <v>3</v>
      </c>
      <c r="J1" s="6"/>
      <c r="K1" s="6" t="s">
        <v>65</v>
      </c>
    </row>
    <row r="2" spans="1:11" ht="18.75">
      <c r="A2" s="7"/>
      <c r="B2" s="8"/>
      <c r="C2" s="38"/>
      <c r="D2" s="38" t="s">
        <v>6</v>
      </c>
      <c r="E2" s="6" t="s">
        <v>6</v>
      </c>
      <c r="F2" s="6" t="s">
        <v>7</v>
      </c>
      <c r="G2" s="6" t="s">
        <v>6</v>
      </c>
      <c r="H2" s="6" t="s">
        <v>7</v>
      </c>
      <c r="I2" s="6" t="s">
        <v>7</v>
      </c>
      <c r="J2" s="6"/>
      <c r="K2" s="6"/>
    </row>
    <row r="3" spans="1:11">
      <c r="A3" s="18" t="s">
        <v>2</v>
      </c>
      <c r="B3" s="19">
        <v>1</v>
      </c>
      <c r="C3" s="36" t="s">
        <v>43</v>
      </c>
      <c r="D3" s="10">
        <v>0</v>
      </c>
      <c r="E3" s="11">
        <v>2</v>
      </c>
      <c r="F3" s="11">
        <v>0</v>
      </c>
      <c r="G3" s="11">
        <v>2</v>
      </c>
      <c r="H3" s="11">
        <v>1</v>
      </c>
      <c r="I3" s="11">
        <v>1</v>
      </c>
      <c r="J3" s="11">
        <f>SUM(D3:I3)</f>
        <v>6</v>
      </c>
      <c r="K3" s="12">
        <f>IF(J3&gt;4,1,0)</f>
        <v>1</v>
      </c>
    </row>
    <row r="4" spans="1:11">
      <c r="A4" s="27" t="s">
        <v>2</v>
      </c>
      <c r="B4" s="28">
        <v>2</v>
      </c>
      <c r="C4" s="36" t="s">
        <v>44</v>
      </c>
      <c r="D4" s="2">
        <v>1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f t="shared" ref="J4:J22" si="0">SUM(D4:I4)</f>
        <v>3</v>
      </c>
      <c r="K4" s="39">
        <f t="shared" ref="K4:K22" si="1">IF(J4&gt;4,1,0)</f>
        <v>0</v>
      </c>
    </row>
    <row r="5" spans="1:11">
      <c r="A5" s="18" t="s">
        <v>2</v>
      </c>
      <c r="B5" s="19">
        <v>3</v>
      </c>
      <c r="C5" s="36" t="s">
        <v>45</v>
      </c>
      <c r="D5" s="10">
        <v>2</v>
      </c>
      <c r="E5" s="11">
        <v>2</v>
      </c>
      <c r="F5" s="11">
        <v>1</v>
      </c>
      <c r="G5" s="11">
        <v>0</v>
      </c>
      <c r="H5" s="11">
        <v>1</v>
      </c>
      <c r="I5" s="11">
        <v>1</v>
      </c>
      <c r="J5" s="11">
        <f t="shared" si="0"/>
        <v>7</v>
      </c>
      <c r="K5" s="12">
        <f t="shared" si="1"/>
        <v>1</v>
      </c>
    </row>
    <row r="6" spans="1:11">
      <c r="A6" s="18" t="s">
        <v>2</v>
      </c>
      <c r="B6" s="19">
        <v>4</v>
      </c>
      <c r="C6" s="36" t="s">
        <v>46</v>
      </c>
      <c r="D6" s="10">
        <v>0</v>
      </c>
      <c r="E6" s="11">
        <v>2</v>
      </c>
      <c r="F6" s="11">
        <v>1</v>
      </c>
      <c r="G6" s="11">
        <v>2</v>
      </c>
      <c r="H6" s="11">
        <v>1</v>
      </c>
      <c r="I6" s="11">
        <v>1</v>
      </c>
      <c r="J6" s="11">
        <f t="shared" si="0"/>
        <v>7</v>
      </c>
      <c r="K6" s="12">
        <f t="shared" si="1"/>
        <v>1</v>
      </c>
    </row>
    <row r="7" spans="1:11">
      <c r="A7" s="18" t="s">
        <v>2</v>
      </c>
      <c r="B7" s="19">
        <v>5</v>
      </c>
      <c r="C7" s="36" t="s">
        <v>46</v>
      </c>
      <c r="D7" s="10">
        <v>1</v>
      </c>
      <c r="E7" s="11">
        <v>2</v>
      </c>
      <c r="F7" s="11">
        <v>0</v>
      </c>
      <c r="G7" s="11">
        <v>2</v>
      </c>
      <c r="H7" s="11">
        <v>1</v>
      </c>
      <c r="I7" s="11">
        <v>1</v>
      </c>
      <c r="J7" s="11">
        <f t="shared" si="0"/>
        <v>7</v>
      </c>
      <c r="K7" s="12">
        <f t="shared" si="1"/>
        <v>1</v>
      </c>
    </row>
    <row r="8" spans="1:11">
      <c r="A8" s="27" t="s">
        <v>2</v>
      </c>
      <c r="B8" s="28">
        <v>6</v>
      </c>
      <c r="C8" s="36" t="s">
        <v>48</v>
      </c>
      <c r="D8" s="2">
        <v>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3</v>
      </c>
      <c r="K8" s="39">
        <f t="shared" si="1"/>
        <v>0</v>
      </c>
    </row>
    <row r="9" spans="1:11">
      <c r="A9" s="18" t="s">
        <v>2</v>
      </c>
      <c r="B9" s="19">
        <v>7</v>
      </c>
      <c r="C9" s="36" t="s">
        <v>51</v>
      </c>
      <c r="D9" s="10">
        <v>0</v>
      </c>
      <c r="E9" s="11">
        <v>2</v>
      </c>
      <c r="F9" s="11">
        <v>1</v>
      </c>
      <c r="G9" s="11">
        <v>2</v>
      </c>
      <c r="H9" s="11">
        <v>0</v>
      </c>
      <c r="I9" s="11">
        <v>0</v>
      </c>
      <c r="J9" s="11">
        <f t="shared" si="0"/>
        <v>5</v>
      </c>
      <c r="K9" s="12">
        <f t="shared" si="1"/>
        <v>1</v>
      </c>
    </row>
    <row r="10" spans="1:11">
      <c r="A10" s="18" t="s">
        <v>2</v>
      </c>
      <c r="B10" s="19">
        <v>8</v>
      </c>
      <c r="C10" s="36" t="s">
        <v>46</v>
      </c>
      <c r="D10" s="10">
        <v>1</v>
      </c>
      <c r="E10" s="11">
        <v>1</v>
      </c>
      <c r="F10" s="11">
        <v>1</v>
      </c>
      <c r="G10" s="11">
        <v>2</v>
      </c>
      <c r="H10" s="11">
        <v>1</v>
      </c>
      <c r="I10" s="11">
        <v>1</v>
      </c>
      <c r="J10" s="11">
        <f t="shared" si="0"/>
        <v>7</v>
      </c>
      <c r="K10" s="12">
        <f t="shared" si="1"/>
        <v>1</v>
      </c>
    </row>
    <row r="11" spans="1:11">
      <c r="A11" s="18" t="s">
        <v>2</v>
      </c>
      <c r="B11" s="19">
        <v>9</v>
      </c>
      <c r="C11" s="36" t="s">
        <v>55</v>
      </c>
      <c r="D11" s="10">
        <v>2</v>
      </c>
      <c r="E11" s="11">
        <v>2</v>
      </c>
      <c r="F11" s="11">
        <v>1</v>
      </c>
      <c r="G11" s="11">
        <v>1</v>
      </c>
      <c r="H11" s="11">
        <v>0</v>
      </c>
      <c r="I11" s="11">
        <v>0</v>
      </c>
      <c r="J11" s="11">
        <f t="shared" si="0"/>
        <v>6</v>
      </c>
      <c r="K11" s="12">
        <f t="shared" si="1"/>
        <v>1</v>
      </c>
    </row>
    <row r="12" spans="1:11">
      <c r="A12" s="27" t="s">
        <v>2</v>
      </c>
      <c r="B12" s="28">
        <v>10</v>
      </c>
      <c r="C12" s="36" t="s">
        <v>47</v>
      </c>
      <c r="D12" s="2">
        <v>0</v>
      </c>
      <c r="E12" s="1">
        <v>2</v>
      </c>
      <c r="F12" s="1">
        <v>0</v>
      </c>
      <c r="G12" s="1">
        <v>0</v>
      </c>
      <c r="H12" s="1">
        <v>1</v>
      </c>
      <c r="I12" s="1">
        <v>1</v>
      </c>
      <c r="J12" s="1">
        <f t="shared" si="0"/>
        <v>4</v>
      </c>
      <c r="K12" s="39">
        <f t="shared" si="1"/>
        <v>0</v>
      </c>
    </row>
    <row r="13" spans="1:11">
      <c r="A13" s="18" t="s">
        <v>2</v>
      </c>
      <c r="B13" s="19">
        <v>11</v>
      </c>
      <c r="C13" s="36" t="s">
        <v>50</v>
      </c>
      <c r="D13" s="10">
        <v>1</v>
      </c>
      <c r="E13" s="11">
        <v>1</v>
      </c>
      <c r="F13" s="11">
        <v>1</v>
      </c>
      <c r="G13" s="11">
        <v>2</v>
      </c>
      <c r="H13" s="11">
        <v>1</v>
      </c>
      <c r="I13" s="11">
        <v>0</v>
      </c>
      <c r="J13" s="11">
        <f t="shared" si="0"/>
        <v>6</v>
      </c>
      <c r="K13" s="12">
        <f t="shared" si="1"/>
        <v>1</v>
      </c>
    </row>
    <row r="14" spans="1:11">
      <c r="A14" s="18" t="s">
        <v>2</v>
      </c>
      <c r="B14" s="19">
        <v>12</v>
      </c>
      <c r="C14" s="36" t="s">
        <v>52</v>
      </c>
      <c r="D14" s="10">
        <v>2</v>
      </c>
      <c r="E14" s="11">
        <v>2</v>
      </c>
      <c r="F14" s="11">
        <v>1</v>
      </c>
      <c r="G14" s="11">
        <v>1</v>
      </c>
      <c r="H14" s="11">
        <v>0</v>
      </c>
      <c r="I14" s="11">
        <v>0</v>
      </c>
      <c r="J14" s="11">
        <f t="shared" si="0"/>
        <v>6</v>
      </c>
      <c r="K14" s="12">
        <f t="shared" si="1"/>
        <v>1</v>
      </c>
    </row>
    <row r="15" spans="1:11">
      <c r="A15" s="27" t="s">
        <v>2</v>
      </c>
      <c r="B15" s="28">
        <v>13</v>
      </c>
      <c r="C15" s="36" t="s">
        <v>53</v>
      </c>
      <c r="D15" s="2">
        <v>0</v>
      </c>
      <c r="E15" s="1">
        <v>1</v>
      </c>
      <c r="F15" s="1">
        <v>0</v>
      </c>
      <c r="G15" s="1">
        <v>1</v>
      </c>
      <c r="H15" s="1">
        <v>0</v>
      </c>
      <c r="I15" s="1">
        <v>0</v>
      </c>
      <c r="J15" s="1">
        <f t="shared" si="0"/>
        <v>2</v>
      </c>
      <c r="K15" s="39">
        <f t="shared" si="1"/>
        <v>0</v>
      </c>
    </row>
    <row r="16" spans="1:11">
      <c r="A16" s="18" t="s">
        <v>2</v>
      </c>
      <c r="B16" s="19">
        <v>14</v>
      </c>
      <c r="C16" s="36" t="s">
        <v>45</v>
      </c>
      <c r="D16" s="10">
        <v>1</v>
      </c>
      <c r="E16" s="11">
        <v>0</v>
      </c>
      <c r="F16" s="11">
        <v>1</v>
      </c>
      <c r="G16" s="11">
        <v>1</v>
      </c>
      <c r="H16" s="11">
        <v>1</v>
      </c>
      <c r="I16" s="11">
        <v>1</v>
      </c>
      <c r="J16" s="11">
        <f t="shared" si="0"/>
        <v>5</v>
      </c>
      <c r="K16" s="12">
        <f t="shared" si="1"/>
        <v>1</v>
      </c>
    </row>
    <row r="17" spans="1:11">
      <c r="A17" s="27" t="s">
        <v>2</v>
      </c>
      <c r="B17" s="28">
        <v>15</v>
      </c>
      <c r="C17" s="36" t="s">
        <v>56</v>
      </c>
      <c r="D17" s="2">
        <v>2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f t="shared" si="0"/>
        <v>4</v>
      </c>
      <c r="K17" s="39">
        <f t="shared" si="1"/>
        <v>0</v>
      </c>
    </row>
    <row r="18" spans="1:11">
      <c r="A18" s="27" t="s">
        <v>2</v>
      </c>
      <c r="B18" s="28">
        <v>16</v>
      </c>
      <c r="C18" s="36" t="s">
        <v>50</v>
      </c>
      <c r="D18" s="2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f t="shared" si="0"/>
        <v>3</v>
      </c>
      <c r="K18" s="39">
        <f t="shared" si="1"/>
        <v>0</v>
      </c>
    </row>
    <row r="19" spans="1:11">
      <c r="A19" s="27" t="s">
        <v>2</v>
      </c>
      <c r="B19" s="28">
        <v>17</v>
      </c>
      <c r="C19" s="36" t="s">
        <v>47</v>
      </c>
      <c r="D19" s="2">
        <v>1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s="1">
        <f t="shared" si="0"/>
        <v>4</v>
      </c>
      <c r="K19" s="39">
        <f t="shared" si="1"/>
        <v>0</v>
      </c>
    </row>
    <row r="20" spans="1:11">
      <c r="A20" s="18" t="s">
        <v>2</v>
      </c>
      <c r="B20" s="19">
        <v>18</v>
      </c>
      <c r="C20" s="36" t="s">
        <v>49</v>
      </c>
      <c r="D20" s="10">
        <v>2</v>
      </c>
      <c r="E20" s="11">
        <v>1</v>
      </c>
      <c r="F20" s="11">
        <v>0</v>
      </c>
      <c r="G20" s="11">
        <v>1</v>
      </c>
      <c r="H20" s="11">
        <v>1</v>
      </c>
      <c r="I20" s="11">
        <v>1</v>
      </c>
      <c r="J20" s="11">
        <f t="shared" si="0"/>
        <v>6</v>
      </c>
      <c r="K20" s="12">
        <f t="shared" si="1"/>
        <v>1</v>
      </c>
    </row>
    <row r="21" spans="1:11">
      <c r="A21" s="18" t="s">
        <v>2</v>
      </c>
      <c r="B21" s="19">
        <v>19</v>
      </c>
      <c r="C21" s="36" t="s">
        <v>48</v>
      </c>
      <c r="D21" s="10">
        <v>0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f t="shared" si="0"/>
        <v>5</v>
      </c>
      <c r="K21" s="12">
        <f t="shared" si="1"/>
        <v>1</v>
      </c>
    </row>
    <row r="22" spans="1:11">
      <c r="A22" s="13" t="s">
        <v>2</v>
      </c>
      <c r="B22" s="14">
        <v>20</v>
      </c>
      <c r="C22" s="37" t="s">
        <v>54</v>
      </c>
      <c r="D22" s="10">
        <v>1</v>
      </c>
      <c r="E22" s="11">
        <v>1</v>
      </c>
      <c r="F22" s="11">
        <v>1</v>
      </c>
      <c r="G22" s="11">
        <v>1</v>
      </c>
      <c r="H22" s="11">
        <v>1</v>
      </c>
      <c r="I22" s="11">
        <v>0</v>
      </c>
      <c r="J22" s="11">
        <f t="shared" si="0"/>
        <v>5</v>
      </c>
      <c r="K22" s="12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sqref="A1:A1048576"/>
    </sheetView>
  </sheetViews>
  <sheetFormatPr defaultRowHeight="15"/>
  <sheetData>
    <row r="1" spans="1:8" ht="18.75">
      <c r="A1" s="54" t="s">
        <v>89</v>
      </c>
      <c r="B1" s="52" t="s">
        <v>82</v>
      </c>
      <c r="C1" s="6" t="s">
        <v>83</v>
      </c>
      <c r="D1" s="6" t="s">
        <v>84</v>
      </c>
      <c r="E1" s="6" t="s">
        <v>85</v>
      </c>
      <c r="F1" s="6" t="s">
        <v>86</v>
      </c>
      <c r="G1" s="6" t="s">
        <v>87</v>
      </c>
      <c r="H1" s="6" t="s">
        <v>88</v>
      </c>
    </row>
    <row r="2" spans="1:8">
      <c r="A2" s="10">
        <v>0</v>
      </c>
      <c r="B2" s="11">
        <v>2</v>
      </c>
      <c r="C2" s="11">
        <v>0</v>
      </c>
      <c r="D2" s="11">
        <v>2</v>
      </c>
      <c r="E2" s="11">
        <v>1</v>
      </c>
      <c r="F2" s="11">
        <v>1</v>
      </c>
      <c r="G2" s="11">
        <f>SUM(A2:F2)</f>
        <v>6</v>
      </c>
      <c r="H2" s="12">
        <f t="shared" ref="H2:H21" si="0">IF(G2&gt;4,1,0)</f>
        <v>1</v>
      </c>
    </row>
    <row r="3" spans="1:8">
      <c r="A3" s="2">
        <v>1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f t="shared" ref="G3:G21" si="1">SUM(A3:F3)</f>
        <v>3</v>
      </c>
      <c r="H3" s="53">
        <f t="shared" si="0"/>
        <v>0</v>
      </c>
    </row>
    <row r="4" spans="1:8">
      <c r="A4" s="10">
        <v>2</v>
      </c>
      <c r="B4" s="11">
        <v>2</v>
      </c>
      <c r="C4" s="11">
        <v>1</v>
      </c>
      <c r="D4" s="11">
        <v>0</v>
      </c>
      <c r="E4" s="11">
        <v>1</v>
      </c>
      <c r="F4" s="11">
        <v>1</v>
      </c>
      <c r="G4" s="11">
        <f t="shared" si="1"/>
        <v>7</v>
      </c>
      <c r="H4" s="12">
        <f t="shared" si="0"/>
        <v>1</v>
      </c>
    </row>
    <row r="5" spans="1:8">
      <c r="A5" s="10">
        <v>0</v>
      </c>
      <c r="B5" s="11">
        <v>2</v>
      </c>
      <c r="C5" s="11">
        <v>1</v>
      </c>
      <c r="D5" s="11">
        <v>2</v>
      </c>
      <c r="E5" s="11">
        <v>1</v>
      </c>
      <c r="F5" s="11">
        <v>1</v>
      </c>
      <c r="G5" s="11">
        <f t="shared" si="1"/>
        <v>7</v>
      </c>
      <c r="H5" s="12">
        <f t="shared" si="0"/>
        <v>1</v>
      </c>
    </row>
    <row r="6" spans="1:8">
      <c r="A6" s="10">
        <v>1</v>
      </c>
      <c r="B6" s="11">
        <v>2</v>
      </c>
      <c r="C6" s="11">
        <v>0</v>
      </c>
      <c r="D6" s="11">
        <v>2</v>
      </c>
      <c r="E6" s="11">
        <v>1</v>
      </c>
      <c r="F6" s="11">
        <v>1</v>
      </c>
      <c r="G6" s="11">
        <f t="shared" si="1"/>
        <v>7</v>
      </c>
      <c r="H6" s="12">
        <f t="shared" si="0"/>
        <v>1</v>
      </c>
    </row>
    <row r="7" spans="1:8">
      <c r="A7" s="2">
        <v>2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f t="shared" si="1"/>
        <v>3</v>
      </c>
      <c r="H7" s="53">
        <f t="shared" si="0"/>
        <v>0</v>
      </c>
    </row>
    <row r="8" spans="1:8">
      <c r="A8" s="10">
        <v>0</v>
      </c>
      <c r="B8" s="11">
        <v>2</v>
      </c>
      <c r="C8" s="11">
        <v>1</v>
      </c>
      <c r="D8" s="11">
        <v>2</v>
      </c>
      <c r="E8" s="11">
        <v>0</v>
      </c>
      <c r="F8" s="11">
        <v>0</v>
      </c>
      <c r="G8" s="11">
        <f t="shared" si="1"/>
        <v>5</v>
      </c>
      <c r="H8" s="12">
        <f t="shared" si="0"/>
        <v>1</v>
      </c>
    </row>
    <row r="9" spans="1:8">
      <c r="A9" s="10">
        <v>1</v>
      </c>
      <c r="B9" s="11">
        <v>1</v>
      </c>
      <c r="C9" s="11">
        <v>1</v>
      </c>
      <c r="D9" s="11">
        <v>2</v>
      </c>
      <c r="E9" s="11">
        <v>1</v>
      </c>
      <c r="F9" s="11">
        <v>1</v>
      </c>
      <c r="G9" s="11">
        <f t="shared" si="1"/>
        <v>7</v>
      </c>
      <c r="H9" s="12">
        <f t="shared" si="0"/>
        <v>1</v>
      </c>
    </row>
    <row r="10" spans="1:8">
      <c r="A10" s="10">
        <v>2</v>
      </c>
      <c r="B10" s="11">
        <v>2</v>
      </c>
      <c r="C10" s="11">
        <v>1</v>
      </c>
      <c r="D10" s="11">
        <v>1</v>
      </c>
      <c r="E10" s="11">
        <v>0</v>
      </c>
      <c r="F10" s="11">
        <v>0</v>
      </c>
      <c r="G10" s="11">
        <f t="shared" si="1"/>
        <v>6</v>
      </c>
      <c r="H10" s="12">
        <f t="shared" si="0"/>
        <v>1</v>
      </c>
    </row>
    <row r="11" spans="1:8">
      <c r="A11" s="2">
        <v>0</v>
      </c>
      <c r="B11" s="1">
        <v>2</v>
      </c>
      <c r="C11" s="1">
        <v>0</v>
      </c>
      <c r="D11" s="1">
        <v>0</v>
      </c>
      <c r="E11" s="1">
        <v>1</v>
      </c>
      <c r="F11" s="1">
        <v>1</v>
      </c>
      <c r="G11" s="1">
        <f t="shared" si="1"/>
        <v>4</v>
      </c>
      <c r="H11" s="53">
        <f t="shared" si="0"/>
        <v>0</v>
      </c>
    </row>
    <row r="12" spans="1:8">
      <c r="A12" s="10">
        <v>1</v>
      </c>
      <c r="B12" s="11">
        <v>1</v>
      </c>
      <c r="C12" s="11">
        <v>1</v>
      </c>
      <c r="D12" s="11">
        <v>2</v>
      </c>
      <c r="E12" s="11">
        <v>1</v>
      </c>
      <c r="F12" s="11">
        <v>0</v>
      </c>
      <c r="G12" s="11">
        <f t="shared" si="1"/>
        <v>6</v>
      </c>
      <c r="H12" s="12">
        <f t="shared" si="0"/>
        <v>1</v>
      </c>
    </row>
    <row r="13" spans="1:8">
      <c r="A13" s="10">
        <v>2</v>
      </c>
      <c r="B13" s="11">
        <v>2</v>
      </c>
      <c r="C13" s="11">
        <v>1</v>
      </c>
      <c r="D13" s="11">
        <v>1</v>
      </c>
      <c r="E13" s="11">
        <v>0</v>
      </c>
      <c r="F13" s="11">
        <v>0</v>
      </c>
      <c r="G13" s="11">
        <f t="shared" si="1"/>
        <v>6</v>
      </c>
      <c r="H13" s="12">
        <f t="shared" si="0"/>
        <v>1</v>
      </c>
    </row>
    <row r="14" spans="1:8">
      <c r="A14" s="2">
        <v>0</v>
      </c>
      <c r="B14" s="1">
        <v>1</v>
      </c>
      <c r="C14" s="1">
        <v>0</v>
      </c>
      <c r="D14" s="1">
        <v>1</v>
      </c>
      <c r="E14" s="1">
        <v>0</v>
      </c>
      <c r="F14" s="1">
        <v>0</v>
      </c>
      <c r="G14" s="1">
        <f t="shared" si="1"/>
        <v>2</v>
      </c>
      <c r="H14" s="53">
        <f t="shared" si="0"/>
        <v>0</v>
      </c>
    </row>
    <row r="15" spans="1:8">
      <c r="A15" s="10">
        <v>1</v>
      </c>
      <c r="B15" s="11">
        <v>0</v>
      </c>
      <c r="C15" s="11">
        <v>1</v>
      </c>
      <c r="D15" s="11">
        <v>1</v>
      </c>
      <c r="E15" s="11">
        <v>1</v>
      </c>
      <c r="F15" s="11">
        <v>1</v>
      </c>
      <c r="G15" s="11">
        <f t="shared" si="1"/>
        <v>5</v>
      </c>
      <c r="H15" s="12">
        <f t="shared" si="0"/>
        <v>1</v>
      </c>
    </row>
    <row r="16" spans="1:8">
      <c r="A16" s="2">
        <v>2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f t="shared" si="1"/>
        <v>4</v>
      </c>
      <c r="H16" s="53">
        <f t="shared" si="0"/>
        <v>0</v>
      </c>
    </row>
    <row r="17" spans="1:8">
      <c r="A17" s="2">
        <v>0</v>
      </c>
      <c r="B17" s="1">
        <v>0</v>
      </c>
      <c r="C17" s="1">
        <v>1</v>
      </c>
      <c r="D17" s="1">
        <v>1</v>
      </c>
      <c r="E17" s="1">
        <v>1</v>
      </c>
      <c r="F17" s="1">
        <v>0</v>
      </c>
      <c r="G17" s="1">
        <f t="shared" si="1"/>
        <v>3</v>
      </c>
      <c r="H17" s="53">
        <f t="shared" si="0"/>
        <v>0</v>
      </c>
    </row>
    <row r="18" spans="1:8">
      <c r="A18" s="2">
        <v>1</v>
      </c>
      <c r="B18" s="1">
        <v>1</v>
      </c>
      <c r="C18" s="1">
        <v>1</v>
      </c>
      <c r="D18" s="1">
        <v>1</v>
      </c>
      <c r="E18" s="1">
        <v>0</v>
      </c>
      <c r="F18" s="1">
        <v>0</v>
      </c>
      <c r="G18" s="1">
        <f t="shared" si="1"/>
        <v>4</v>
      </c>
      <c r="H18" s="53">
        <f t="shared" si="0"/>
        <v>0</v>
      </c>
    </row>
    <row r="19" spans="1:8">
      <c r="A19" s="10">
        <v>2</v>
      </c>
      <c r="B19" s="11">
        <v>1</v>
      </c>
      <c r="C19" s="11">
        <v>0</v>
      </c>
      <c r="D19" s="11">
        <v>1</v>
      </c>
      <c r="E19" s="11">
        <v>1</v>
      </c>
      <c r="F19" s="11">
        <v>1</v>
      </c>
      <c r="G19" s="11">
        <f t="shared" si="1"/>
        <v>6</v>
      </c>
      <c r="H19" s="12">
        <f t="shared" si="0"/>
        <v>1</v>
      </c>
    </row>
    <row r="20" spans="1:8">
      <c r="A20" s="10">
        <v>0</v>
      </c>
      <c r="B20" s="11">
        <v>1</v>
      </c>
      <c r="C20" s="11">
        <v>1</v>
      </c>
      <c r="D20" s="11">
        <v>1</v>
      </c>
      <c r="E20" s="11">
        <v>1</v>
      </c>
      <c r="F20" s="11">
        <v>1</v>
      </c>
      <c r="G20" s="11">
        <f t="shared" si="1"/>
        <v>5</v>
      </c>
      <c r="H20" s="12">
        <f t="shared" si="0"/>
        <v>1</v>
      </c>
    </row>
    <row r="21" spans="1:8">
      <c r="A21" s="10">
        <v>1</v>
      </c>
      <c r="B21" s="11">
        <v>1</v>
      </c>
      <c r="C21" s="11">
        <v>1</v>
      </c>
      <c r="D21" s="11">
        <v>1</v>
      </c>
      <c r="E21" s="11">
        <v>1</v>
      </c>
      <c r="F21" s="11">
        <v>0</v>
      </c>
      <c r="G21" s="11">
        <f t="shared" si="1"/>
        <v>5</v>
      </c>
      <c r="H21" s="1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K19" sqref="K19"/>
    </sheetView>
  </sheetViews>
  <sheetFormatPr defaultRowHeight="15"/>
  <cols>
    <col min="5" max="5" width="11.85546875" bestFit="1" customWidth="1"/>
  </cols>
  <sheetData>
    <row r="1" spans="1:5" ht="18.75">
      <c r="A1" s="4"/>
      <c r="B1" s="55" t="s">
        <v>90</v>
      </c>
      <c r="C1" s="55" t="s">
        <v>94</v>
      </c>
      <c r="D1" s="6" t="s">
        <v>95</v>
      </c>
      <c r="E1" s="6" t="s">
        <v>88</v>
      </c>
    </row>
    <row r="2" spans="1:5">
      <c r="A2" s="19">
        <v>1</v>
      </c>
      <c r="B2" s="10">
        <v>0</v>
      </c>
      <c r="C2" s="10">
        <v>8</v>
      </c>
      <c r="D2" s="11">
        <v>200</v>
      </c>
      <c r="E2" s="12" t="s">
        <v>92</v>
      </c>
    </row>
    <row r="3" spans="1:5">
      <c r="A3" s="41">
        <v>2</v>
      </c>
      <c r="B3" s="42">
        <v>1</v>
      </c>
      <c r="C3" s="42">
        <v>15</v>
      </c>
      <c r="D3" s="43">
        <v>5000</v>
      </c>
      <c r="E3" s="44" t="s">
        <v>93</v>
      </c>
    </row>
    <row r="4" spans="1:5">
      <c r="A4" s="46">
        <v>3</v>
      </c>
      <c r="B4" s="47">
        <v>2</v>
      </c>
      <c r="C4" s="47">
        <v>7</v>
      </c>
      <c r="D4" s="48">
        <v>190</v>
      </c>
      <c r="E4" s="49" t="s">
        <v>92</v>
      </c>
    </row>
    <row r="5" spans="1:5">
      <c r="A5" s="19">
        <v>4</v>
      </c>
      <c r="B5" s="10">
        <v>0</v>
      </c>
      <c r="C5" s="10">
        <v>8</v>
      </c>
      <c r="D5" s="11">
        <v>210</v>
      </c>
      <c r="E5" s="12" t="s">
        <v>92</v>
      </c>
    </row>
    <row r="6" spans="1:5">
      <c r="A6" s="44">
        <v>5</v>
      </c>
      <c r="B6" s="44">
        <v>1</v>
      </c>
      <c r="C6" s="44">
        <v>6</v>
      </c>
      <c r="D6" s="44">
        <v>180</v>
      </c>
      <c r="E6" s="44" t="s">
        <v>92</v>
      </c>
    </row>
    <row r="7" spans="1:5">
      <c r="A7" s="46">
        <v>6</v>
      </c>
      <c r="B7" s="46">
        <v>2</v>
      </c>
      <c r="C7" s="47">
        <v>5</v>
      </c>
      <c r="D7" s="47">
        <v>40</v>
      </c>
      <c r="E7" s="48" t="s">
        <v>91</v>
      </c>
    </row>
    <row r="8" spans="1:5">
      <c r="A8" s="19">
        <v>7</v>
      </c>
      <c r="B8" s="10">
        <v>0</v>
      </c>
      <c r="C8" s="10">
        <v>9</v>
      </c>
      <c r="D8" s="11">
        <v>170</v>
      </c>
      <c r="E8" s="12" t="s">
        <v>92</v>
      </c>
    </row>
    <row r="9" spans="1:5">
      <c r="A9" s="44">
        <v>8</v>
      </c>
      <c r="B9" s="44">
        <v>1</v>
      </c>
      <c r="C9" s="44">
        <v>9</v>
      </c>
      <c r="D9" s="44">
        <v>150</v>
      </c>
      <c r="E9" s="44" t="s">
        <v>92</v>
      </c>
    </row>
    <row r="10" spans="1:5">
      <c r="A10" s="46">
        <v>9</v>
      </c>
      <c r="B10" s="47">
        <v>2</v>
      </c>
      <c r="C10" s="47">
        <v>3</v>
      </c>
      <c r="D10" s="48">
        <v>59</v>
      </c>
      <c r="E10" s="45" t="s">
        <v>91</v>
      </c>
    </row>
    <row r="11" spans="1:5">
      <c r="A11" s="12">
        <v>10</v>
      </c>
      <c r="B11" s="12">
        <v>0</v>
      </c>
      <c r="C11" s="12">
        <v>6</v>
      </c>
      <c r="D11" s="12">
        <v>190</v>
      </c>
      <c r="E11" s="12" t="s">
        <v>92</v>
      </c>
    </row>
    <row r="12" spans="1:5">
      <c r="A12" s="44">
        <v>11</v>
      </c>
      <c r="B12" s="44">
        <v>1</v>
      </c>
      <c r="C12" s="44">
        <v>15</v>
      </c>
      <c r="D12" s="44">
        <v>3000</v>
      </c>
      <c r="E12" s="44" t="s">
        <v>93</v>
      </c>
    </row>
    <row r="13" spans="1:5">
      <c r="A13" s="46">
        <v>12</v>
      </c>
      <c r="B13" s="47">
        <v>2</v>
      </c>
      <c r="C13" s="47">
        <v>5</v>
      </c>
      <c r="D13" s="48">
        <v>100</v>
      </c>
      <c r="E13" s="45" t="s">
        <v>92</v>
      </c>
    </row>
    <row r="14" spans="1:5">
      <c r="A14" s="12">
        <v>13</v>
      </c>
      <c r="B14" s="12">
        <v>0</v>
      </c>
      <c r="C14" s="12">
        <v>7</v>
      </c>
      <c r="D14" s="12">
        <v>200</v>
      </c>
      <c r="E14" s="12" t="s">
        <v>92</v>
      </c>
    </row>
    <row r="15" spans="1:5">
      <c r="A15" s="44">
        <v>14</v>
      </c>
      <c r="B15" s="44">
        <v>1</v>
      </c>
      <c r="C15" s="44">
        <v>20</v>
      </c>
      <c r="D15" s="44">
        <v>8000</v>
      </c>
      <c r="E15" s="44" t="s">
        <v>93</v>
      </c>
    </row>
    <row r="16" spans="1:5">
      <c r="A16" s="46">
        <v>15</v>
      </c>
      <c r="B16" s="47">
        <v>2</v>
      </c>
      <c r="C16" s="47">
        <v>7</v>
      </c>
      <c r="D16" s="48">
        <v>190</v>
      </c>
      <c r="E16" s="45" t="s">
        <v>92</v>
      </c>
    </row>
    <row r="17" spans="1:5">
      <c r="A17" s="12">
        <v>16</v>
      </c>
      <c r="B17" s="12">
        <v>0</v>
      </c>
      <c r="C17" s="12">
        <v>7</v>
      </c>
      <c r="D17" s="12">
        <v>145</v>
      </c>
      <c r="E17" s="12" t="s">
        <v>92</v>
      </c>
    </row>
    <row r="18" spans="1:5">
      <c r="A18" s="44">
        <v>17</v>
      </c>
      <c r="B18" s="44">
        <v>1</v>
      </c>
      <c r="C18" s="44">
        <v>10</v>
      </c>
      <c r="D18" s="44">
        <v>1000</v>
      </c>
      <c r="E18" s="44" t="s">
        <v>93</v>
      </c>
    </row>
    <row r="19" spans="1:5">
      <c r="A19" s="46">
        <v>18</v>
      </c>
      <c r="B19" s="47">
        <v>2</v>
      </c>
      <c r="C19" s="47">
        <v>7</v>
      </c>
      <c r="D19" s="48">
        <v>230</v>
      </c>
      <c r="E19" s="45" t="s">
        <v>92</v>
      </c>
    </row>
    <row r="20" spans="1:5">
      <c r="A20" s="19">
        <v>19</v>
      </c>
      <c r="B20" s="10">
        <v>0</v>
      </c>
      <c r="C20" s="10">
        <v>9</v>
      </c>
      <c r="D20" s="11">
        <v>200</v>
      </c>
      <c r="E20" s="12" t="s">
        <v>92</v>
      </c>
    </row>
    <row r="21" spans="1:5">
      <c r="A21" s="44">
        <v>20</v>
      </c>
      <c r="B21" s="44">
        <v>1</v>
      </c>
      <c r="C21" s="44">
        <v>9</v>
      </c>
      <c r="D21" s="44">
        <v>210</v>
      </c>
      <c r="E21" s="4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Does he love me</vt:lpstr>
      <vt:lpstr>Model</vt:lpstr>
      <vt:lpstr>تفاح ولا بطيخ</vt:lpstr>
      <vt:lpstr>love</vt:lpstr>
      <vt:lpstr>Plove</vt:lpstr>
      <vt:lpstr>TestFruit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2019-06-23T16:14:50Z</dcterms:modified>
</cp:coreProperties>
</file>