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png" ContentType="image/png"/>
  <Default Extension="xml" ContentType="application/xml"/>
  <Override PartName="/xl/drawings/drawing1.xml" ContentType="application/vnd.openxmlformats-officedocument.drawing+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worksheets/sheet5.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6.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heetId="1" name="Données collectées CDC" state="visible" r:id="rId3"/>
    <sheet sheetId="2" name="Fonctionnalités et Création des" state="visible" r:id="rId4"/>
    <sheet sheetId="3" name="Estimation de charge" state="visible" r:id="rId5"/>
    <sheet sheetId="4" name="Estimation des ressources" state="visible" r:id="rId6"/>
    <sheet sheetId="5" name="Macro-Planning" state="visible" r:id="rId7"/>
    <sheet sheetId="6" name="Estimation Budget" state="visible" r:id="rId8"/>
  </sheets>
  <definedNames/>
  <calcPr/>
</workbook>
</file>

<file path=xl/comments1.xml><?xml version="1.0" encoding="utf-8"?>
<comments xmlns="http://schemas.openxmlformats.org/spreadsheetml/2006/main">
  <authors>
    <author/>
  </authors>
  <commentList>
    <comment ref="F10" authorId="0">
      <text>
        <t xml:space="preserve">3 MAX car HTML5 + JQuery
</t>
      </text>
    </comment>
    <comment ref="I10" authorId="0">
      <text>
        <t xml:space="preserve">3 MAX car JEE avec découplage de service sur une archi Spring 
et création webservices JAVA vu en CARA et consommation vu en GLA</t>
      </text>
    </comment>
    <comment ref="L10" authorId="0">
      <text>
        <t xml:space="preserve">3 Max car DAO JPA
</t>
      </text>
    </comment>
    <comment ref="R10" authorId="0">
      <text>
        <t xml:space="preserve">3 MAX car il existe des outils pour en generer facilement (Spring Batch, Quartz scheduler, Spring Task, java Timer ...)
</t>
      </text>
    </comment>
    <comment ref="U10" authorId="0">
      <text>
        <t xml:space="preserve">3 MAX car on a de nombreux examples sur CRM365
</t>
      </text>
    </comment>
    <comment ref="V2" authorId="0">
      <text>
        <t xml:space="preserve">On est proche de 2 donc le ratio est correct
	-tarik djebien</t>
      </text>
    </comment>
  </commentList>
</comments>
</file>

<file path=xl/comments2.xml><?xml version="1.0" encoding="utf-8"?>
<comments xmlns="http://schemas.openxmlformats.org/spreadsheetml/2006/main">
  <authors>
    <author/>
  </authors>
  <commentList>
    <comment ref="C2" authorId="0">
      <text>
        <t xml:space="preserve">En retirant 3 jours par semaine en entreprise FA</t>
      </text>
    </comment>
    <comment ref="C3" authorId="0">
      <text>
        <t xml:space="preserve">Le système doit être complétement opérationnel et à disposition des utilisateurs pour la fin du premier semestre 2013.</t>
      </text>
    </comment>
    <comment ref="C4" authorId="0">
      <text>
        <t xml:space="preserve">Calculé avec l'estimation de charge précédente
</t>
      </text>
    </comment>
    <comment ref="A10" authorId="0">
      <text>
        <t xml:space="preserve">On tronque à 0,25 car 1 mois = 4 semaines
</t>
      </text>
    </comment>
    <comment ref="A11" authorId="0">
      <text>
        <t xml:space="preserve">On tronque à 1 car on ne peut pas diviser 1 personne
</t>
      </text>
    </comment>
    <comment ref="A13" authorId="0">
      <text>
        <t xml:space="preserve">On tronque à 0,5 pour découper 1 journée en 2 demi-journée</t>
      </text>
    </comment>
  </commentList>
</comments>
</file>

<file path=xl/sharedStrings.xml><?xml version="1.0" encoding="utf-8"?>
<sst xmlns="http://schemas.openxmlformats.org/spreadsheetml/2006/main" count="292" uniqueCount="219">
  <si>
    <t>Données</t>
  </si>
  <si>
    <t>Valeurs possibles</t>
  </si>
  <si>
    <t>Periode de location des immeubles</t>
  </si>
  <si>
    <t>par saison : hiver ou été</t>
  </si>
  <si>
    <t>Type de matériaux de location</t>
  </si>
  <si>
    <t>Ski , VTT, snowboards, chaussures, poussettes
skis alpins, skis de fond, bâtons, chaussures de ski alpin, chaussures de ski de fond, raquettes, snowboard, poussettes</t>
  </si>
  <si>
    <t>Type de sociétés</t>
  </si>
  <si>
    <t>Proxystation, magasins sportifs, société remontée mécaniques</t>
  </si>
  <si>
    <t>Durée de location</t>
  </si>
  <si>
    <t>1 ou N jours</t>
  </si>
  <si>
    <t>Type de forfaits</t>
  </si>
  <si>
    <t>(logement, location de matériels et forfait de skis) ou (logement) ou (location de matériels) ou (forfait de skis)</t>
  </si>
  <si>
    <t>Moyens de reservations</t>
  </si>
  <si>
    <t>Mails clients</t>
  </si>
  <si>
    <t>Disponibilités des appartements/matériaux</t>
  </si>
  <si>
    <t>Temps réel à partir d'une date donnée</t>
  </si>
  <si>
    <t>Plateforme d'accès de l'application</t>
  </si>
  <si>
    <t>Web (navigateur) , Mobile (smartphone, tablette)</t>
  </si>
  <si>
    <t>Service accessible au client</t>
  </si>
  <si>
    <t>descriptif de la station, liste des activités, le plan des pistes (cartographie), service météo local via webcams</t>
  </si>
  <si>
    <t>Stock du matériel</t>
  </si>
  <si>
    <t>quantité limité</t>
  </si>
  <si>
    <t>Roles de l'application</t>
  </si>
  <si>
    <t>Client, gérant de société ProxStation, administrateur site web, gérant magasin de sport, gérant de société de remontées mécaniques</t>
  </si>
  <si>
    <t>Nom des station de ski</t>
  </si>
  <si>
    <t>ToutSchuss</t>
  </si>
  <si>
    <t>Objectifs</t>
  </si>
  <si>
    <t>Déploiement d'une App sur le SI pour réserver à distance de nombreux services (appart, matériaux, forfaits), présenter l'offre et la mettre à jour d'une saison à l'autre</t>
  </si>
  <si>
    <t>Exigences qualité</t>
  </si>
  <si>
    <t>Fiabilité, Robustesse, accès 24h/24 7j/7</t>
  </si>
  <si>
    <t>Livrables attendus</t>
  </si>
  <si>
    <t>- Application / Site vitrine de présentation de l'offre au clients avec gestion des réservations et de la mise à jour de l’offre
- Application de gestion de la location saisonnière des appartements
- Application de gestion de la location de matériels par les magasins de sport
- Applications de gestion de la réservation des forfaits des remontées mécaniques
- Processus de migration de l’ancien système vers le nouveau.
- Assurer l’exploitation, l’hébergement, le support, la maintenance technique des applications de ProxStat-Gestion.</t>
  </si>
  <si>
    <t>Thèmes</t>
  </si>
  <si>
    <t>Rôles</t>
  </si>
  <si>
    <t>Fonctionnalités / Services</t>
  </si>
  <si>
    <t>Code exigences CDC</t>
  </si>
  <si>
    <t>Clientèle</t>
  </si>
  <si>
    <t>Client</t>
  </si>
  <si>
    <t>Consultation des services disponibles :
Le client doit pouvoir consulter l’ensemble des services disponibles sur le site 
(appartements, matériels de sport, forfaits des remontées mécaniques) et leur disponibilité</t>
  </si>
  <si>
    <t>F1</t>
  </si>
  <si>
    <t>Réservation d’un appartement :
Le client doit pouvoir réserver un appartement de son choix aux dates demandées, si celui-ci est disponible.
Une option annulation sera proposée avec un supplément.
Le client paiera 20% du montant à la réservation et la totalité 15 jours avant l’arrivée. Des rappels seront mis en place.</t>
  </si>
  <si>
    <t>F2</t>
  </si>
  <si>
    <t>Réservation de matériel de sport :
Le client doit pouvoir choisir du matériel de sport (skis alpins, skis de fond,
bâtons, chaussures de ski alpin, chaussures de ski de fond, raquettes,
snowboard, poussettes) en indiquant la taille pour chaque membre de la
famille, ceci pour la date du séjour et sa durée. Plusieurs magasins de sport
proposent ce service dans la station et ont souhaité être visible dans le
service proposé par ProxyStation.
Une option annulation sera proposée avec un supplément
Le client paiera 20% du montant à la réservation et la totalité au moment du
départ de la station en rendant le matériel.</t>
  </si>
  <si>
    <t>F3</t>
  </si>
  <si>
    <t>Réservation de forfait de remontée mécaniques :
Le client doit pouvoir réserver les forfaits pour toute la famille à la date donnée. 
La station ToutSchuss offre toute une gamme de possibilités qu’il faudra prendre en compte dans l’offre.
Pour les forfaits au-delà de 6 jours, une photo sera demandée pour chaque membre de la famille. La photo pourra être téléchargée via le site web.
Le client paiera 20% du montant du forfait à la réservation et et la totalité 15 jours avant l’arrivée. 
Les forfaits seront remis en même temps que les clefs de l’appartement.</t>
  </si>
  <si>
    <t>F4</t>
  </si>
  <si>
    <t>Annulation d’une réservation d’un service :
Un client pourra annuler sa réservation à tout moment. 
Si il a pris une assurance, l’annulation sera gratuite jusqu’à 10 jours de la date de la réservation, 10% du montant total seront ensuite retenus. 
Si il n’a pas souscrit d’assurance annulation, à 45 jours, le client paiera 20% du prix total, à 30 jours, 40%, à 15 jours, 60 % et à 8 jours la totalité du montant prévu.</t>
  </si>
  <si>
    <t>F5</t>
  </si>
  <si>
    <t>Demande de précision par mail :
Les clients doivent pouvoir dialoguer avec le gestionnaire de la société Proxy-Station</t>
  </si>
  <si>
    <t>F6</t>
  </si>
  <si>
    <t>Commentaires :
Les clients doivent pouvoir laisser un message sur le site directement pour donner leurs impressions 
sur le service rendu avec un système declassement par « étoiles » + un texte.</t>
  </si>
  <si>
    <t>F7</t>
  </si>
  <si>
    <t>Magasin de sport</t>
  </si>
  <si>
    <t>gérant magasin de sport</t>
  </si>
  <si>
    <t>Mise à disposition du stock de matériel :
Le magasin de sport pourra décrire le matériel qu’il met à disposition et le tarif de location, en fonction de la période donnée.</t>
  </si>
  <si>
    <t>P1</t>
  </si>
  <si>
    <t>Liste des matériels à préparer :
Chaque jour, le personnel du magasin de sport aura une liste de matériels à préparer en vue de l’arrivée des clients.</t>
  </si>
  <si>
    <t>P2</t>
  </si>
  <si>
    <t>Remise du matériel au client :
Lorsque le client vient retirer son matériel, sa fiche est complétée avec les identifiants des matériels qui lui sont remis, le stock est mis à jour. Une carte d’identité ou un passeport sert à contrôler l’identité du client. Une pré-facture lui est remis.</t>
  </si>
  <si>
    <t>P3</t>
  </si>
  <si>
    <t>Remise du matériel loué par le client et facturation :
Lors de la remise du matériel, il y a vérification du matériel, remise dans le stock et une facture sera éditée. Le paiement est alors effectué.</t>
  </si>
  <si>
    <t>P4</t>
  </si>
  <si>
    <t>société de remontées mécaniques</t>
  </si>
  <si>
    <t>gérant de société de remontées mécaniques</t>
  </si>
  <si>
    <t>Mise à disposition des types de forfaits :
Le service de remontées mécaniques pourra décrire pour chaque saison l’ensemble des forfaits possibles 
aussi bien pour le ski alpin, le ski de fond, le VTT ou encore les piétons avec les périodes concernées.</t>
  </si>
  <si>
    <t>M1</t>
  </si>
  <si>
    <t>Edition des forfaits réservés :
Le personnel des remontées mécaniques demandera l’édition des forfaits réservés, en vérifiant bien la composition de la famille.</t>
  </si>
  <si>
    <t>M2</t>
  </si>
  <si>
    <t>Estimation de l’affluence :
En fonction des réservations (et de la météo), une indication pourra être donnée sur l’affluence envisagée pour un jour donné</t>
  </si>
  <si>
    <t>M4</t>
  </si>
  <si>
    <t>Administration</t>
  </si>
  <si>
    <t>Administrateur site web</t>
  </si>
  <si>
    <t>Mise à disposition de la saison :
L’administrateur doit pouvoir basculer d’une saison à l’autre, mettre à jour les services disponibles et leurs tarifs.</t>
  </si>
  <si>
    <t>W1</t>
  </si>
  <si>
    <t>Amélioration des services – statistiques sur les ventes de services :
En vue d’aider le gérant à offrir un service plus compétitif à sa clientèle, la société ProxyStation souhaite garder un historique 
qui permettra de savoir quels sont les profils types des clients fréquentant la station ToutSchuss, ainsi que les dates auxquelles 
les réservations sont effectuées, le matériel loué et les forfaits demandés.
Des outils statistiques seront proposés au gestionnaire pour analyser la saison écoulée.</t>
  </si>
  <si>
    <t>W2</t>
  </si>
  <si>
    <t>ESTIMATION DES CHARGES DU PROJET (en jours/hommes) - Méthode des unités d'oeuvres et de répartition proportionnelle</t>
  </si>
  <si>
    <t>Lancement du projet, évaluation des demandes</t>
  </si>
  <si>
    <t>Analyse
Conception</t>
  </si>
  <si>
    <t>Assurance qualité</t>
  </si>
  <si>
    <t>Tests d'intégration au SI client</t>
  </si>
  <si>
    <t>Recette</t>
  </si>
  <si>
    <t>Documentation</t>
  </si>
  <si>
    <t>Estimation globale du projet</t>
  </si>
  <si>
    <t>Pilotage du projet</t>
  </si>
  <si>
    <t>Estimation Globale du projet avec pilotage</t>
  </si>
  <si>
    <t>Coefficient de Conformité :</t>
  </si>
  <si>
    <t>Unité d'oeuvre</t>
  </si>
  <si>
    <t>TOTAL
Estimation des charges de réalisation</t>
  </si>
  <si>
    <t>Lot</t>
  </si>
  <si>
    <t>Fonctionnalités</t>
  </si>
  <si>
    <t>Tâches</t>
  </si>
  <si>
    <t>Sous - Tâches</t>
  </si>
  <si>
    <t>Ecrans IHM / Interactivité Web 2.0</t>
  </si>
  <si>
    <t>Services / Règles de gestion / WebServices + WSDL</t>
  </si>
  <si>
    <t>DAOs / Persistence / MCD</t>
  </si>
  <si>
    <t>Configuration XML / SOA / Log / I18N etc ...</t>
  </si>
  <si>
    <t>Batch / Job / Scheduler</t>
  </si>
  <si>
    <t>Ergonomie / Design / CSS</t>
  </si>
  <si>
    <t>S</t>
  </si>
  <si>
    <t>M</t>
  </si>
  <si>
    <t>C</t>
  </si>
  <si>
    <t>Livrable</t>
  </si>
  <si>
    <t>Vue Macro-Planning</t>
  </si>
  <si>
    <t>Vue Planning détaillé</t>
  </si>
  <si>
    <t>Lot 1</t>
  </si>
  <si>
    <t>Consultation des services disponibles</t>
  </si>
  <si>
    <t>Consulter les services des appartements et leur disponibilité</t>
  </si>
  <si>
    <t>Consulter les services des matériels de sport et leur disponibilité</t>
  </si>
  <si>
    <t>Consulter les services des forfaits des remontées mécaniques et leur disponibilité</t>
  </si>
  <si>
    <t>Réservation d’un appartement</t>
  </si>
  <si>
    <t>Réserver un appartement de son choix aux dates demandées, si celui-ci est disponible.</t>
  </si>
  <si>
    <t>Une option annulation sera proposée avec un supplément.</t>
  </si>
  <si>
    <t>Le client paiera 20% du montant à la réservation et la totalité 15 jours avant l’arrivée</t>
  </si>
  <si>
    <t>Des rappels seront mis en place.</t>
  </si>
  <si>
    <t>Réservation de matériel de sport</t>
  </si>
  <si>
    <t>Le client doit pouvoir choisir du matériel de sport (skis alpins, skis de fond,
bâtons, chaussures de ski alpin, chaussures de ski de fond, raquettes,
snowboard, poussettes) en indiquant la taille pour chaque membre de la
famille, ceci pour la date du séjour et sa durée.</t>
  </si>
  <si>
    <t>Une option annulation sera proposée avec un supplément</t>
  </si>
  <si>
    <t>Le client paiera 20% du montant à la réservation et la totalité au moment du
départ de la station en rendant le matériel.</t>
  </si>
  <si>
    <t>Réservation de forfait de remontée mécaniques</t>
  </si>
  <si>
    <t>Le client doit pouvoir réserver les forfaits pour toute la famille à la date donnée. </t>
  </si>
  <si>
    <t>La station ToutSchuss offre toute une gamme de possibilités qu’il faudra prendre en compte dans l’offre.</t>
  </si>
  <si>
    <t>Pour les forfaits au-delà de 6 jours, une photo sera demandée pour chaque membre de la famille. La photo pourra être téléchargée via le site web</t>
  </si>
  <si>
    <t>Le client paiera 20% du montant du forfait à la réservation et et la totalité 15 jours avant l’arrivée. </t>
  </si>
  <si>
    <t>Annulation d’une réservation d’un service</t>
  </si>
  <si>
    <t>Un client pourra annuler sa réservation à tout moment. </t>
  </si>
  <si>
    <t>Si il a pris une assurance, l’annulation sera gratuite jusqu’à 10 jours de la date de la réservation, 10% du montant total seront ensuite retenus. </t>
  </si>
  <si>
    <t>Si il n’a pas souscrit d’assurance annulation, à 45 jours, le client paiera 20% du prix total, à 30 jours, 40%, à 15 jours, 60 % et à 8 jours la totalité du montant prévu.</t>
  </si>
  <si>
    <t>Demande de précision par mail </t>
  </si>
  <si>
    <t>Les clients doivent pouvoir dialoguer avec le gestionnaire de la société Proxy-Station</t>
  </si>
  <si>
    <t>Commentaires</t>
  </si>
  <si>
    <t>Les clients doivent pouvoir laisser un message sur le site directement pour donner leurs impressions sur le service rendu avec un texte.</t>
  </si>
  <si>
    <t>système de classement par « étoiles »</t>
  </si>
  <si>
    <t>Lot 2</t>
  </si>
  <si>
    <t>Mise à disposition du stock de matériel</t>
  </si>
  <si>
    <t>Le magasin de sport pourra décrire le matériel qu’il met à disposition et le tarif de location, en fonction de la période donnée.</t>
  </si>
  <si>
    <t>Liste des matériels à préparer</t>
  </si>
  <si>
    <t>Chaque jour, le personnel du magasin de sport aura une liste de matériels à préparer en vue de l’arrivée des clients.</t>
  </si>
  <si>
    <t>Remise du matériel au client</t>
  </si>
  <si>
    <t>Lorsque le client vient retirer son matériel, sa fiche est complétée avec les identifiants des matériels qui lui sont remis, le stock est mis à jour. Une carte d’identité ou un passeport sert à contrôler l’identité du client. Une pré-facture lui est remis.</t>
  </si>
  <si>
    <t>Remise du matériel loué par le client et facturation</t>
  </si>
  <si>
    <t>Lors de la remise du matériel :
 Vérification du matériel et remise dans le stock </t>
  </si>
  <si>
    <t>Edition de la facture</t>
  </si>
  <si>
    <t>Saisie et encaissement du paiement</t>
  </si>
  <si>
    <t>Lot 3</t>
  </si>
  <si>
    <t>Mise à disposition des types de forfaits</t>
  </si>
  <si>
    <t>Le service de remontées mécaniques pourra décrire pour chaque saison l’ensemble des forfaits possibles 
aussi bien pour le ski alpin, le ski de fond, le VTT ou encore les piétons avec les périodes concernées</t>
  </si>
  <si>
    <t>Edition des forfaits réservés</t>
  </si>
  <si>
    <t>Le personnel des remontées mécaniques demandera l’édition des forfaits réservés, en vérifiant bien la composition de la famille.</t>
  </si>
  <si>
    <t>Estimation de l’affluence</t>
  </si>
  <si>
    <t>En fonction des réservations (et de la météo), une indication pourra être donnée sur l’affluence envisagée pour un jour donné</t>
  </si>
  <si>
    <t>Lot 4</t>
  </si>
  <si>
    <t>Mise à disposition de la saison</t>
  </si>
  <si>
    <t>L’administrateur doit pouvoir basculer d’une saison à l’autre, mettre à jour les services disponibles et leurs tarifs.</t>
  </si>
  <si>
    <t>Amélioration des services – statistiques sur les ventes de services</t>
  </si>
  <si>
    <t>Historique des profils types des clients fréquentant la station ToutSchuss, ainsi que les dates auxquelles les réservations sont effectuées, le matériel loué et les forfaits demandés.</t>
  </si>
  <si>
    <t>Intégration des outils statistiques et analyse par saison écoulée.</t>
  </si>
  <si>
    <t>Lot X</t>
  </si>
  <si>
    <t>Estimation du nombre de ressources du projet.</t>
  </si>
  <si>
    <t>Paramètres INPUT :</t>
  </si>
  <si>
    <t>Nombre jours par mois :</t>
  </si>
  <si>
    <t>Value OUTPUT :</t>
  </si>
  <si>
    <t>Lots :</t>
  </si>
  <si>
    <t>Total :</t>
  </si>
  <si>
    <t>Lot1 : Clientèle</t>
  </si>
  <si>
    <t>Lot2 : Magasin de sport</t>
  </si>
  <si>
    <t>Lot3 : société de remontées mécaniques</t>
  </si>
  <si>
    <t>Lot4 : Administration</t>
  </si>
  <si>
    <t>LotN : ...</t>
  </si>
  <si>
    <t>Nombre de mois pour le projet :</t>
  </si>
  <si>
    <t>nb Jours / Hommes de lot initiale</t>
  </si>
  <si>
    <t>Nombre de jours pour la réalisation :</t>
  </si>
  <si>
    <t>nb jour lots en fonction des ressources disponibles avec réajustement :</t>
  </si>
  <si>
    <t>nb Jours / Hommes de la tache initiale</t>
  </si>
  <si>
    <t>Mois / Hommes</t>
  </si>
  <si>
    <t>Nombre de ressources MIN</t>
  </si>
  <si>
    <t>nb jour de la tache en fonction des ressources disponibles sans réajustement</t>
  </si>
  <si>
    <t>Réajustement des ressources</t>
  </si>
  <si>
    <t>nb jour de la tache en fonction des ressources disponibles avec réajustement</t>
  </si>
  <si>
    <t>Profil des ressources recherchées</t>
  </si>
  <si>
    <t>- Chef de projet : Pilotage, risques, CRR, outils de gestion de projet
- Responsable Technique : Architecte Logicielle et connaissances techniques
- Responsable Fonctionnelle : Analyste conception MCD + UML
- Responsable qualité : Maven, Test Junit, Selenium, JMeter
- Reponsable Documentation : suivi, cahier test, recette, UML, Spec</t>
  </si>
  <si>
    <t>- Chef de projet
- Responsable Technique 
- Responsable Fonctionnelle</t>
  </si>
  <si>
    <t>- Chef de projet
- Responsable Technique 
- Responsable Fonctionnelle
- Reponsable Documentation
- Reponsable Qualité</t>
  </si>
  <si>
    <t>- Responsable Qualité
- Responsable Fonctionnelle
- Reponsable Documentation</t>
  </si>
  <si>
    <t>- Chef de projet
- Responsable Technique 
- Responsable Qualité</t>
  </si>
  <si>
    <t>- Chef de projet
- Responsable Technique 
- Responsable Fonctionnelle
- Reponsable Documentation
- Responsable Qualité</t>
  </si>
  <si>
    <t>- Chef de projet
- Responsable Technique 
- Responsable Fonctionnelle
- Reponsable Documentation
- Responsable Qualité
- Stagiaire</t>
  </si>
  <si>
    <t>- Chef de projet</t>
  </si>
  <si>
    <t>Nombre de personnes à affecter sur le projet : </t>
  </si>
  <si>
    <t>Ressources disponibles pour affectation</t>
  </si>
  <si>
    <t>- Chef de projet : Antoine
- Responsable Technique : Tarik 
- Responsable Fonctionnelle : Rudy
- Reponsable Documentation : Melody
- Responsable Qualité : Eric
- Stagiaire : Appel d'offre</t>
  </si>
  <si>
    <t>durée (jours)</t>
  </si>
  <si>
    <t>Ressources</t>
  </si>
  <si>
    <t>Antoine, Tarik, Rudy</t>
  </si>
  <si>
    <t>Analyse Conception</t>
  </si>
  <si>
    <t>TOUS</t>
  </si>
  <si>
    <t>réalisation</t>
  </si>
  <si>
    <t>Antoine, Tarik, Eric</t>
  </si>
  <si>
    <t>Eric, Rudy, Melody</t>
  </si>
  <si>
    <t>Antoine</t>
  </si>
  <si>
    <t>TOTAL =</t>
  </si>
  <si>
    <t>²</t>
  </si>
  <si>
    <t>Coût projet ProxStat-Gestion en €</t>
  </si>
  <si>
    <t>TVA = 19,6%</t>
  </si>
  <si>
    <t>Tarif journalier en euros HT :</t>
  </si>
  <si>
    <t>TJM</t>
  </si>
  <si>
    <t>Nombre jours</t>
  </si>
  <si>
    <t>Chef de projet
CRASKE Antoine</t>
  </si>
  <si>
    <t>Responsable tech
DJEBIEN Tarik</t>
  </si>
  <si>
    <t>Responsable Qual
RAKOTOBE Eric</t>
  </si>
  <si>
    <t>Responsable Fonct
STIENNE Rudy</t>
  </si>
  <si>
    <t>Responsable Doc
MASCOT Melody</t>
  </si>
  <si>
    <t>Prix HT</t>
  </si>
  <si>
    <t>Prix TTC</t>
  </si>
  <si>
    <t>TOTAL HT</t>
  </si>
  <si>
    <t>TOTAL TTC</t>
  </si>
  <si>
    <t>Coût retenue pour 
le projet ProxStat-Gestion :</t>
  </si>
  <si>
    <t>SANS TJM</t>
  </si>
  <si>
    <t>AVEC TJM</t>
  </si>
</sst>
</file>

<file path=xl/styles.xml><?xml version="1.0" encoding="utf-8"?>
<styleSheet xmlns="http://schemas.openxmlformats.org/spreadsheetml/2006/main" xmlns:x14ac="http://schemas.microsoft.com/office/spreadsheetml/2009/9/ac" xmlns:mc="http://schemas.openxmlformats.org/markup-compatibility/2006">
  <fonts count="57">
    <font>
      <b val="0"/>
      <i val="0"/>
      <strike val="0"/>
      <u val="none"/>
      <sz val="10.0"/>
      <color rgb="FF000000"/>
      <name val="Arial"/>
    </font>
    <font>
      <b/>
      <i val="0"/>
      <strike val="0"/>
      <u val="none"/>
      <sz val="10.0"/>
      <color rgb="FF000000"/>
      <name val="Arial"/>
    </font>
    <font>
      <b val="0"/>
      <i val="0"/>
      <strike val="0"/>
      <u val="none"/>
      <sz val="10.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FF0000"/>
      <name val="Arial"/>
    </font>
    <font>
      <b val="0"/>
      <i/>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000000"/>
      <name val="Arial"/>
    </font>
    <font>
      <b/>
      <i val="0"/>
      <strike val="0"/>
      <u val="none"/>
      <sz val="12.0"/>
      <color rgb="FF000000"/>
      <name val="Arial"/>
    </font>
    <font>
      <b val="0"/>
      <i val="0"/>
      <strike val="0"/>
      <u val="none"/>
      <sz val="18.0"/>
      <color rgb="FF000000"/>
      <name val="Arial"/>
    </font>
    <font>
      <b val="0"/>
      <i val="0"/>
      <strike val="0"/>
      <u val="none"/>
      <sz val="10.0"/>
      <color rgb="FF000000"/>
      <name val="Arial"/>
    </font>
    <font>
      <b val="0"/>
      <i val="0"/>
      <strike val="0"/>
      <u val="none"/>
      <sz val="10.0"/>
      <color rgb="FF000000"/>
      <name val="Arial"/>
    </font>
    <font>
      <b/>
      <i val="0"/>
      <strike val="0"/>
      <u val="none"/>
      <sz val="10.0"/>
      <color rgb="FF000000"/>
      <name val="Arial"/>
    </font>
    <font>
      <b val="0"/>
      <i val="0"/>
      <strike val="0"/>
      <u val="none"/>
      <sz val="10.0"/>
      <color rgb="FFFFFFFF"/>
      <name val="Arial"/>
    </font>
    <font>
      <b val="0"/>
      <i val="0"/>
      <strike val="0"/>
      <u val="none"/>
      <sz val="10.0"/>
      <color rgb="FF000000"/>
      <name val="Arial"/>
    </font>
    <font>
      <b/>
      <i val="0"/>
      <strike val="0"/>
      <u val="none"/>
      <sz val="12.0"/>
      <color rgb="FFFFFFFF"/>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8.0"/>
      <color rgb="FF000000"/>
      <name val="Arial"/>
    </font>
    <font>
      <b val="0"/>
      <i val="0"/>
      <strike val="0"/>
      <u val="none"/>
      <sz val="18.0"/>
      <color rgb="FF000000"/>
      <name val="Arial"/>
    </font>
    <font>
      <b/>
      <i val="0"/>
      <strike val="0"/>
      <u val="none"/>
      <sz val="10.0"/>
      <color rgb="FF000000"/>
      <name val="Arial"/>
    </font>
    <font>
      <b val="0"/>
      <i val="0"/>
      <strike val="0"/>
      <u val="none"/>
      <sz val="10.0"/>
      <color rgb="FF000000"/>
      <name val="Arial"/>
    </font>
    <font>
      <b/>
      <i val="0"/>
      <strike val="0"/>
      <u val="none"/>
      <sz val="14.0"/>
      <color rgb="FF000000"/>
      <name val="Arial"/>
    </font>
    <font>
      <b/>
      <i val="0"/>
      <strike val="0"/>
      <u val="none"/>
      <sz val="10.0"/>
      <color rgb="FF000000"/>
      <name val="Arial"/>
    </font>
    <font>
      <b val="0"/>
      <i val="0"/>
      <strike val="0"/>
      <u val="none"/>
      <sz val="10.0"/>
      <color rgb="FFFF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strike val="0"/>
      <u/>
      <sz val="10.0"/>
      <color rgb="FF000000"/>
      <name val="Arial"/>
    </font>
    <font>
      <b val="0"/>
      <i val="0"/>
      <strike val="0"/>
      <u val="none"/>
      <sz val="10.0"/>
      <color rgb="FF000000"/>
      <name val="Arial"/>
    </font>
    <font>
      <b/>
      <i val="0"/>
      <strike val="0"/>
      <u val="none"/>
      <sz val="12.0"/>
      <color rgb="FFFFFFFF"/>
      <name val="Arial"/>
    </font>
    <font>
      <b val="0"/>
      <i val="0"/>
      <strike val="0"/>
      <u val="none"/>
      <sz val="10.0"/>
      <color rgb="FF000000"/>
      <name val="Arial"/>
    </font>
    <font>
      <b/>
      <i val="0"/>
      <strike val="0"/>
      <u val="none"/>
      <sz val="10.0"/>
      <color rgb="FFFFFFFF"/>
      <name val="Arial"/>
    </font>
    <font>
      <b val="0"/>
      <i val="0"/>
      <strike val="0"/>
      <u val="none"/>
      <sz val="18.0"/>
      <color rgb="FF000000"/>
      <name val="Arial"/>
    </font>
    <font>
      <b/>
      <i val="0"/>
      <strike val="0"/>
      <u val="none"/>
      <sz val="10.0"/>
      <color rgb="FF000000"/>
      <name val="Arial"/>
    </font>
    <font>
      <b/>
      <i val="0"/>
      <strike val="0"/>
      <u val="none"/>
      <sz val="12.0"/>
      <color rgb="FF000000"/>
      <name val="Arial"/>
    </font>
    <font>
      <b/>
      <i val="0"/>
      <strike val="0"/>
      <u val="none"/>
      <sz val="14.0"/>
      <color rgb="FF000000"/>
      <name val="Arial"/>
    </font>
    <font>
      <b/>
      <i val="0"/>
      <strike val="0"/>
      <u val="none"/>
      <sz val="12.0"/>
      <color rgb="FF000000"/>
      <name val="Arial"/>
    </font>
    <font>
      <b val="0"/>
      <i val="0"/>
      <strike val="0"/>
      <u val="none"/>
      <sz val="10.0"/>
      <color rgb="FFFFFFFF"/>
      <name val="Arial"/>
    </font>
    <font>
      <b/>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000000"/>
      <name val="Arial"/>
    </font>
    <font>
      <b val="0"/>
      <i val="0"/>
      <strike val="0"/>
      <u val="none"/>
      <sz val="10.0"/>
      <color rgb="FF6AA84F"/>
      <name val="Arial"/>
    </font>
    <font>
      <b val="0"/>
      <i val="0"/>
      <strike val="0"/>
      <u val="none"/>
      <sz val="10.0"/>
      <color rgb="FF6AA84F"/>
      <name val="Arial"/>
    </font>
  </fonts>
  <fills count="75">
    <fill>
      <patternFill patternType="none"/>
    </fill>
    <fill>
      <patternFill patternType="gray125">
        <bgColor rgb="FFFFFFFF"/>
      </patternFill>
    </fill>
    <fill>
      <patternFill patternType="solid">
        <fgColor rgb="FF00FF00"/>
        <bgColor indexed="64"/>
      </patternFill>
    </fill>
    <fill>
      <patternFill patternType="solid">
        <fgColor rgb="FFD9D9D9"/>
        <bgColor indexed="64"/>
      </patternFill>
    </fill>
    <fill>
      <patternFill patternType="solid">
        <fgColor rgb="FF6AA84F"/>
        <bgColor indexed="64"/>
      </patternFill>
    </fill>
    <fill>
      <patternFill patternType="solid">
        <fgColor rgb="FFE69138"/>
        <bgColor indexed="64"/>
      </patternFill>
    </fill>
    <fill>
      <patternFill patternType="solid">
        <fgColor rgb="FFCC0000"/>
        <bgColor indexed="64"/>
      </patternFill>
    </fill>
    <fill>
      <patternFill patternType="solid">
        <fgColor rgb="FF93C47D"/>
        <bgColor indexed="64"/>
      </patternFill>
    </fill>
    <fill>
      <patternFill patternType="solid">
        <fgColor rgb="FFF9CB9C"/>
        <bgColor indexed="64"/>
      </patternFill>
    </fill>
    <fill>
      <patternFill patternType="solid">
        <fgColor rgb="FF6D9EEB"/>
        <bgColor indexed="64"/>
      </patternFill>
    </fill>
    <fill>
      <patternFill patternType="solid">
        <fgColor rgb="FF93C47D"/>
        <bgColor indexed="64"/>
      </patternFill>
    </fill>
    <fill>
      <patternFill patternType="solid">
        <fgColor rgb="FFFF9900"/>
        <bgColor indexed="64"/>
      </patternFill>
    </fill>
    <fill>
      <patternFill patternType="solid">
        <fgColor rgb="FFA4C2F4"/>
        <bgColor indexed="64"/>
      </patternFill>
    </fill>
    <fill>
      <patternFill patternType="solid">
        <fgColor rgb="FF93C47D"/>
        <bgColor indexed="64"/>
      </patternFill>
    </fill>
    <fill>
      <patternFill patternType="solid">
        <fgColor rgb="FFEA9999"/>
        <bgColor indexed="64"/>
      </patternFill>
    </fill>
    <fill>
      <patternFill patternType="solid">
        <fgColor rgb="FFF6B26B"/>
        <bgColor indexed="64"/>
      </patternFill>
    </fill>
    <fill>
      <patternFill patternType="solid">
        <fgColor rgb="FFA4C2F4"/>
        <bgColor indexed="64"/>
      </patternFill>
    </fill>
    <fill>
      <patternFill patternType="solid">
        <fgColor rgb="FFFFFFFF"/>
        <bgColor indexed="64"/>
      </patternFill>
    </fill>
    <fill>
      <patternFill patternType="solid">
        <fgColor rgb="FFE69138"/>
        <bgColor indexed="64"/>
      </patternFill>
    </fill>
    <fill>
      <patternFill patternType="solid">
        <fgColor rgb="FFD9D9D9"/>
        <bgColor indexed="64"/>
      </patternFill>
    </fill>
    <fill>
      <patternFill patternType="solid">
        <fgColor rgb="FF9FC5E8"/>
        <bgColor indexed="64"/>
      </patternFill>
    </fill>
    <fill>
      <patternFill patternType="solid">
        <fgColor rgb="FF93C47D"/>
        <bgColor indexed="64"/>
      </patternFill>
    </fill>
    <fill>
      <patternFill patternType="solid">
        <fgColor rgb="FF6AA84F"/>
        <bgColor indexed="64"/>
      </patternFill>
    </fill>
    <fill>
      <patternFill patternType="solid">
        <fgColor rgb="FFF9CB9C"/>
        <bgColor indexed="64"/>
      </patternFill>
    </fill>
    <fill>
      <patternFill patternType="solid">
        <fgColor rgb="FF6D9EEB"/>
        <bgColor indexed="64"/>
      </patternFill>
    </fill>
    <fill>
      <patternFill patternType="solid">
        <fgColor rgb="FF6D9EEB"/>
        <bgColor indexed="64"/>
      </patternFill>
    </fill>
    <fill>
      <patternFill patternType="solid">
        <fgColor rgb="FFFFE599"/>
        <bgColor indexed="64"/>
      </patternFill>
    </fill>
    <fill>
      <patternFill patternType="solid">
        <fgColor rgb="FF38761D"/>
        <bgColor indexed="64"/>
      </patternFill>
    </fill>
    <fill>
      <patternFill patternType="solid">
        <fgColor rgb="FF4A86E8"/>
        <bgColor indexed="64"/>
      </patternFill>
    </fill>
    <fill>
      <patternFill patternType="solid">
        <fgColor rgb="FFA4C2F4"/>
        <bgColor indexed="64"/>
      </patternFill>
    </fill>
    <fill>
      <patternFill patternType="solid">
        <fgColor rgb="FF9FC5E8"/>
        <bgColor indexed="64"/>
      </patternFill>
    </fill>
    <fill>
      <patternFill patternType="solid">
        <fgColor rgb="FFA4C2F4"/>
        <bgColor indexed="64"/>
      </patternFill>
    </fill>
    <fill>
      <patternFill patternType="solid">
        <fgColor rgb="FF00FF00"/>
        <bgColor indexed="64"/>
      </patternFill>
    </fill>
    <fill>
      <patternFill patternType="solid">
        <fgColor rgb="FFF6B26B"/>
        <bgColor indexed="64"/>
      </patternFill>
    </fill>
    <fill>
      <patternFill patternType="solid">
        <fgColor rgb="FF38761D"/>
        <bgColor indexed="64"/>
      </patternFill>
    </fill>
    <fill>
      <patternFill patternType="solid">
        <fgColor rgb="FFCFE2F3"/>
        <bgColor indexed="64"/>
      </patternFill>
    </fill>
    <fill>
      <patternFill patternType="solid">
        <fgColor rgb="FF3D85C6"/>
        <bgColor indexed="64"/>
      </patternFill>
    </fill>
    <fill>
      <patternFill patternType="solid">
        <fgColor rgb="FFFF0000"/>
        <bgColor indexed="64"/>
      </patternFill>
    </fill>
    <fill>
      <patternFill patternType="solid">
        <fgColor rgb="FF6AA84F"/>
        <bgColor indexed="64"/>
      </patternFill>
    </fill>
    <fill>
      <patternFill patternType="solid">
        <fgColor rgb="FFF6B26B"/>
        <bgColor indexed="64"/>
      </patternFill>
    </fill>
    <fill>
      <patternFill patternType="solid">
        <fgColor rgb="FFFFFFFF"/>
        <bgColor indexed="64"/>
      </patternFill>
    </fill>
    <fill>
      <patternFill patternType="solid">
        <fgColor rgb="FF4A86E8"/>
        <bgColor indexed="64"/>
      </patternFill>
    </fill>
    <fill>
      <patternFill patternType="solid">
        <fgColor rgb="FF6D9EEB"/>
        <bgColor indexed="64"/>
      </patternFill>
    </fill>
    <fill>
      <patternFill patternType="solid">
        <fgColor rgb="FF6AA84F"/>
        <bgColor indexed="64"/>
      </patternFill>
    </fill>
    <fill>
      <patternFill patternType="solid">
        <fgColor rgb="FF9FC5E8"/>
        <bgColor indexed="64"/>
      </patternFill>
    </fill>
    <fill>
      <patternFill patternType="solid">
        <fgColor rgb="FF9FC5E8"/>
        <bgColor indexed="64"/>
      </patternFill>
    </fill>
    <fill>
      <patternFill patternType="solid">
        <fgColor rgb="FFB6D7A8"/>
        <bgColor indexed="64"/>
      </patternFill>
    </fill>
    <fill>
      <patternFill patternType="solid">
        <fgColor rgb="FFA4C2F4"/>
        <bgColor indexed="64"/>
      </patternFill>
    </fill>
    <fill>
      <patternFill patternType="solid">
        <fgColor rgb="FFFFFFFF"/>
        <bgColor indexed="64"/>
      </patternFill>
    </fill>
    <fill>
      <patternFill patternType="solid">
        <fgColor rgb="FF9FC5E8"/>
        <bgColor indexed="64"/>
      </patternFill>
    </fill>
    <fill>
      <patternFill patternType="solid">
        <fgColor rgb="FF3C78D8"/>
        <bgColor indexed="64"/>
      </patternFill>
    </fill>
    <fill>
      <patternFill patternType="solid">
        <fgColor rgb="FFA4C2F4"/>
        <bgColor indexed="64"/>
      </patternFill>
    </fill>
    <fill>
      <patternFill patternType="solid">
        <fgColor rgb="FF6D9EEB"/>
        <bgColor indexed="64"/>
      </patternFill>
    </fill>
    <fill>
      <patternFill patternType="solid">
        <fgColor rgb="FFF9CB9C"/>
        <bgColor indexed="64"/>
      </patternFill>
    </fill>
    <fill>
      <patternFill patternType="solid">
        <fgColor rgb="FFF6B26B"/>
        <bgColor indexed="64"/>
      </patternFill>
    </fill>
    <fill>
      <patternFill patternType="solid">
        <fgColor rgb="FF93C47D"/>
        <bgColor indexed="64"/>
      </patternFill>
    </fill>
    <fill>
      <patternFill patternType="solid">
        <fgColor rgb="FF3D85C6"/>
        <bgColor indexed="64"/>
      </patternFill>
    </fill>
    <fill>
      <patternFill patternType="solid">
        <fgColor rgb="FFFFFFFF"/>
        <bgColor indexed="64"/>
      </patternFill>
    </fill>
    <fill>
      <patternFill patternType="solid">
        <fgColor rgb="FF38761D"/>
        <bgColor indexed="64"/>
      </patternFill>
    </fill>
    <fill>
      <patternFill patternType="solid">
        <fgColor rgb="FFFFFFFF"/>
        <bgColor indexed="64"/>
      </patternFill>
    </fill>
    <fill>
      <patternFill patternType="solid">
        <fgColor rgb="FFFFFFFF"/>
        <bgColor indexed="64"/>
      </patternFill>
    </fill>
    <fill>
      <patternFill patternType="solid">
        <fgColor rgb="FFA4C2F4"/>
        <bgColor indexed="64"/>
      </patternFill>
    </fill>
    <fill>
      <patternFill patternType="solid">
        <fgColor rgb="FFA4C2F4"/>
        <bgColor indexed="64"/>
      </patternFill>
    </fill>
    <fill>
      <patternFill patternType="solid">
        <fgColor rgb="FF9FC5E8"/>
        <bgColor indexed="64"/>
      </patternFill>
    </fill>
    <fill>
      <patternFill patternType="solid">
        <fgColor rgb="FF6AA84F"/>
        <bgColor indexed="64"/>
      </patternFill>
    </fill>
    <fill>
      <patternFill patternType="solid">
        <fgColor rgb="FFA4C2F4"/>
        <bgColor indexed="64"/>
      </patternFill>
    </fill>
    <fill>
      <patternFill patternType="solid">
        <fgColor rgb="FFCC0000"/>
        <bgColor indexed="64"/>
      </patternFill>
    </fill>
    <fill>
      <patternFill patternType="solid">
        <fgColor rgb="FFCCCCCC"/>
        <bgColor indexed="64"/>
      </patternFill>
    </fill>
    <fill>
      <patternFill patternType="solid">
        <fgColor rgb="FF6D9EEB"/>
        <bgColor indexed="64"/>
      </patternFill>
    </fill>
    <fill>
      <patternFill patternType="solid">
        <fgColor rgb="FF6D9EEB"/>
        <bgColor indexed="64"/>
      </patternFill>
    </fill>
    <fill>
      <patternFill patternType="solid">
        <fgColor rgb="FFF9CB9C"/>
        <bgColor indexed="64"/>
      </patternFill>
    </fill>
    <fill>
      <patternFill patternType="solid">
        <fgColor rgb="FF00FF00"/>
        <bgColor indexed="64"/>
      </patternFill>
    </fill>
    <fill>
      <patternFill patternType="solid">
        <fgColor rgb="FFB6D7A8"/>
        <bgColor indexed="64"/>
      </patternFill>
    </fill>
    <fill>
      <patternFill patternType="solid">
        <fgColor rgb="FFB6D7A8"/>
        <bgColor indexed="64"/>
      </patternFill>
    </fill>
    <fill>
      <patternFill patternType="solid">
        <fgColor rgb="FFFFFFFF"/>
        <bgColor indexed="64"/>
      </patternFill>
    </fill>
  </fills>
  <borders count="10">
    <border>
      <left/>
      <right/>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diagonal/>
    </border>
    <border>
      <left/>
      <right/>
      <top/>
      <bottom style="thin">
        <color indexed="64"/>
      </bottom>
      <diagonal/>
    </border>
  </borders>
  <cellStyleXfs count="1">
    <xf fillId="0" numFmtId="0" borderId="0" fontId="0"/>
  </cellStyleXfs>
  <cellXfs count="90">
    <xf applyAlignment="1" fillId="0" xfId="0" numFmtId="0" borderId="0" fontId="0">
      <alignment vertical="bottom" horizontal="general" wrapText="1"/>
    </xf>
    <xf applyBorder="1" applyAlignment="1" fillId="0" xfId="0" numFmtId="0" borderId="1" fontId="0">
      <alignment vertical="bottom" horizontal="general" wrapText="1"/>
    </xf>
    <xf applyAlignment="1" fillId="2" xfId="0" numFmtId="0" borderId="0" fontId="0" applyFill="1">
      <alignment vertical="top" horizontal="general" wrapText="1"/>
    </xf>
    <xf applyAlignment="1" fillId="3" xfId="0" numFmtId="0" borderId="0" fontId="0" applyFill="1">
      <alignment vertical="bottom" horizontal="general" wrapText="1"/>
    </xf>
    <xf applyAlignment="1" fillId="4" xfId="0" numFmtId="0" borderId="0" fontId="0" applyFill="1">
      <alignment vertical="bottom" horizontal="general" wrapText="1"/>
    </xf>
    <xf applyAlignment="1" fillId="5" xfId="0" numFmtId="0" borderId="0" applyFont="1" fontId="1" applyFill="1">
      <alignment vertical="center" horizontal="center" wrapText="1"/>
    </xf>
    <xf applyAlignment="1" fillId="6" xfId="0" numFmtId="0" borderId="0" applyFont="1" fontId="2" applyFill="1">
      <alignment vertical="center" horizontal="center" wrapText="1"/>
    </xf>
    <xf applyAlignment="1" fillId="0" xfId="0" numFmtId="0" borderId="0" applyFont="1" fontId="3">
      <alignment vertical="bottom" horizontal="general" wrapText="1"/>
    </xf>
    <xf applyAlignment="1" fillId="7" xfId="0" numFmtId="0" borderId="0" fontId="0" applyFill="1">
      <alignment vertical="bottom" horizontal="general" wrapText="1"/>
    </xf>
    <xf applyAlignment="1" fillId="8" xfId="0" numFmtId="0" borderId="0" fontId="0" applyFill="1">
      <alignment vertical="bottom" horizontal="general" wrapText="1"/>
    </xf>
    <xf applyAlignment="1" fillId="9" xfId="0" numFmtId="0" borderId="0" applyFont="1" fontId="4" applyFill="1">
      <alignment vertical="center" horizontal="center" wrapText="1"/>
    </xf>
    <xf applyBorder="1" applyAlignment="1" fillId="10" xfId="0" numFmtId="0" borderId="2" applyFont="1" fontId="5" applyFill="1">
      <alignment vertical="bottom" horizontal="general" wrapText="1"/>
    </xf>
    <xf applyAlignment="1" fillId="0" xfId="0" numFmtId="0" borderId="0" fontId="0">
      <alignment vertical="bottom" horizontal="center" wrapText="1"/>
    </xf>
    <xf applyAlignment="1" fillId="0" xfId="0" numFmtId="0" borderId="0" fontId="0">
      <alignment vertical="top" horizontal="general" wrapText="1"/>
    </xf>
    <xf applyBorder="1" applyAlignment="1" fillId="0" xfId="0" numFmtId="0" borderId="3" fontId="0">
      <alignment vertical="bottom" horizontal="general" wrapText="1"/>
    </xf>
    <xf applyAlignment="1" fillId="11" xfId="0" numFmtId="0" borderId="0" fontId="0" applyFill="1">
      <alignment vertical="bottom" horizontal="general" wrapText="1"/>
    </xf>
    <xf applyAlignment="1" fillId="0" xfId="0" numFmtId="0" borderId="0" fontId="0">
      <alignment vertical="bottom" horizontal="general" wrapText="1"/>
    </xf>
    <xf applyAlignment="1" fillId="12" xfId="0" numFmtId="0" borderId="0" fontId="0" applyFill="1">
      <alignment vertical="center" horizontal="center" wrapText="1"/>
    </xf>
    <xf applyAlignment="1" fillId="13" xfId="0" numFmtId="0" borderId="0" applyFont="1" fontId="6" applyFill="1">
      <alignment vertical="bottom" horizontal="general" wrapText="1"/>
    </xf>
    <xf applyAlignment="1" fillId="0" xfId="0" numFmtId="0" borderId="0" fontId="0">
      <alignment vertical="center" horizontal="general" wrapText="1"/>
    </xf>
    <xf applyAlignment="1" fillId="14" xfId="0" numFmtId="0" borderId="0" fontId="0" applyFill="1">
      <alignment vertical="top" horizontal="general" wrapText="1"/>
    </xf>
    <xf applyAlignment="1" fillId="15" xfId="0" numFmtId="0" borderId="0" applyFont="1" fontId="7" applyFill="1">
      <alignment vertical="bottom" horizontal="general" wrapText="1"/>
    </xf>
    <xf applyBorder="1" applyAlignment="1" fillId="16" xfId="0" numFmtId="0" borderId="4" applyFont="1" fontId="8" applyFill="1">
      <alignment vertical="bottom" horizontal="center" wrapText="1"/>
    </xf>
    <xf applyAlignment="1" fillId="17" xfId="0" numFmtId="0" borderId="0" fontId="0" applyFill="1">
      <alignment vertical="bottom" horizontal="general" wrapText="1"/>
    </xf>
    <xf applyAlignment="1" fillId="18" xfId="0" numFmtId="0" borderId="0" applyFont="1" fontId="9" applyFill="1">
      <alignment vertical="center" horizontal="center" wrapText="1"/>
    </xf>
    <xf applyAlignment="1" fillId="19" xfId="0" numFmtId="0" borderId="0" fontId="0" applyFill="1">
      <alignment vertical="top" horizontal="general" wrapText="1"/>
    </xf>
    <xf applyBorder="1" applyAlignment="1" fillId="0" xfId="0" numFmtId="0" borderId="5" fontId="0">
      <alignment vertical="bottom" horizontal="general" wrapText="1"/>
    </xf>
    <xf applyAlignment="1" fillId="0" xfId="0" numFmtId="0" borderId="0" applyFont="1" fontId="10">
      <alignment vertical="bottom" horizontal="general" wrapText="1"/>
    </xf>
    <xf applyAlignment="1" fillId="20" xfId="0" numFmtId="0" borderId="0" fontId="0" applyFill="1">
      <alignment vertical="bottom" horizontal="general" wrapText="1"/>
    </xf>
    <xf applyAlignment="1" fillId="21" xfId="0" numFmtId="0" borderId="0" applyFont="1" fontId="11" applyFill="1">
      <alignment vertical="bottom" horizontal="general" wrapText="1"/>
    </xf>
    <xf applyAlignment="1" fillId="22" xfId="0" numFmtId="0" borderId="0" applyFont="1" fontId="12" applyFill="1">
      <alignment vertical="bottom" horizontal="general" wrapText="1"/>
    </xf>
    <xf applyAlignment="1" fillId="23" xfId="0" numFmtId="0" borderId="0" fontId="0" applyFill="1">
      <alignment vertical="bottom" horizontal="center" wrapText="1"/>
    </xf>
    <xf applyAlignment="1" fillId="24" xfId="0" numFmtId="0" borderId="0" applyFont="1" fontId="13" applyFill="1">
      <alignment vertical="bottom" horizontal="center" wrapText="1"/>
    </xf>
    <xf applyAlignment="1" fillId="25" xfId="0" numFmtId="0" borderId="0" applyFont="1" fontId="14" applyFill="1">
      <alignment vertical="bottom" horizontal="general" wrapText="1"/>
    </xf>
    <xf applyAlignment="1" fillId="26" xfId="0" numFmtId="0" borderId="0" applyFont="1" fontId="15" applyFill="1">
      <alignment vertical="bottom" horizontal="general" wrapText="1"/>
    </xf>
    <xf applyAlignment="1" fillId="27" xfId="0" numFmtId="0" borderId="0" fontId="0" applyFill="1">
      <alignment vertical="bottom" horizontal="general" wrapText="1"/>
    </xf>
    <xf applyAlignment="1" fillId="28" xfId="0" numFmtId="0" borderId="0" fontId="0" applyFill="1">
      <alignment vertical="bottom" horizontal="general" wrapText="1"/>
    </xf>
    <xf applyAlignment="1" fillId="29" xfId="0" numFmtId="0" borderId="0" applyFont="1" fontId="16" applyFill="1">
      <alignment vertical="top" horizontal="general" wrapText="1"/>
    </xf>
    <xf applyAlignment="1" fillId="0" xfId="0" numFmtId="0" borderId="0" fontId="0">
      <alignment vertical="center" horizontal="center" wrapText="1"/>
    </xf>
    <xf applyAlignment="1" fillId="30" xfId="0" numFmtId="0" borderId="0" applyFont="1" fontId="17" applyFill="1">
      <alignment vertical="bottom" horizontal="center" wrapText="1"/>
    </xf>
    <xf applyAlignment="1" fillId="31" xfId="0" numFmtId="0" borderId="0" applyFont="1" fontId="18" applyFill="1">
      <alignment vertical="center" horizontal="center" wrapText="1"/>
    </xf>
    <xf applyAlignment="1" fillId="32" xfId="0" numFmtId="0" borderId="0" applyFont="1" fontId="19" applyFill="1">
      <alignment vertical="bottom" horizontal="center" wrapText="1"/>
    </xf>
    <xf applyAlignment="1" fillId="33" xfId="0" numFmtId="0" borderId="0" applyFont="1" fontId="20" applyFill="1">
      <alignment vertical="bottom" horizontal="general" wrapText="1"/>
    </xf>
    <xf applyAlignment="1" fillId="34" xfId="0" numFmtId="0" borderId="0" applyFont="1" fontId="21" applyFill="1">
      <alignment vertical="bottom" horizontal="general" wrapText="1"/>
    </xf>
    <xf applyAlignment="1" fillId="35" xfId="0" numFmtId="0" borderId="0" applyFont="1" fontId="22" applyFill="1">
      <alignment vertical="bottom" horizontal="general" wrapText="1"/>
    </xf>
    <xf applyAlignment="1" fillId="36" xfId="0" numFmtId="0" borderId="0" applyFont="1" fontId="23" applyFill="1">
      <alignment vertical="bottom" horizontal="general" wrapText="1"/>
    </xf>
    <xf applyAlignment="1" fillId="37" xfId="0" numFmtId="0" borderId="0" applyFont="1" fontId="24" applyFill="1">
      <alignment vertical="center" horizontal="center" wrapText="1"/>
    </xf>
    <xf applyAlignment="1" fillId="38" xfId="0" numFmtId="0" borderId="0" fontId="0" applyFill="1">
      <alignment vertical="top" horizontal="general" wrapText="1"/>
    </xf>
    <xf applyAlignment="1" fillId="39" xfId="0" numFmtId="0" borderId="0" applyFont="1" fontId="25" applyFill="1">
      <alignment vertical="bottom" horizontal="center" wrapText="1"/>
    </xf>
    <xf applyAlignment="1" fillId="40" xfId="0" numFmtId="0" borderId="0" fontId="0" applyFill="1">
      <alignment vertical="top" horizontal="left" wrapText="1"/>
    </xf>
    <xf applyAlignment="1" fillId="41" xfId="0" numFmtId="0" borderId="0" applyFont="1" fontId="26" applyFill="1">
      <alignment vertical="bottom" horizontal="general" wrapText="1"/>
    </xf>
    <xf applyAlignment="1" fillId="42" xfId="0" numFmtId="0" borderId="0" applyFont="1" fontId="27" applyFill="1">
      <alignment vertical="bottom" horizontal="center" wrapText="1"/>
    </xf>
    <xf applyAlignment="1" fillId="43" xfId="0" numFmtId="0" borderId="0" applyFont="1" fontId="28" applyFill="1">
      <alignment vertical="center" horizontal="center" wrapText="1"/>
    </xf>
    <xf applyAlignment="1" fillId="44" xfId="0" numFmtId="0" borderId="0" applyFont="1" fontId="29" applyFill="1">
      <alignment vertical="center" horizontal="center" wrapText="1"/>
    </xf>
    <xf applyAlignment="1" fillId="45" xfId="0" numFmtId="0" borderId="0" applyFont="1" fontId="30" applyFill="1">
      <alignment vertical="bottom" horizontal="general" wrapText="1"/>
    </xf>
    <xf applyAlignment="1" fillId="46" xfId="0" numFmtId="0" borderId="0" applyFont="1" fontId="31" applyFill="1">
      <alignment vertical="bottom" horizontal="general" wrapText="1"/>
    </xf>
    <xf applyAlignment="1" fillId="0" xfId="0" numFmtId="0" borderId="0" applyFont="1" fontId="32">
      <alignment vertical="center" horizontal="center" wrapText="1"/>
    </xf>
    <xf applyAlignment="1" fillId="47" xfId="0" numFmtId="0" borderId="0" fontId="0" applyFill="1">
      <alignment vertical="bottom" horizontal="general" wrapText="1"/>
    </xf>
    <xf applyAlignment="1" fillId="0" xfId="0" numFmtId="0" borderId="0" applyFont="1" fontId="33">
      <alignment vertical="bottom" horizontal="general" wrapText="1"/>
    </xf>
    <xf applyBorder="1" applyAlignment="1" fillId="0" xfId="0" numFmtId="0" borderId="6" fontId="0">
      <alignment vertical="bottom" horizontal="general" wrapText="1"/>
    </xf>
    <xf applyAlignment="1" fillId="0" xfId="0" numFmtId="0" borderId="0" applyFont="1" fontId="34">
      <alignment vertical="bottom" horizontal="general" wrapText="1"/>
    </xf>
    <xf applyAlignment="1" fillId="48" xfId="0" numFmtId="0" borderId="0" applyFont="1" fontId="35" applyFill="1">
      <alignment vertical="bottom" horizontal="general" wrapText="1"/>
    </xf>
    <xf applyAlignment="1" fillId="49" xfId="0" numFmtId="0" borderId="0" fontId="0" applyFill="1">
      <alignment vertical="center" horizontal="center" wrapText="1"/>
    </xf>
    <xf applyAlignment="1" fillId="50" xfId="0" numFmtId="0" borderId="0" applyFont="1" fontId="36" applyFill="1">
      <alignment vertical="bottom" horizontal="general" wrapText="1"/>
    </xf>
    <xf applyBorder="1" applyAlignment="1" fillId="51" xfId="0" numFmtId="0" borderId="7" applyFont="1" fontId="37" applyFill="1">
      <alignment vertical="bottom" horizontal="center" wrapText="1"/>
    </xf>
    <xf applyAlignment="1" fillId="52" xfId="0" numFmtId="0" borderId="0" applyFont="1" fontId="38" applyFill="1">
      <alignment vertical="bottom" horizontal="general" wrapText="1"/>
    </xf>
    <xf applyAlignment="1" fillId="53" xfId="0" numFmtId="0" borderId="0" applyFont="1" fontId="39" applyFill="1">
      <alignment vertical="bottom" horizontal="general" wrapText="1"/>
    </xf>
    <xf applyAlignment="1" fillId="54" xfId="0" numFmtId="0" borderId="0" fontId="0" applyFill="1">
      <alignment vertical="bottom" horizontal="center" wrapText="1"/>
    </xf>
    <xf applyBorder="1" applyAlignment="1" fillId="55" xfId="0" numFmtId="0" borderId="8" applyFont="1" fontId="40" applyFill="1">
      <alignment vertical="bottom" horizontal="general" wrapText="1"/>
    </xf>
    <xf applyAlignment="1" fillId="56" xfId="0" numFmtId="0" borderId="0" applyFont="1" fontId="41" applyFill="1">
      <alignment vertical="bottom" horizontal="center" wrapText="1"/>
    </xf>
    <xf applyAlignment="1" fillId="57" xfId="0" numFmtId="0" borderId="0" applyFont="1" fontId="42" applyFill="1">
      <alignment vertical="bottom" horizontal="general" wrapText="1"/>
    </xf>
    <xf applyAlignment="1" fillId="58" xfId="0" numFmtId="0" borderId="0" applyFont="1" fontId="43" applyFill="1">
      <alignment vertical="bottom" horizontal="general" wrapText="1"/>
    </xf>
    <xf applyAlignment="1" fillId="59" xfId="0" numFmtId="0" borderId="0" applyFont="1" fontId="44" applyFill="1">
      <alignment vertical="bottom" horizontal="general" wrapText="1"/>
    </xf>
    <xf applyAlignment="1" fillId="60" xfId="0" numFmtId="0" borderId="0" fontId="0" applyFill="1">
      <alignment vertical="top" horizontal="general" wrapText="1"/>
    </xf>
    <xf applyAlignment="1" fillId="61" xfId="0" numFmtId="0" borderId="0" applyFont="1" fontId="45" applyFill="1">
      <alignment vertical="center" horizontal="center" wrapText="1"/>
    </xf>
    <xf applyAlignment="1" fillId="62" xfId="0" numFmtId="0" borderId="0" applyFont="1" fontId="46" applyFill="1">
      <alignment vertical="bottom" horizontal="general" wrapText="1"/>
    </xf>
    <xf applyAlignment="1" fillId="63" xfId="0" numFmtId="0" borderId="0" applyFont="1" fontId="47" applyFill="1">
      <alignment vertical="bottom" horizontal="general" wrapText="1"/>
    </xf>
    <xf applyAlignment="1" fillId="64" xfId="0" numFmtId="0" borderId="0" applyFont="1" fontId="48" applyFill="1">
      <alignment vertical="top" horizontal="general" wrapText="1"/>
    </xf>
    <xf applyAlignment="1" fillId="65" xfId="0" numFmtId="0" borderId="0" fontId="0" applyFill="1">
      <alignment vertical="top" horizontal="general" wrapText="1"/>
    </xf>
    <xf applyAlignment="1" fillId="66" xfId="0" numFmtId="0" borderId="0" applyFont="1" fontId="49" applyFill="1">
      <alignment vertical="center" horizontal="center" wrapText="1"/>
    </xf>
    <xf applyBorder="1" applyAlignment="1" fillId="0" xfId="0" numFmtId="0" borderId="9" fontId="0">
      <alignment vertical="bottom" horizontal="general" wrapText="1"/>
    </xf>
    <xf applyAlignment="1" fillId="67" xfId="0" numFmtId="0" borderId="0" fontId="0" applyFill="1">
      <alignment vertical="bottom" horizontal="general" wrapText="1"/>
    </xf>
    <xf applyAlignment="1" fillId="68" xfId="0" numFmtId="0" borderId="0" applyFont="1" fontId="50" applyFill="1">
      <alignment vertical="top" horizontal="general" wrapText="1"/>
    </xf>
    <xf applyAlignment="1" fillId="69" xfId="0" numFmtId="0" borderId="0" applyFont="1" fontId="51" applyFill="1">
      <alignment vertical="bottom" horizontal="general" wrapText="1"/>
    </xf>
    <xf applyAlignment="1" fillId="70" xfId="0" numFmtId="0" borderId="0" applyFont="1" fontId="52" applyFill="1">
      <alignment vertical="bottom" horizontal="general" wrapText="1"/>
    </xf>
    <xf applyAlignment="1" fillId="71" xfId="0" numFmtId="0" borderId="0" applyFont="1" fontId="53" applyFill="1">
      <alignment vertical="center" horizontal="center" wrapText="1"/>
    </xf>
    <xf applyAlignment="1" fillId="72" xfId="0" numFmtId="0" borderId="0" applyFont="1" fontId="54" applyFill="1">
      <alignment vertical="bottom" horizontal="general" wrapText="1"/>
    </xf>
    <xf applyAlignment="1" fillId="73" xfId="0" numFmtId="0" borderId="0" fontId="0" applyFill="1">
      <alignment vertical="bottom" horizontal="general" wrapText="1"/>
    </xf>
    <xf applyAlignment="1" fillId="0" xfId="0" numFmtId="0" borderId="0" applyFont="1" fontId="55">
      <alignment vertical="bottom" horizontal="general" wrapText="1"/>
    </xf>
    <xf applyAlignment="1" fillId="74" xfId="0" numFmtId="0" borderId="0" applyFont="1" fontId="56" applyFill="1">
      <alignment vertical="bottom" horizontal="general" wrapText="1"/>
    </xf>
  </cellXfs>
  <cellStyles count="1">
    <cellStyle builtinId="0" name="Normal" xfId="0"/>
  </cellStyles>
  <dxfs count="9">
    <dxf>
      <fill>
        <patternFill patternType="solid">
          <bgColor rgb="FF6AA84F"/>
        </patternFill>
      </fill>
    </dxf>
    <dxf>
      <fill>
        <patternFill patternType="solid">
          <bgColor rgb="FFA4C2F4"/>
        </patternFill>
      </fill>
    </dxf>
    <dxf>
      <fill>
        <patternFill patternType="solid">
          <bgColor rgb="FFCCCCCC"/>
        </patternFill>
      </fill>
    </dxf>
    <dxf>
      <fill>
        <patternFill patternType="solid">
          <bgColor rgb="FFE06666"/>
        </patternFill>
      </fill>
    </dxf>
    <dxf>
      <fill>
        <patternFill patternType="solid">
          <bgColor rgb="FFFF9900"/>
        </patternFill>
      </fill>
    </dxf>
    <dxf>
      <fill>
        <patternFill patternType="solid">
          <bgColor rgb="FFFF0000"/>
        </patternFill>
      </fill>
    </dxf>
    <dxf>
      <fill>
        <patternFill patternType="solid">
          <bgColor rgb="FF00FF00"/>
        </patternFill>
      </fill>
    </dxf>
    <dxf>
      <fill>
        <patternFill patternType="solid">
          <bgColor rgb="FF00FF00"/>
        </patternFill>
      </fill>
    </dxf>
    <dxf>
      <fill>
        <patternFill patternType="solid">
          <bgColor rgb="FFFF0000"/>
        </patternFill>
      </fill>
    </dxf>
  </dxfs>
</styleSheet>
</file>

<file path=xl/_rels/workbook.xml.rels><?xml version="1.0" encoding="UTF-8" standalone="yes"?><Relationships xmlns="http://schemas.openxmlformats.org/package/2006/relationships"><Relationship Target="sharedStrings.xml" Type="http://schemas.openxmlformats.org/officeDocument/2006/relationships/sharedStrings" Id="rId2"/><Relationship Target="styles.xml" Type="http://schemas.openxmlformats.org/officeDocument/2006/relationships/styles" Id="rId1"/><Relationship Target="worksheets/sheet2.xml" Type="http://schemas.openxmlformats.org/officeDocument/2006/relationships/worksheet" Id="rId4"/><Relationship Target="worksheets/sheet1.xml" Type="http://schemas.openxmlformats.org/officeDocument/2006/relationships/worksheet" Id="rId3"/><Relationship Target="worksheets/sheet4.xml" Type="http://schemas.openxmlformats.org/officeDocument/2006/relationships/worksheet" Id="rId6"/><Relationship Target="worksheets/sheet3.xml" Type="http://schemas.openxmlformats.org/officeDocument/2006/relationships/worksheet" Id="rId5"/><Relationship Target="worksheets/sheet6.xml" Type="http://schemas.openxmlformats.org/officeDocument/2006/relationships/worksheet" Id="rId8"/><Relationship Target="worksheets/sheet5.xml" Type="http://schemas.openxmlformats.org/officeDocument/2006/relationships/worksheet" Id="rId7"/></Relationships>
</file>

<file path=xl/drawings/_rels/drawing1.xml.rels><?xml version="1.0" encoding="UTF-8" standalone="yes"?><Relationships xmlns="http://schemas.openxmlformats.org/package/2006/relationships"><Relationship Target="../media/image00.png" Type="http://schemas.openxmlformats.org/officeDocument/2006/relationships/image" Id="rId1"/></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oneCellAnchor>
    <xdr:from>
      <xdr:col>4</xdr:col>
      <xdr:colOff>152400</xdr:colOff>
      <xdr:row>2</xdr:row>
      <xdr:rowOff>152400</xdr:rowOff>
    </xdr:from>
    <xdr:ext cy="4991100" cx="12392025"/>
    <xdr:pic>
      <xdr:nvPicPr>
        <xdr:cNvPr id="0" name="image00.png"/>
        <xdr:cNvPicPr preferRelativeResize="0"/>
      </xdr:nvPicPr>
      <xdr:blipFill>
        <a:blip cstate="print" r:embed="rId1"/>
        <a:stretch>
          <a:fillRect/>
        </a:stretch>
      </xdr:blipFill>
      <xdr:spPr>
        <a:xfrm>
          <a:ext cy="4991100" cx="12392025"/>
        </a:xfrm>
        <a:prstGeom prst="rect">
          <a:avLst/>
        </a:prstGeom>
        <a:noFill/>
      </xdr:spPr>
    </xdr:pic>
    <xdr:clientData fLocksWithSheet="0"/>
  </xdr:oneCellAnchor>
</xdr:wsDr>
</file>

<file path=xl/worksheets/_rels/sheet3.xml.rels><?xml version="1.0" encoding="UTF-8" standalone="yes"?><Relationships xmlns="http://schemas.openxmlformats.org/package/2006/relationships"><Relationship Target="../drawings/vmlDrawing1.vml" Type="http://schemas.openxmlformats.org/officeDocument/2006/relationships/vmlDrawing" Id="rId2"/><Relationship Target="../comments1.xml" Type="http://schemas.openxmlformats.org/officeDocument/2006/relationships/comments" Id="rId1"/></Relationships>
</file>

<file path=xl/worksheets/_rels/sheet4.xml.rels><?xml version="1.0" encoding="UTF-8" standalone="yes"?><Relationships xmlns="http://schemas.openxmlformats.org/package/2006/relationships"><Relationship Target="../drawings/vmlDrawing2.vml" Type="http://schemas.openxmlformats.org/officeDocument/2006/relationships/vmlDrawing" Id="rId2"/><Relationship Target="../comments2.xml" Type="http://schemas.openxmlformats.org/officeDocument/2006/relationships/comments" Id="rId1"/></Relationships>
</file>

<file path=xl/worksheets/_rels/sheet5.xml.rels><?xml version="1.0" encoding="UTF-8" standalone="yes"?><Relationships xmlns="http://schemas.openxmlformats.org/package/2006/relationships"><Relationship Target="../drawings/drawing1.xml" Type="http://schemas.openxmlformats.org/officeDocument/2006/relationships/drawing" Id="rId1"/></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14" defaultRowHeight="12.75"/>
  <cols>
    <col min="1" customWidth="1" max="1" width="39.86"/>
    <col min="2" customWidth="1" max="2" width="120.0"/>
  </cols>
  <sheetData>
    <row r="1">
      <c t="s" s="37" r="A1">
        <v>0</v>
      </c>
      <c t="s" s="75" r="B1">
        <v>1</v>
      </c>
    </row>
    <row r="2">
      <c t="s" s="13" r="A2">
        <v>2</v>
      </c>
      <c t="s" r="B2">
        <v>3</v>
      </c>
    </row>
    <row r="3">
      <c t="s" s="13" r="A3">
        <v>4</v>
      </c>
      <c t="s" r="B3">
        <v>5</v>
      </c>
    </row>
    <row r="4">
      <c t="s" s="13" r="A4">
        <v>6</v>
      </c>
      <c t="s" r="B4">
        <v>7</v>
      </c>
    </row>
    <row r="5">
      <c t="s" s="13" r="A5">
        <v>8</v>
      </c>
      <c t="s" r="B5">
        <v>9</v>
      </c>
    </row>
    <row r="6">
      <c t="s" s="13" r="A6">
        <v>10</v>
      </c>
      <c t="s" r="B6">
        <v>11</v>
      </c>
    </row>
    <row r="7">
      <c t="s" s="13" r="A7">
        <v>12</v>
      </c>
      <c t="s" r="B7">
        <v>13</v>
      </c>
    </row>
    <row r="8">
      <c t="s" s="13" r="A8">
        <v>14</v>
      </c>
      <c t="s" r="B8">
        <v>15</v>
      </c>
    </row>
    <row r="9">
      <c t="s" s="13" r="A9">
        <v>16</v>
      </c>
      <c t="s" r="B9">
        <v>17</v>
      </c>
    </row>
    <row r="10">
      <c t="s" s="13" r="A10">
        <v>18</v>
      </c>
      <c t="s" r="B10">
        <v>19</v>
      </c>
    </row>
    <row r="11">
      <c t="s" s="13" r="A11">
        <v>20</v>
      </c>
      <c t="s" r="B11">
        <v>21</v>
      </c>
    </row>
    <row r="12">
      <c t="s" s="13" r="A12">
        <v>22</v>
      </c>
      <c t="s" r="B12">
        <v>23</v>
      </c>
    </row>
    <row r="13">
      <c t="s" s="13" r="A13">
        <v>24</v>
      </c>
      <c t="s" r="B13">
        <v>25</v>
      </c>
    </row>
    <row r="14">
      <c t="s" s="13" r="A14">
        <v>26</v>
      </c>
      <c t="s" r="B14">
        <v>27</v>
      </c>
    </row>
    <row r="15">
      <c t="s" s="13" r="A15">
        <v>28</v>
      </c>
      <c t="s" r="B15">
        <v>29</v>
      </c>
    </row>
    <row r="16">
      <c t="s" s="13" r="A16">
        <v>30</v>
      </c>
      <c t="s" r="B16">
        <v>31</v>
      </c>
    </row>
    <row r="17">
      <c s="13" r="A17"/>
    </row>
    <row r="18">
      <c s="13" r="A18"/>
    </row>
    <row r="19">
      <c s="13" r="A19"/>
    </row>
    <row r="20">
      <c s="13" r="A20"/>
    </row>
    <row r="21">
      <c s="13" r="A21"/>
    </row>
    <row r="22">
      <c s="13" r="A22"/>
    </row>
    <row r="23">
      <c s="13" r="A23"/>
    </row>
    <row r="24">
      <c s="13" r="A24"/>
    </row>
    <row r="25">
      <c s="13" r="A25"/>
    </row>
    <row r="26">
      <c s="13" r="A26"/>
    </row>
    <row r="27">
      <c s="13" r="A27"/>
    </row>
    <row r="28">
      <c s="13" r="A28"/>
    </row>
    <row r="29">
      <c s="13" r="A29"/>
    </row>
    <row r="30">
      <c s="13" r="A30"/>
    </row>
    <row r="31">
      <c s="13" r="A31"/>
    </row>
    <row r="32">
      <c s="13" r="A32"/>
    </row>
    <row r="33">
      <c s="13" r="A33"/>
    </row>
    <row r="34">
      <c s="13" r="A34"/>
    </row>
    <row r="35">
      <c s="13" r="A35"/>
    </row>
    <row r="36">
      <c s="13" r="A36"/>
    </row>
    <row r="37">
      <c s="13" r="A37"/>
    </row>
    <row r="38">
      <c s="13" r="A38"/>
    </row>
    <row r="39">
      <c s="13" r="A39"/>
    </row>
    <row r="40">
      <c s="13" r="A40"/>
    </row>
    <row r="41">
      <c s="13" r="A41"/>
    </row>
    <row r="42">
      <c s="13" r="A42"/>
    </row>
    <row r="43">
      <c s="13" r="A43"/>
    </row>
    <row r="44">
      <c s="13" r="A44"/>
    </row>
    <row r="45">
      <c s="13" r="A45"/>
    </row>
    <row r="46">
      <c s="13" r="A46"/>
    </row>
    <row r="47">
      <c s="13" r="A47"/>
    </row>
    <row r="48">
      <c s="13" r="A48"/>
    </row>
    <row r="49">
      <c s="13" r="A49"/>
    </row>
    <row r="50">
      <c s="13" r="A50"/>
    </row>
    <row r="51">
      <c s="13" r="A51"/>
    </row>
    <row r="52">
      <c s="13" r="A52"/>
    </row>
    <row r="53">
      <c s="13" r="A53"/>
    </row>
    <row r="54">
      <c s="13" r="A54"/>
    </row>
    <row r="55">
      <c s="13" r="A55"/>
    </row>
    <row r="56">
      <c s="13" r="A56"/>
    </row>
    <row r="57">
      <c s="13" r="A57"/>
    </row>
    <row r="58">
      <c s="13" r="A58"/>
    </row>
    <row r="59">
      <c s="13" r="A59"/>
    </row>
    <row r="60">
      <c s="13" r="A60"/>
    </row>
    <row r="61">
      <c s="13" r="A61"/>
    </row>
    <row r="62">
      <c s="13" r="A62"/>
    </row>
    <row r="63">
      <c s="13" r="A63"/>
    </row>
    <row r="64">
      <c s="13" r="A64"/>
    </row>
    <row r="65">
      <c s="13" r="A65"/>
    </row>
    <row r="66">
      <c s="13" r="A66"/>
    </row>
    <row r="67">
      <c s="13" r="A67"/>
    </row>
    <row r="68">
      <c s="13" r="A68"/>
    </row>
    <row r="69">
      <c s="13" r="A69"/>
    </row>
    <row r="70">
      <c s="13" r="A70"/>
    </row>
    <row r="71">
      <c s="13" r="A71"/>
    </row>
    <row r="72">
      <c s="13" r="A72"/>
    </row>
    <row r="73">
      <c s="13" r="A73"/>
    </row>
    <row r="74">
      <c s="13" r="A74"/>
    </row>
    <row r="75">
      <c s="13" r="A75"/>
    </row>
    <row r="76">
      <c s="13" r="A76"/>
    </row>
    <row r="77">
      <c s="13" r="A77"/>
    </row>
    <row r="78">
      <c s="13" r="A78"/>
    </row>
    <row r="79">
      <c s="13" r="A79"/>
    </row>
    <row r="80">
      <c s="13" r="A80"/>
    </row>
    <row r="81">
      <c s="13" r="A81"/>
    </row>
    <row r="82">
      <c s="13" r="A82"/>
    </row>
    <row r="83">
      <c s="13" r="A83"/>
    </row>
    <row r="84">
      <c s="13" r="A84"/>
    </row>
    <row r="85">
      <c s="13" r="A85"/>
    </row>
    <row r="86">
      <c s="13" r="A86"/>
    </row>
    <row r="87">
      <c s="13" r="A87"/>
    </row>
    <row r="88">
      <c s="13" r="A88"/>
    </row>
    <row r="89">
      <c s="13" r="A89"/>
    </row>
    <row r="90">
      <c s="13" r="A90"/>
    </row>
    <row r="91">
      <c s="13" r="A91"/>
    </row>
    <row r="92">
      <c s="13" r="A92"/>
    </row>
    <row r="93">
      <c s="13" r="A93"/>
    </row>
    <row r="94">
      <c s="13" r="A94"/>
    </row>
    <row r="95">
      <c s="13" r="A95"/>
    </row>
    <row r="96">
      <c s="13" r="A96"/>
    </row>
    <row r="97">
      <c s="13" r="A97"/>
    </row>
    <row r="98">
      <c s="13" r="A98"/>
    </row>
    <row r="99">
      <c s="13" r="A99"/>
    </row>
    <row r="100">
      <c s="13" r="A100"/>
    </row>
  </sheetData>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29.86"/>
    <col min="2" customWidth="1" max="2" width="13.0"/>
    <col min="3" customWidth="1" max="3" width="102.57"/>
    <col min="4" customWidth="1" max="4" width="24.57"/>
  </cols>
  <sheetData>
    <row r="1">
      <c t="s" s="75" r="A1">
        <v>32</v>
      </c>
      <c t="s" s="75" r="B1">
        <v>33</v>
      </c>
      <c t="s" s="75" r="C1">
        <v>34</v>
      </c>
      <c t="s" s="75" r="D1">
        <v>35</v>
      </c>
      <c s="60" r="E1"/>
      <c s="60" r="F1"/>
      <c s="60" r="G1"/>
      <c s="60" r="H1"/>
      <c s="60" r="I1"/>
      <c s="60" r="J1"/>
      <c s="60" r="K1"/>
      <c s="60" r="L1"/>
      <c s="60" r="M1"/>
      <c s="60" r="N1"/>
      <c s="60" r="O1"/>
      <c s="60" r="P1"/>
      <c s="60" r="Q1"/>
      <c s="60" r="R1"/>
      <c s="60" r="S1"/>
      <c s="60" r="T1"/>
    </row>
    <row r="2">
      <c t="s" r="A2">
        <v>36</v>
      </c>
      <c t="s" r="B2">
        <v>37</v>
      </c>
      <c t="s" r="C2">
        <v>38</v>
      </c>
      <c t="s" r="D2">
        <v>39</v>
      </c>
    </row>
    <row r="3">
      <c t="s" r="A3">
        <v>36</v>
      </c>
      <c t="s" r="B3">
        <v>37</v>
      </c>
      <c t="s" r="C3">
        <v>40</v>
      </c>
      <c t="s" r="D3">
        <v>41</v>
      </c>
    </row>
    <row r="4">
      <c t="s" r="A4">
        <v>36</v>
      </c>
      <c t="s" r="B4">
        <v>37</v>
      </c>
      <c t="s" r="C4">
        <v>42</v>
      </c>
      <c t="s" r="D4">
        <v>43</v>
      </c>
    </row>
    <row r="5">
      <c t="s" r="A5">
        <v>36</v>
      </c>
      <c t="s" r="B5">
        <v>37</v>
      </c>
      <c t="s" r="C5">
        <v>44</v>
      </c>
      <c t="s" r="D5">
        <v>45</v>
      </c>
    </row>
    <row r="6">
      <c t="s" r="A6">
        <v>36</v>
      </c>
      <c t="s" r="B6">
        <v>37</v>
      </c>
      <c t="s" r="C6">
        <v>46</v>
      </c>
      <c t="s" r="D6">
        <v>47</v>
      </c>
    </row>
    <row r="7">
      <c t="s" r="A7">
        <v>36</v>
      </c>
      <c t="s" r="B7">
        <v>37</v>
      </c>
      <c t="s" r="C7">
        <v>48</v>
      </c>
      <c t="s" r="D7">
        <v>49</v>
      </c>
    </row>
    <row r="8">
      <c t="s" r="A8">
        <v>36</v>
      </c>
      <c t="s" r="B8">
        <v>37</v>
      </c>
      <c t="s" r="C8">
        <v>50</v>
      </c>
      <c t="s" r="D8">
        <v>51</v>
      </c>
    </row>
    <row r="9">
      <c t="s" r="A9">
        <v>52</v>
      </c>
      <c t="s" r="B9">
        <v>53</v>
      </c>
      <c t="s" r="C9">
        <v>54</v>
      </c>
      <c t="s" r="D9">
        <v>55</v>
      </c>
    </row>
    <row r="10">
      <c t="s" r="A10">
        <v>52</v>
      </c>
      <c t="s" r="B10">
        <v>53</v>
      </c>
      <c t="s" r="C10">
        <v>56</v>
      </c>
      <c t="s" r="D10">
        <v>57</v>
      </c>
    </row>
    <row r="11">
      <c t="s" r="A11">
        <v>52</v>
      </c>
      <c t="s" r="B11">
        <v>53</v>
      </c>
      <c t="s" r="C11">
        <v>58</v>
      </c>
      <c t="s" r="D11">
        <v>59</v>
      </c>
    </row>
    <row r="12">
      <c t="s" r="A12">
        <v>52</v>
      </c>
      <c t="s" r="B12">
        <v>53</v>
      </c>
      <c t="s" r="C12">
        <v>60</v>
      </c>
      <c t="s" r="D12">
        <v>61</v>
      </c>
    </row>
    <row r="13">
      <c t="s" r="A13">
        <v>62</v>
      </c>
      <c t="s" r="B13">
        <v>63</v>
      </c>
      <c t="s" r="C13">
        <v>64</v>
      </c>
      <c t="s" r="D13">
        <v>65</v>
      </c>
    </row>
    <row r="14">
      <c t="s" r="A14">
        <v>62</v>
      </c>
      <c t="s" r="B14">
        <v>63</v>
      </c>
      <c t="s" r="C14">
        <v>66</v>
      </c>
      <c t="s" r="D14">
        <v>67</v>
      </c>
    </row>
    <row r="15">
      <c t="s" r="A15">
        <v>62</v>
      </c>
      <c t="s" r="B15">
        <v>63</v>
      </c>
      <c t="s" r="C15">
        <v>68</v>
      </c>
      <c t="s" r="D15">
        <v>69</v>
      </c>
    </row>
    <row r="16">
      <c t="s" r="A16">
        <v>70</v>
      </c>
      <c t="s" r="B16">
        <v>71</v>
      </c>
      <c t="s" r="C16">
        <v>72</v>
      </c>
      <c t="s" r="D16">
        <v>73</v>
      </c>
    </row>
    <row r="17">
      <c t="s" r="A17">
        <v>70</v>
      </c>
      <c t="s" r="B17">
        <v>71</v>
      </c>
      <c t="s" r="C17">
        <v>74</v>
      </c>
      <c t="s" r="D17">
        <v>75</v>
      </c>
    </row>
  </sheetData>
  <conditionalFormatting sqref="A1 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cfRule text="Clientèle" priority="1" type="containsText" operator="containsText" stopIfTrue="1" dxfId="0">
      <formula>NOT(ISERROR(SEARCH("Clientèle", A1)))</formula>
    </cfRule>
    <cfRule text="Magasin de sport" priority="2" type="containsText" operator="containsText" stopIfTrue="1" dxfId="1">
      <formula>NOT(ISERROR(SEARCH("Magasin de sport", A1)))</formula>
    </cfRule>
    <cfRule text="société de remontées mécaniques" priority="3" type="containsText" operator="containsText" stopIfTrue="1" dxfId="2">
      <formula>NOT(ISERROR(SEARCH("société de remontées mécaniques", A1)))</formula>
    </cfRule>
    <cfRule text="Administration" priority="4" type="containsText" operator="containsText" stopIfTrue="1" dxfId="3">
      <formula>NOT(ISERROR(SEARCH("Administration", A1)))</formula>
    </cfRule>
  </conditionalFormatting>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11" ySplit="10.0" activePane="bottomLeft" state="frozen"/>
      <selection sqref="A11" activeCell="A11" pane="bottomLeft"/>
    </sheetView>
  </sheetViews>
  <sheetFormatPr customHeight="1" defaultColWidth="17.14" defaultRowHeight="12.75"/>
  <cols>
    <col min="1" customWidth="1" max="1" width="13.14"/>
    <col min="2" customWidth="1" max="2" width="40.57"/>
    <col min="3" customWidth="1" max="3" width="36.0"/>
    <col min="4" customWidth="1" max="4" width="46.57"/>
  </cols>
  <sheetData>
    <row r="1">
      <c t="s" s="54" r="A1">
        <v>76</v>
      </c>
      <c s="54" r="B1"/>
      <c s="28" r="C1"/>
      <c s="28" r="D1"/>
      <c s="28" r="E1"/>
      <c s="28" r="F1"/>
      <c s="28" r="G1"/>
      <c s="28" r="H1"/>
      <c s="28" r="I1"/>
      <c s="28" r="J1"/>
      <c s="28" r="K1"/>
      <c s="28" r="L1"/>
      <c s="28" r="M1"/>
      <c s="28" r="N1"/>
      <c s="28" r="O1"/>
      <c s="28" r="P1"/>
      <c s="28" r="Q1"/>
      <c s="28" r="R1"/>
      <c s="28" r="S1"/>
    </row>
    <row r="2">
      <c t="s" s="10" r="A2">
        <v>77</v>
      </c>
      <c s="38" r="C2">
        <f>(5/100) *W11</f>
        <v>13.6</v>
      </c>
      <c t="s" s="10" r="D2">
        <v>78</v>
      </c>
      <c s="38" r="E2">
        <f>(30/100) *W11</f>
        <v>81.6</v>
      </c>
      <c t="s" s="10" r="F2">
        <v>79</v>
      </c>
      <c s="38" r="G2">
        <f>(10/100)*W11</f>
        <v>27.2</v>
      </c>
      <c t="s" s="10" r="H2">
        <v>80</v>
      </c>
      <c s="38" r="I2">
        <f>(15/100)*W11</f>
        <v>40.8</v>
      </c>
      <c t="s" s="10" r="J2">
        <v>81</v>
      </c>
      <c s="38" r="K2">
        <f>(20/100)*W11</f>
        <v>54.4</v>
      </c>
      <c t="s" s="10" r="L2">
        <v>82</v>
      </c>
      <c s="38" r="M2">
        <f>(20/100)*W11</f>
        <v>54.4</v>
      </c>
      <c t="s" s="46" r="N2">
        <v>83</v>
      </c>
      <c s="38" r="O2">
        <f>SUM(W11,C2,E2,G2,I2,K2,M2)</f>
        <v>544</v>
      </c>
      <c t="s" s="10" r="P2">
        <v>84</v>
      </c>
      <c s="38" r="Q2">
        <f>( 15/100) *O2</f>
        <v>81.6</v>
      </c>
      <c t="s" s="85" r="R2">
        <v>85</v>
      </c>
      <c s="56" r="S2">
        <f>O2+Q2</f>
        <v>625.6</v>
      </c>
      <c t="s" s="60" r="U2">
        <v>86</v>
      </c>
      <c r="V2">
        <f>S2/(W11+K2)</f>
        <v>1.91666666666667</v>
      </c>
    </row>
    <row r="3">
      <c s="10" r="A3"/>
      <c s="38" r="C3"/>
      <c s="10" r="D3"/>
      <c s="38" r="E3"/>
      <c s="10" r="F3"/>
      <c s="38" r="G3"/>
      <c s="10" r="H3"/>
      <c s="38" r="I3"/>
      <c s="10" r="J3"/>
      <c s="38" r="K3"/>
      <c s="10" r="L3"/>
      <c s="38" r="M3"/>
      <c s="46" r="N3"/>
      <c s="38" r="O3"/>
      <c s="10" r="P3"/>
      <c s="38" r="Q3"/>
      <c s="85" r="R3"/>
      <c s="38" r="S3"/>
    </row>
    <row r="4">
      <c s="10" r="A4"/>
      <c s="38" r="C4"/>
      <c s="10" r="D4"/>
      <c s="38" r="E4"/>
      <c s="10" r="F4"/>
      <c s="38" r="G4"/>
      <c s="10" r="H4"/>
      <c s="38" r="I4"/>
      <c s="10" r="J4"/>
      <c s="38" r="K4"/>
      <c s="10" r="L4"/>
      <c s="38" r="M4"/>
      <c s="46" r="N4"/>
      <c s="38" r="O4"/>
      <c s="10" r="P4"/>
      <c s="38" r="Q4"/>
      <c s="85" r="R4"/>
      <c s="38" r="S4"/>
    </row>
    <row r="5">
      <c s="10" r="A5"/>
      <c s="38" r="C5"/>
      <c s="10" r="D5"/>
      <c s="38" r="E5"/>
      <c s="10" r="F5"/>
      <c s="38" r="G5"/>
      <c s="10" r="H5"/>
      <c s="38" r="I5"/>
      <c s="10" r="J5"/>
      <c s="38" r="K5"/>
      <c s="10" r="L5"/>
      <c s="38" r="M5"/>
      <c s="46" r="N5"/>
      <c s="38" r="O5"/>
      <c s="10" r="P5"/>
      <c s="38" r="Q5"/>
      <c s="85" r="R5"/>
      <c s="38" r="S5"/>
    </row>
    <row r="7">
      <c t="s" s="32" r="E7">
        <v>87</v>
      </c>
      <c s="32" r="F7"/>
      <c s="32" r="G7"/>
      <c s="32" r="H7"/>
      <c s="32" r="I7"/>
      <c s="32" r="J7"/>
      <c s="32" r="K7"/>
      <c s="32" r="L7"/>
      <c s="32" r="M7"/>
      <c s="32" r="N7"/>
      <c s="32" r="O7"/>
      <c s="32" r="P7"/>
      <c s="32" r="Q7"/>
      <c s="32" r="R7"/>
      <c s="32" r="S7"/>
      <c s="32" r="T7"/>
      <c s="7" r="U7"/>
      <c s="7" r="V7"/>
      <c t="s" s="10" r="W7">
        <v>88</v>
      </c>
    </row>
    <row r="8">
      <c t="s" s="74" r="A8">
        <v>89</v>
      </c>
      <c t="s" s="40" r="B8">
        <v>90</v>
      </c>
      <c t="s" s="40" r="C8">
        <v>91</v>
      </c>
      <c t="s" s="40" r="D8">
        <v>92</v>
      </c>
      <c t="s" s="67" r="E8">
        <v>93</v>
      </c>
      <c s="67" r="F8"/>
      <c s="67" r="G8"/>
      <c t="s" s="67" r="H8">
        <v>94</v>
      </c>
      <c s="67" r="I8"/>
      <c s="67" r="J8"/>
      <c t="s" s="67" r="K8">
        <v>95</v>
      </c>
      <c s="67" r="L8"/>
      <c s="67" r="M8"/>
      <c t="s" s="67" r="N8">
        <v>96</v>
      </c>
      <c s="67" r="O8"/>
      <c s="67" r="P8"/>
      <c t="s" s="67" r="Q8">
        <v>97</v>
      </c>
      <c s="67" r="R8"/>
      <c s="67" r="S8"/>
      <c t="s" s="67" r="T8">
        <v>98</v>
      </c>
      <c s="12" r="U8"/>
      <c s="12" r="V8"/>
      <c s="10" r="W8"/>
    </row>
    <row r="9">
      <c s="74" r="A9"/>
      <c s="40" r="B9"/>
      <c s="56" r="C9"/>
      <c s="40" r="D9"/>
      <c t="s" s="3" r="E9">
        <v>99</v>
      </c>
      <c t="s" s="3" r="F9">
        <v>100</v>
      </c>
      <c t="s" s="3" r="G9">
        <v>101</v>
      </c>
      <c t="s" s="3" r="H9">
        <v>99</v>
      </c>
      <c t="s" s="3" r="I9">
        <v>100</v>
      </c>
      <c t="s" s="3" r="J9">
        <v>101</v>
      </c>
      <c t="s" s="3" r="K9">
        <v>99</v>
      </c>
      <c t="s" s="3" r="L9">
        <v>100</v>
      </c>
      <c t="s" s="3" r="M9">
        <v>101</v>
      </c>
      <c t="s" s="3" r="N9">
        <v>99</v>
      </c>
      <c t="s" s="3" r="O9">
        <v>100</v>
      </c>
      <c t="s" s="3" r="P9">
        <v>101</v>
      </c>
      <c t="s" s="3" r="Q9">
        <v>99</v>
      </c>
      <c t="s" s="3" r="R9">
        <v>100</v>
      </c>
      <c t="s" s="3" r="S9">
        <v>101</v>
      </c>
      <c t="s" s="3" r="T9">
        <v>99</v>
      </c>
      <c t="s" s="3" r="U9">
        <v>100</v>
      </c>
      <c t="s" s="3" r="V9">
        <v>101</v>
      </c>
      <c s="10" r="W9"/>
    </row>
    <row r="10">
      <c s="74" r="A10"/>
      <c s="17" r="B10"/>
      <c s="38" r="C10"/>
      <c s="40" r="D10"/>
      <c s="81" r="E10">
        <v>1</v>
      </c>
      <c s="81" r="F10">
        <v>2</v>
      </c>
      <c s="81" r="G10">
        <v>3</v>
      </c>
      <c s="81" r="H10">
        <v>1</v>
      </c>
      <c s="81" r="I10">
        <v>2</v>
      </c>
      <c s="81" r="J10">
        <v>3</v>
      </c>
      <c s="81" r="K10">
        <v>1</v>
      </c>
      <c s="81" r="L10">
        <v>2</v>
      </c>
      <c s="81" r="M10">
        <v>3</v>
      </c>
      <c s="81" r="N10">
        <v>1</v>
      </c>
      <c s="81" r="O10">
        <v>2</v>
      </c>
      <c s="81" r="P10">
        <v>3</v>
      </c>
      <c s="81" r="Q10">
        <v>1</v>
      </c>
      <c s="81" r="R10">
        <v>2</v>
      </c>
      <c s="81" r="S10">
        <v>3</v>
      </c>
      <c s="81" r="T10">
        <v>1</v>
      </c>
      <c s="81" r="U10">
        <v>2</v>
      </c>
      <c s="81" r="V10">
        <v>3</v>
      </c>
      <c s="10" r="W10"/>
    </row>
    <row r="11">
      <c t="s" s="69" r="A11">
        <v>102</v>
      </c>
      <c t="s" s="69" r="B11">
        <v>103</v>
      </c>
      <c s="69" r="C11"/>
      <c t="s" s="69" r="D11">
        <v>104</v>
      </c>
      <c s="45" r="W11">
        <f>SUM(W12,W63,W79,W101,W107)</f>
        <v>272</v>
      </c>
    </row>
    <row r="12">
      <c t="s" s="71" r="A12">
        <v>105</v>
      </c>
      <c t="s" s="77" r="B12">
        <v>36</v>
      </c>
      <c s="8" r="C12"/>
      <c s="87" r="D12"/>
      <c s="4" r="W12">
        <f>(((((((W13+W22)+W27)+W31)+W36)+W45)+W49)+W54)+W61</f>
        <v>145</v>
      </c>
    </row>
    <row r="13">
      <c s="43" r="A13"/>
      <c s="47" r="B13"/>
      <c t="s" s="29" r="C13">
        <v>106</v>
      </c>
      <c s="87" r="D13"/>
      <c s="8" r="W13">
        <f>SUM(W14:W21)</f>
        <v>30</v>
      </c>
    </row>
    <row r="14">
      <c s="43" r="A14"/>
      <c s="47" r="B14"/>
      <c s="8" r="C14"/>
      <c t="s" s="87" r="D14">
        <v>107</v>
      </c>
      <c r="G14">
        <v>1</v>
      </c>
      <c r="J14">
        <v>1</v>
      </c>
      <c r="M14">
        <v>1</v>
      </c>
      <c r="P14">
        <v>1</v>
      </c>
      <c r="V14">
        <v>1</v>
      </c>
      <c s="87" r="W14">
        <f>(((((((((((((((((E14*E10)+(F14*F10))+(G14*G10))+(H14*H10))+(I14*I10))+(J14*J10))+(K14*K10))+(L14*L10))+(M14*M10))+(N14*N10))+(O14*O10))+(P14*P10))+(Q14*Q10))+(R14*R10))+(S14*S10))+(T14*T10))+(U14*U10))+(V14*V10)</f>
        <v>15</v>
      </c>
    </row>
    <row r="15">
      <c s="43" r="A15"/>
      <c s="47" r="B15"/>
      <c s="8" r="C15"/>
      <c t="s" s="87" r="D15">
        <v>108</v>
      </c>
      <c r="F15">
        <v>1</v>
      </c>
      <c r="I15">
        <v>1</v>
      </c>
      <c r="L15">
        <v>1</v>
      </c>
      <c r="O15">
        <v>1</v>
      </c>
      <c r="U15">
        <v>1</v>
      </c>
      <c s="87" r="W15">
        <f>(((((((((((((((((E15*E10)+(F15*F10))+(G15*G10))+(H15*H10))+(I15*I10))+(J15*J10))+(K15*K10))+(L15*L10))+(M15*M10))+(N15*N10))+(O15*O10))+(P15*P10))+(Q15*Q10))+(R15*R10))+(S15*S10))+(T15*T10))+(U15*U10))+(V15*V10)</f>
        <v>10</v>
      </c>
    </row>
    <row r="16">
      <c s="43" r="A16"/>
      <c s="47" r="B16"/>
      <c s="8" r="C16"/>
      <c t="s" s="87" r="D16">
        <v>109</v>
      </c>
      <c r="E16">
        <v>1</v>
      </c>
      <c r="H16">
        <v>1</v>
      </c>
      <c r="K16">
        <v>1</v>
      </c>
      <c r="N16">
        <v>1</v>
      </c>
      <c r="T16">
        <v>1</v>
      </c>
      <c s="87" r="W16">
        <f>(((((((((((((((((E16*E10)+(F16*F10))+(G16*G10))+(H16*H10))+(I16*I10))+(J16*J10))+(K16*K10))+(L16*L10))+(M16*M10))+(N16*N10))+(O16*O10))+(P16*P10))+(Q16*Q10))+(R16*R10))+(S16*S10))+(T16*T10))+(U16*U10))+(V16*V10)</f>
        <v>5</v>
      </c>
    </row>
    <row r="17">
      <c s="43" r="A17"/>
      <c s="47" r="B17"/>
      <c s="8" r="C17"/>
      <c s="87" r="D17"/>
      <c s="87" r="W17">
        <f>(((((((((((((((((E17*E10)+(F17*F10))+(G17*G10))+(H17*H10))+(I17*I10))+(J17*J10))+(K17*K10))+(L17*L10))+(M17*M10))+(N17*N10))+(O17*O10))+(P17*P10))+(Q17*Q10))+(R17*R10))+(S17*S10))+(T17*T10))+(U17*U10))+(V17*V10)</f>
        <v>0</v>
      </c>
    </row>
    <row r="18">
      <c s="43" r="A18"/>
      <c s="47" r="B18"/>
      <c s="8" r="C18"/>
      <c s="87" r="D18"/>
      <c s="87" r="W18">
        <f>(((((((((((((((((E18*E10)+(F18*F10))+(G18*G10))+(H18*H10))+(I18*I10))+(J18*J10))+(K18*K10))+(L18*L10))+(M18*M10))+(N18*N10))+(O18*O10))+(P18*P10))+(Q18*Q10))+(R18*R10))+(S18*S10))+(T18*T10))+(U18*U10))+(V18*V10)</f>
        <v>0</v>
      </c>
    </row>
    <row r="19">
      <c s="43" r="A19"/>
      <c s="47" r="B19"/>
      <c s="8" r="C19"/>
      <c s="87" r="D19"/>
      <c s="87" r="W19">
        <f>(((((((((((((((((E19*E10)+(F19*F10))+(G19*G10))+(H19*H10))+(I19*I10))+(J19*J10))+(K19*K10))+(L19*L10))+(M19*M10))+(N19*N10))+(O19*O10))+(P19*P10))+(Q19*Q10))+(R19*R10))+(S19*S10))+(T19*T10))+(U19*U10))+(V19*V10)</f>
        <v>0</v>
      </c>
    </row>
    <row r="20">
      <c s="43" r="A20"/>
      <c s="47" r="B20"/>
      <c s="8" r="C20"/>
      <c s="87" r="D20"/>
      <c s="87" r="W20">
        <f>(((((((((((((((((E20*E10)+(F20*F10))+(G20*G10))+(H20*H10))+(I20*I10))+(J20*J10))+(K20*K10))+(L20*L10))+(M20*M10))+(N20*N10))+(O20*O10))+(P20*P10))+(Q20*Q10))+(R20*R10))+(S20*S10))+(T20*T10))+(U20*U10))+(V20*V10)</f>
        <v>0</v>
      </c>
    </row>
    <row r="21">
      <c s="43" r="A21"/>
      <c s="47" r="B21"/>
      <c s="8" r="C21"/>
      <c s="87" r="D21"/>
      <c s="87" r="W21">
        <f>(((((((((((((((((E21*E10)+(F21*F10))+(G21*G10))+(H21*H10))+(I21*I10))+(J21*J10))+(K21*K10))+(L21*L10))+(M21*M10))+(N21*N10))+(O21*O10))+(P21*P10))+(Q21*Q10))+(R21*R10))+(S21*S10))+(T21*T10))+(U21*U10))+(V21*V10)</f>
        <v>0</v>
      </c>
    </row>
    <row r="22">
      <c s="43" r="A22"/>
      <c s="4" r="B22"/>
      <c t="s" s="29" r="C22">
        <v>110</v>
      </c>
      <c s="87" r="D22"/>
      <c s="8" r="W22">
        <f>SUM(W23:W26)</f>
        <v>28</v>
      </c>
    </row>
    <row r="23">
      <c s="43" r="A23"/>
      <c s="4" r="B23"/>
      <c s="8" r="C23"/>
      <c t="s" s="87" r="D23">
        <v>111</v>
      </c>
      <c r="F23">
        <v>1</v>
      </c>
      <c r="I23">
        <v>1</v>
      </c>
      <c r="K23">
        <v>1</v>
      </c>
      <c r="N23">
        <v>1</v>
      </c>
      <c r="T23">
        <v>1</v>
      </c>
      <c s="87" r="W23">
        <f>(((((((((((((((((E23*E10)+(F23*F10))+(G23*G10))+(H23*H10))+(I23*I10))+(J23*J10))+(K23*K10))+(L23*L10))+(M23*M10))+(N23*N10))+(O23*O10))+(P23*P10))+(Q23*Q10))+(R23*R10))+(S23*S10))+(T23*T10))+(U23*U10))+(V23*V10)</f>
        <v>7</v>
      </c>
    </row>
    <row r="24">
      <c s="43" r="A24"/>
      <c s="4" r="B24"/>
      <c s="8" r="C24"/>
      <c t="s" s="87" r="D24">
        <v>112</v>
      </c>
      <c r="E24">
        <v>1</v>
      </c>
      <c r="H24">
        <v>1</v>
      </c>
      <c r="K24">
        <v>1</v>
      </c>
      <c s="87" r="W24">
        <f>(((((((((((((((((E24*E10)+(F24*F10))+(G24*G10))+(H24*H10))+(I24*I10))+(J24*J10))+(K24*K10))+(L24*L10))+(M24*M10))+(N24*N10))+(O24*O10))+(P24*P10))+(Q24*Q10))+(R24*R10))+(S24*S10))+(T24*T10))+(U24*U10))+(V24*V10)</f>
        <v>3</v>
      </c>
    </row>
    <row r="25">
      <c s="43" r="A25"/>
      <c s="47" r="B25"/>
      <c s="8" r="C25"/>
      <c t="s" s="87" r="D25">
        <v>113</v>
      </c>
      <c r="I25">
        <v>1</v>
      </c>
      <c r="L25">
        <v>1</v>
      </c>
      <c r="O25">
        <v>1</v>
      </c>
      <c r="R25">
        <v>1</v>
      </c>
      <c s="87" r="W25">
        <f>(((((((((((((((((E25*E10)+(F25*F10))+(G25*G10))+(H25*H10))+(I25*I10))+(J25*J10))+(K25*K10))+(L25*L10))+(M25*M10))+(N25*N10))+(O25*O10))+(P25*P10))+(Q25*Q10))+(R25*R10))+(S25*S10))+(T25*T10))+(U25*U10))+(V25*V10)</f>
        <v>8</v>
      </c>
    </row>
    <row r="26">
      <c s="43" r="A26"/>
      <c s="47" r="B26"/>
      <c s="8" r="C26"/>
      <c t="s" s="87" r="D26">
        <v>114</v>
      </c>
      <c r="E26">
        <v>1</v>
      </c>
      <c r="J26">
        <v>1</v>
      </c>
      <c r="K26">
        <v>1</v>
      </c>
      <c r="O26">
        <v>1</v>
      </c>
      <c r="R26">
        <v>1</v>
      </c>
      <c r="T26">
        <v>1</v>
      </c>
      <c s="87" r="W26">
        <f>(((((((((((((((((E26*E10)+(F26*F10))+(G26*G10))+(H26*H10))+(I26*I10))+(J26*J10))+(K26*K10))+(L26*L10))+(M26*M10))+(N26*N10))+(O26*O10))+(P26*P10))+(Q26*Q10))+(R26*R10))+(S26*S10))+(T26*T10))+(U26*U10))+(V26*V10)</f>
        <v>10</v>
      </c>
    </row>
    <row r="27">
      <c s="43" r="A27"/>
      <c s="47" r="B27"/>
      <c t="s" s="29" r="C27">
        <v>115</v>
      </c>
      <c s="87" r="D27"/>
      <c s="8" r="W27">
        <f>SUM(W28:W30)</f>
        <v>18</v>
      </c>
    </row>
    <row r="28">
      <c s="43" r="A28"/>
      <c s="47" r="B28"/>
      <c s="8" r="C28"/>
      <c t="s" s="87" r="D28">
        <v>116</v>
      </c>
      <c r="G28">
        <v>1</v>
      </c>
      <c r="I28">
        <v>1</v>
      </c>
      <c r="M28">
        <v>1</v>
      </c>
      <c r="O28">
        <v>1</v>
      </c>
      <c r="V28">
        <v>1</v>
      </c>
      <c s="87" r="W28">
        <f>(((((((((((((((((E28*E10)+(F28*F10))+(G28*G10))+(H28*H10))+(I28*I10))+(J28*J10))+(K28*K10))+(L28*L10))+(M28*M10))+(N28*N10))+(O28*O10))+(P28*P10))+(Q28*Q10))+(R28*R10))+(S28*S10))+(T28*T10))+(U28*U10))+(V28*V10)</f>
        <v>13</v>
      </c>
    </row>
    <row r="29">
      <c s="43" r="A29"/>
      <c s="47" r="B29"/>
      <c s="8" r="C29"/>
      <c t="s" s="87" r="D29">
        <v>117</v>
      </c>
      <c r="E29">
        <v>1</v>
      </c>
      <c r="K29">
        <v>1</v>
      </c>
      <c s="87" r="W29">
        <f>(((((((((((((((((E29*E10)+(F29*F10))+(G29*G10))+(H29*H10))+(I29*I10))+(J29*J10))+(K29*K10))+(L29*L10))+(M29*M10))+(N29*N10))+(O29*O10))+(P29*P10))+(Q29*Q10))+(R29*R10))+(S29*S10))+(T29*T10))+(U29*U10))+(V29*V10)</f>
        <v>2</v>
      </c>
    </row>
    <row r="30">
      <c s="43" r="A30"/>
      <c s="47" r="B30"/>
      <c s="8" r="C30"/>
      <c t="s" s="87" r="D30">
        <v>118</v>
      </c>
      <c r="H30">
        <v>1</v>
      </c>
      <c r="K30">
        <v>1</v>
      </c>
      <c r="Q30">
        <v>1</v>
      </c>
      <c s="87" r="W30">
        <f>(((((((((((((((((E30*E10)+(F30*F10))+(G30*G10))+(H30*H10))+(I30*I10))+(J30*J10))+(K30*K10))+(L30*L10))+(M30*M10))+(N30*N10))+(O30*O10))+(P30*P10))+(Q30*Q10))+(R30*R10))+(S30*S10))+(T30*T10))+(U30*U10))+(V30*V10)</f>
        <v>3</v>
      </c>
    </row>
    <row r="31">
      <c s="43" r="A31"/>
      <c s="47" r="B31"/>
      <c t="s" s="29" r="C31">
        <v>119</v>
      </c>
      <c s="87" r="D31"/>
      <c s="8" r="W31">
        <f>SUM(W32:W35)</f>
        <v>26</v>
      </c>
    </row>
    <row r="32">
      <c s="43" r="A32"/>
      <c s="47" r="B32"/>
      <c s="8" r="C32"/>
      <c t="s" s="87" r="D32">
        <v>120</v>
      </c>
      <c r="F32">
        <v>1</v>
      </c>
      <c r="I32">
        <v>1</v>
      </c>
      <c r="L32">
        <v>1</v>
      </c>
      <c r="N32">
        <v>1</v>
      </c>
      <c r="U32">
        <v>1</v>
      </c>
      <c s="87" r="W32">
        <f>(((((((((((((((((E32*E10)+(F32*F10))+(G32*G10))+(H32*H10))+(I32*I10))+(J32*J10))+(K32*K10))+(L32*L10))+(M32*M10))+(N32*N10))+(O32*O10))+(P32*P10))+(Q32*Q10))+(R32*R10))+(S32*S10))+(T32*T10))+(U32*U10))+(V32*V10)</f>
        <v>9</v>
      </c>
    </row>
    <row r="33">
      <c s="43" r="A33"/>
      <c s="47" r="B33"/>
      <c s="8" r="C33"/>
      <c t="s" s="87" r="D33">
        <v>121</v>
      </c>
      <c r="F33">
        <v>1</v>
      </c>
      <c r="I33">
        <v>1</v>
      </c>
      <c r="M33">
        <v>1</v>
      </c>
      <c r="P33">
        <v>1</v>
      </c>
      <c r="T33">
        <v>1</v>
      </c>
      <c s="87" r="W33">
        <f>(((((((((((((((((E33*E10)+(F33*F10))+(G33*G10))+(H33*H10))+(I33*I10))+(J33*J10))+(K33*K10))+(L33*L10))+(M33*M10))+(N33*N10))+(O33*O10))+(P33*P10))+(Q33*Q10))+(R33*R10))+(S33*S10))+(T33*T10))+(U33*U10))+(V33*V10)</f>
        <v>11</v>
      </c>
    </row>
    <row r="34">
      <c s="43" r="A34"/>
      <c s="4" r="B34"/>
      <c s="8" r="C34"/>
      <c t="s" s="87" r="D34">
        <v>122</v>
      </c>
      <c r="E34">
        <v>1</v>
      </c>
      <c r="H34">
        <v>1</v>
      </c>
      <c r="K34">
        <v>1</v>
      </c>
      <c r="T34">
        <v>1</v>
      </c>
      <c s="87" r="W34">
        <f>(((((((((((((((((E34*E10)+(F34*F10))+(G34*G10))+(H34*H10))+(I34*I10))+(J34*J10))+(K34*K10))+(L34*L10))+(M34*M10))+(N34*N10))+(O34*O10))+(P34*P10))+(Q34*Q10))+(R34*R10))+(S34*S10))+(T34*T10))+(U34*U10))+(V34*V10)</f>
        <v>4</v>
      </c>
    </row>
    <row r="35">
      <c s="43" r="A35"/>
      <c s="4" r="B35"/>
      <c s="8" r="C35"/>
      <c t="s" s="87" r="D35">
        <v>123</v>
      </c>
      <c r="H35">
        <v>1</v>
      </c>
      <c r="K35">
        <v>1</v>
      </c>
      <c s="87" r="W35">
        <f>(((((((((((((((((E35*E10)+(F35*F10))+(G35*G10))+(H35*H10))+(I35*I10))+(J35*J10))+(K35*K10))+(L35*L10))+(M35*M10))+(N35*N10))+(O35*O10))+(P35*P10))+(Q35*Q10))+(R35*R10))+(S35*S10))+(T35*T10))+(U35*U10))+(V35*V10)</f>
        <v>2</v>
      </c>
    </row>
    <row r="36">
      <c s="43" r="A36"/>
      <c s="4" r="B36"/>
      <c t="s" s="29" r="C36">
        <v>124</v>
      </c>
      <c s="87" r="D36"/>
      <c s="8" r="W36">
        <f>SUM(W37:W44)</f>
        <v>12</v>
      </c>
    </row>
    <row r="37">
      <c s="43" r="A37"/>
      <c s="4" r="B37"/>
      <c s="8" r="C37"/>
      <c t="s" s="87" r="D37">
        <v>125</v>
      </c>
      <c r="E37">
        <v>1</v>
      </c>
      <c r="H37">
        <v>1</v>
      </c>
      <c r="K37">
        <v>1</v>
      </c>
      <c s="87" r="W37">
        <f>(((((((((((((((((E37*E10)+(F37*F10))+(G37*G10))+(H37*H10))+(I37*I10))+(J37*J10))+(K37*K10))+(L37*L10))+(M37*M10))+(N37*N10))+(O37*O10))+(P37*P10))+(Q37*Q10))+(R37*R10))+(S37*S10))+(T37*T10))+(U37*U10))+(V37*V10)</f>
        <v>3</v>
      </c>
    </row>
    <row r="38">
      <c s="43" r="A38"/>
      <c s="4" r="B38"/>
      <c s="8" r="C38"/>
      <c t="s" s="87" r="D38">
        <v>126</v>
      </c>
      <c r="I38">
        <v>1</v>
      </c>
      <c r="L38">
        <v>1</v>
      </c>
      <c s="87" r="W38">
        <f>(((((((((((((((((E38*E10)+(F38*F10))+(G38*G10))+(H38*H10))+(I38*I10))+(J38*J10))+(K38*K10))+(L38*L10))+(M38*M10))+(N38*N10))+(O38*O10))+(P38*P10))+(Q38*Q10))+(R38*R10))+(S38*S10))+(T38*T10))+(U38*U10))+(V38*V10)</f>
        <v>4</v>
      </c>
    </row>
    <row r="39">
      <c s="43" r="A39"/>
      <c s="4" r="B39"/>
      <c s="8" r="C39"/>
      <c t="s" s="87" r="D39">
        <v>127</v>
      </c>
      <c r="J39">
        <v>1</v>
      </c>
      <c r="L39">
        <v>1</v>
      </c>
      <c s="87" r="W39">
        <f>(((((((((((((((((E39*E10)+(F39*F10))+(G39*G10))+(H39*H10))+(I39*I10))+(J39*J10))+(K39*K10))+(L39*L10))+(M39*M10))+(N39*N10))+(O39*O10))+(P39*P10))+(Q39*Q10))+(R39*R10))+(S39*S10))+(T39*T10))+(U39*U10))+(V39*V10)</f>
        <v>5</v>
      </c>
    </row>
    <row r="40">
      <c s="43" r="A40"/>
      <c s="4" r="B40"/>
      <c s="8" r="C40"/>
      <c s="87" r="D40"/>
      <c s="87" r="W40">
        <f>(((((((((((((((((E40*E10)+(F40*F10))+(G40*G10))+(H40*H10))+(I40*I10))+(J40*J10))+(K40*K10))+(L40*L10))+(M40*M10))+(N40*N10))+(O40*O10))+(P40*P10))+(Q40*Q10))+(R40*R10))+(S40*S10))+(T40*T10))+(U40*U10))+(V40*V10)</f>
        <v>0</v>
      </c>
    </row>
    <row r="41">
      <c s="43" r="A41"/>
      <c s="47" r="B41"/>
      <c s="8" r="C41"/>
      <c s="87" r="D41"/>
      <c s="87" r="W41">
        <f>(((((((((((((((((E41*E10)+(F41*F10))+(G41*G10))+(H41*H10))+(I41*I10))+(J41*J10))+(K41*K10))+(L41*L10))+(M41*M10))+(N41*N10))+(O41*O10))+(P41*P10))+(Q41*Q10))+(R41*R10))+(S41*S10))+(T41*T10))+(U41*U10))+(V41*V10)</f>
        <v>0</v>
      </c>
    </row>
    <row r="42">
      <c s="43" r="A42"/>
      <c s="47" r="B42"/>
      <c s="8" r="C42"/>
      <c s="87" r="D42"/>
      <c s="87" r="W42">
        <f>(((((((((((((((((E42*E10)+(F42*F10))+(G42*G10))+(H42*H10))+(I42*I10))+(J42*J10))+(K42*K10))+(L42*L10))+(M42*M10))+(N42*N10))+(O42*O10))+(P42*P10))+(Q42*Q10))+(R42*R10))+(S42*S10))+(T42*T10))+(U42*U10))+(V42*V10)</f>
        <v>0</v>
      </c>
    </row>
    <row r="43">
      <c s="43" r="A43"/>
      <c s="47" r="B43"/>
      <c s="8" r="C43"/>
      <c s="87" r="D43"/>
      <c s="87" r="W43">
        <f>(((((((((((((((((E43*E10)+(F43*F10))+(G43*G10))+(H43*H10))+(I43*I10))+(J43*J10))+(K43*K10))+(L43*L10))+(M43*M10))+(N43*N10))+(O43*O10))+(P43*P10))+(Q43*Q10))+(R43*R10))+(S43*S10))+(T43*T10))+(U43*U10))+(V43*V10)</f>
        <v>0</v>
      </c>
    </row>
    <row r="44">
      <c s="43" r="A44"/>
      <c s="47" r="B44"/>
      <c s="8" r="C44"/>
      <c s="87" r="D44"/>
      <c s="87" r="W44">
        <f>(((((((((((((((((E44*E10)+(F44*F10))+(G44*G10))+(H44*H10))+(I44*I10))+(J44*J10))+(K44*K10))+(L44*L10))+(M44*M10))+(N44*N10))+(O44*O10))+(P44*P10))+(Q44*Q10))+(R44*R10))+(S44*S10))+(T44*T10))+(U44*U10))+(V44*V10)</f>
        <v>0</v>
      </c>
    </row>
    <row r="45">
      <c s="43" r="A45"/>
      <c s="47" r="B45"/>
      <c t="s" s="29" r="C45">
        <v>128</v>
      </c>
      <c s="87" r="D45"/>
      <c s="8" r="W45">
        <f>SUM(W46:W48)</f>
        <v>14</v>
      </c>
    </row>
    <row r="46">
      <c s="43" r="A46"/>
      <c s="47" r="B46"/>
      <c s="8" r="C46"/>
      <c t="s" s="87" r="D46">
        <v>129</v>
      </c>
      <c r="G46">
        <v>1</v>
      </c>
      <c r="I46">
        <v>1</v>
      </c>
      <c r="K46">
        <v>1</v>
      </c>
      <c r="P46">
        <v>1</v>
      </c>
      <c r="R46">
        <v>1</v>
      </c>
      <c r="V46">
        <v>1</v>
      </c>
      <c s="87" r="W46">
        <f>(((((((((((((((((E46*E10)+(F46*F10))+(G46*G10))+(H46*H10))+(I46*I10))+(J46*J10))+(K46*K10))+(L46*L10))+(M46*M10))+(N46*N10))+(O46*O10))+(P46*P10))+(Q46*Q10))+(R46*R10))+(S46*S10))+(T46*T10))+(U46*U10))+(V46*V10)</f>
        <v>14</v>
      </c>
    </row>
    <row r="47">
      <c s="43" r="A47"/>
      <c s="47" r="B47"/>
      <c s="8" r="C47"/>
      <c s="87" r="D47"/>
      <c s="87" r="W47">
        <f>(((((((((((((((((E47*E10)+(F47*F10))+(G47*G10))+(H47*H10))+(I47*I10))+(J47*J10))+(K47*K10))+(L47*L10))+(M47*M10))+(N47*N10))+(O47*O10))+(P47*P10))+(Q47*Q10))+(R47*R10))+(S47*S10))+(T47*T10))+(U47*U10))+(V47*V10)</f>
        <v>0</v>
      </c>
    </row>
    <row r="48">
      <c s="43" r="A48"/>
      <c s="47" r="B48"/>
      <c s="8" r="C48"/>
      <c s="87" r="D48"/>
      <c s="87" r="W48">
        <f>(((((((((((((((((E48*E10)+(F48*F10))+(G48*G10))+(H48*H10))+(I48*I10))+(J48*J10))+(K48*K10))+(L48*L10))+(M48*M10))+(N48*N10))+(O48*O10))+(P48*P10))+(Q48*Q10))+(R48*R10))+(S48*S10))+(T48*T10))+(U48*U10))+(V48*V10)</f>
        <v>0</v>
      </c>
    </row>
    <row r="49">
      <c s="43" r="A49"/>
      <c s="47" r="B49"/>
      <c t="s" s="29" r="C49">
        <v>130</v>
      </c>
      <c s="87" r="D49"/>
      <c s="8" r="W49">
        <f>SUM(W50:W53)</f>
        <v>17</v>
      </c>
    </row>
    <row r="50">
      <c s="43" r="A50"/>
      <c s="47" r="B50"/>
      <c s="8" r="C50"/>
      <c t="s" s="87" r="D50">
        <v>131</v>
      </c>
      <c r="G50">
        <v>1</v>
      </c>
      <c r="I50">
        <v>1</v>
      </c>
      <c r="L50">
        <v>1</v>
      </c>
      <c r="O50">
        <v>1</v>
      </c>
      <c r="U50">
        <v>1</v>
      </c>
      <c s="87" r="W50">
        <f>(((((((((((((((((E50*E10)+(F50*F10))+(G50*G10))+(H50*H10))+(I50*I10))+(J50*J10))+(K50*K10))+(L50*L10))+(M50*M10))+(N50*N10))+(O50*O10))+(P50*P10))+(Q50*Q10))+(R50*R10))+(S50*S10))+(T50*T10))+(U50*U10))+(V50*V10)</f>
        <v>11</v>
      </c>
    </row>
    <row r="51">
      <c s="43" r="A51"/>
      <c s="47" r="B51"/>
      <c s="8" r="C51"/>
      <c t="s" s="87" r="D51">
        <v>132</v>
      </c>
      <c r="E51">
        <v>1</v>
      </c>
      <c r="H51">
        <v>1</v>
      </c>
      <c r="K51">
        <v>1</v>
      </c>
      <c r="V51">
        <v>1</v>
      </c>
      <c s="87" r="W51">
        <f>(((((((((((((((((E51*E10)+(F51*F10))+(G51*G10))+(H51*H10))+(I51*I10))+(J51*J10))+(K51*K10))+(L51*L10))+(M51*M10))+(N51*N10))+(O51*O10))+(P51*P10))+(Q51*Q10))+(R51*R10))+(S51*S10))+(T51*T10))+(U51*U10))+(V51*V10)</f>
        <v>6</v>
      </c>
    </row>
    <row r="52">
      <c s="43" r="A52"/>
      <c s="47" r="B52"/>
      <c s="8" r="C52"/>
      <c s="87" r="D52"/>
      <c s="87" r="W52">
        <f>(((((((((((((((((E52*E10)+(F52*F10))+(G52*G10))+(H52*H10))+(I52*I10))+(J52*J10))+(K52*K10))+(L52*L10))+(M52*M10))+(N52*N10))+(O52*O10))+(P52*P10))+(Q52*Q10))+(R52*R10))+(S52*S10))+(T52*T10))+(U52*U10))+(V52*V10)</f>
        <v>0</v>
      </c>
    </row>
    <row r="53">
      <c s="43" r="A53"/>
      <c s="47" r="B53"/>
      <c s="8" r="C53"/>
      <c s="87" r="D53"/>
      <c s="87" r="W53">
        <f>(((((((((((((((((E53*E10)+(F53*F10))+(G53*G10))+(H53*H10))+(I53*I10))+(J53*J10))+(K53*K10))+(L53*L10))+(M53*M10))+(N53*N10))+(O53*O10))+(P53*P10))+(Q53*Q10))+(R53*R10))+(S53*S10))+(T53*T10))+(U53*U10))+(V53*V10)</f>
        <v>0</v>
      </c>
    </row>
    <row r="54">
      <c s="43" r="A54"/>
      <c s="47" r="B54"/>
      <c s="29" r="C54"/>
      <c s="87" r="D54"/>
      <c s="8" r="W54">
        <f>SUM(W55:W60)</f>
        <v>0</v>
      </c>
    </row>
    <row r="55">
      <c s="43" r="A55"/>
      <c s="47" r="B55"/>
      <c s="8" r="C55"/>
      <c s="87" r="D55"/>
      <c s="87" r="W55">
        <f>(((((((((((((((((E55*E10)+(F55*F10))+(G55*G10))+(H55*H10))+(I55*I10))+(J55*J10))+(K55*K10))+(L55*L10))+(M55*M10))+(N55*N10))+(O55*O10))+(P55*P10))+(Q55*Q10))+(R55*R10))+(S55*S10))+(T55*T10))+(U55*U10))+(V55*V10)</f>
        <v>0</v>
      </c>
    </row>
    <row r="56">
      <c s="43" r="A56"/>
      <c s="47" r="B56"/>
      <c s="8" r="C56"/>
      <c s="87" r="D56"/>
      <c s="87" r="W56">
        <f>(((((((((((((((((E56*E10)+(F56*F10))+(G56*G10))+(H56*H10))+(I56*I10))+(J56*J10))+(K56*K10))+(L56*L10))+(M56*M10))+(N56*N10))+(O56*O10))+(P56*P10))+(Q56*Q10))+(R56*R10))+(S56*S10))+(T56*T10))+(U56*U10))+(V56*V10)</f>
        <v>0</v>
      </c>
    </row>
    <row r="57">
      <c s="43" r="A57"/>
      <c s="47" r="B57"/>
      <c s="8" r="C57"/>
      <c s="87" r="D57"/>
      <c s="87" r="W57">
        <f>(((((((((((((((((E57*E10)+(F57*F10))+(G57*G10))+(H57*H10))+(I57*I10))+(J57*J10))+(K57*K10))+(L57*L10))+(M57*M10))+(N57*N10))+(O57*O10))+(P57*P10))+(Q57*Q10))+(R57*R10))+(S57*S10))+(T57*T10))+(U57*U10))+(V57*V10)</f>
        <v>0</v>
      </c>
    </row>
    <row r="58">
      <c s="43" r="A58"/>
      <c s="47" r="B58"/>
      <c s="8" r="C58"/>
      <c s="87" r="D58"/>
      <c s="87" r="W58">
        <f>(((((((((((((((((E58*E10)+(F58*F10))+(G58*G10))+(H58*H10))+(I58*I10))+(J58*J10))+(K58*K10))+(L58*L10))+(M58*M10))+(N58*N10))+(O58*O10))+(P58*P10))+(Q58*Q10))+(R58*R10))+(S58*S10))+(T58*T10))+(U58*U10))+(V58*V10)</f>
        <v>0</v>
      </c>
    </row>
    <row r="59">
      <c s="43" r="A59"/>
      <c s="47" r="B59"/>
      <c s="8" r="C59"/>
      <c s="87" r="D59"/>
      <c s="87" r="W59">
        <f>(((((((((((((((((E59*E10)+(F59*F10))+(G59*G10))+(H59*H10))+(I59*I10))+(J59*J10))+(K59*K10))+(L59*L10))+(M59*M10))+(N59*N10))+(O59*O10))+(P59*P10))+(Q59*Q10))+(R59*R10))+(S59*S10))+(T59*T10))+(U59*U10))+(V59*V10)</f>
        <v>0</v>
      </c>
    </row>
    <row r="60">
      <c s="43" r="A60"/>
      <c s="47" r="B60"/>
      <c s="8" r="C60"/>
      <c s="87" r="D60"/>
      <c s="87" r="W60">
        <f>(((((((((((((((((E60*E10)+(F60*F10))+(G60*G10))+(H60*H10))+(I60*I10))+(J60*J10))+(K60*K10))+(L60*L10))+(M60*M10))+(N60*N10))+(O60*O10))+(P60*P10))+(Q60*Q10))+(R60*R10))+(S60*S10))+(T60*T10))+(U60*U10))+(V60*V10)</f>
        <v>0</v>
      </c>
    </row>
    <row r="61">
      <c s="43" r="A61"/>
      <c s="47" r="B61"/>
      <c s="29" r="C61"/>
      <c s="87" r="D61"/>
      <c s="8" r="W61">
        <f>SUM(W62)</f>
        <v>0</v>
      </c>
    </row>
    <row r="62">
      <c s="43" r="A62"/>
      <c s="47" r="B62"/>
      <c s="8" r="C62"/>
      <c s="87" r="D62"/>
      <c s="87" r="W62">
        <f>(((((((((((((((((E62*E10)+(F62*F10))+(G62*G10))+(H62*H10))+(I62*I10))+(J62*J10))+(K62*K10))+(L62*L10))+(M62*M10))+(N62*N10))+(O62*O10))+(P62*P10))+(Q62*Q10))+(R62*R10))+(S62*S10))+(T62*T10))+(U62*U10))+(V62*V10)</f>
        <v>0</v>
      </c>
    </row>
    <row r="63">
      <c t="s" s="43" r="A63">
        <v>133</v>
      </c>
      <c t="s" s="77" r="B63">
        <v>52</v>
      </c>
      <c s="8" r="C63"/>
      <c s="87" r="D63"/>
      <c s="4" r="W63">
        <f>((W64+W68)+W73)+W75</f>
        <v>59</v>
      </c>
    </row>
    <row r="64">
      <c s="43" r="A64"/>
      <c s="47" r="B64"/>
      <c t="s" s="29" r="C64">
        <v>134</v>
      </c>
      <c s="87" r="D64"/>
      <c s="8" r="W64">
        <f>SUM(W65:W67)</f>
        <v>14</v>
      </c>
    </row>
    <row r="65">
      <c s="43" r="A65"/>
      <c s="47" r="B65"/>
      <c s="8" r="C65"/>
      <c t="s" s="87" r="D65">
        <v>135</v>
      </c>
      <c r="G65">
        <v>1</v>
      </c>
      <c r="I65">
        <v>1</v>
      </c>
      <c r="M65">
        <v>1</v>
      </c>
      <c r="O65">
        <v>1</v>
      </c>
      <c r="R65">
        <v>1</v>
      </c>
      <c r="U65">
        <v>1</v>
      </c>
      <c s="87" r="W65">
        <f>(((((((((((((((((E65*E10)+(F65*F10))+(G65*G10))+(H65*H10))+(I65*I10))+(J65*J10))+(K65*K10))+(L65*L10))+(M65*M10))+(N65*N10))+(O65*O10))+(P65*P10))+(Q65*Q10))+(R65*R10))+(S65*S10))+(T65*T10))+(U65*U10))+(V65*V10)</f>
        <v>14</v>
      </c>
    </row>
    <row r="66">
      <c s="43" r="A66"/>
      <c s="47" r="B66"/>
      <c s="8" r="C66"/>
      <c s="87" r="D66"/>
      <c s="87" r="W66">
        <f>(((((((((((((((((E66*E10)+(F66*F10))+(G66*G10))+(H66*H10))+(I66*I10))+(J66*J10))+(K66*K10))+(L66*L10))+(M66*M10))+(N66*N10))+(O66*O10))+(P66*P10))+(Q66*Q10))+(R66*R10))+(S66*S10))+(T66*T10))+(U66*U10))+(V66*V10)</f>
        <v>0</v>
      </c>
    </row>
    <row r="67">
      <c s="43" r="A67"/>
      <c s="47" r="B67"/>
      <c s="8" r="C67"/>
      <c s="87" r="D67"/>
      <c s="87" r="W67">
        <f>(((((((((((((((((E67*E10)+(F67*F10))+(G67*G10))+(H67*H10))+(I67*I10))+(J67*J10))+(K67*K10))+(L67*L10))+(M67*M10))+(N67*N10))+(O67*O10))+(P67*P10))+(Q67*Q10))+(R67*R10))+(S67*S10))+(T67*T10))+(U67*U10))+(V67*V10)</f>
        <v>0</v>
      </c>
    </row>
    <row r="68">
      <c s="43" r="A68"/>
      <c s="47" r="B68"/>
      <c t="s" s="29" r="C68">
        <v>136</v>
      </c>
      <c s="87" r="D68"/>
      <c s="8" r="W68">
        <f>SUM(W69:W72)</f>
        <v>9</v>
      </c>
    </row>
    <row r="69">
      <c s="43" r="A69"/>
      <c s="4" r="B69"/>
      <c s="8" r="C69"/>
      <c t="s" s="87" r="D69">
        <v>137</v>
      </c>
      <c r="F69">
        <v>1</v>
      </c>
      <c r="I69">
        <v>1</v>
      </c>
      <c r="L69">
        <v>1</v>
      </c>
      <c r="R69">
        <v>1</v>
      </c>
      <c r="T69">
        <v>1</v>
      </c>
      <c s="87" r="W69">
        <f>(((((((((((((((((E69*E10)+(F69*F10))+(G69*G10))+(H69*H10))+(I69*I10))+(J69*J10))+(K69*K10))+(L69*L10))+(M69*M10))+(N69*N10))+(O69*O10))+(P69*P10))+(Q69*Q10))+(R69*R10))+(S69*S10))+(T69*T10))+(U69*U10))+(V69*V10)</f>
        <v>9</v>
      </c>
    </row>
    <row r="70">
      <c s="43" r="A70"/>
      <c s="47" r="B70"/>
      <c s="8" r="C70"/>
      <c s="87" r="D70"/>
      <c s="87" r="W70">
        <f>(((((((((((((((((E70*E10)+(F70*F10))+(G70*G10))+(H70*H10))+(I70*I10))+(J70*J10))+(K70*K10))+(L70*L10))+(M70*M10))+(N70*N10))+(O70*O10))+(P70*P10))+(Q70*Q10))+(R70*R10))+(S70*S10))+(T70*T10))+(U70*U10))+(V70*V10)</f>
        <v>0</v>
      </c>
    </row>
    <row r="71">
      <c s="43" r="A71"/>
      <c s="47" r="B71"/>
      <c s="8" r="C71"/>
      <c s="87" r="D71"/>
      <c s="87" r="W71">
        <f>(((((((((((((((((E71*E10)+(F71*F10))+(G71*G10))+(H71*H10))+(I71*I10))+(J71*J10))+(K71*K10))+(L71*L10))+(M71*M10))+(N71*N10))+(O71*O10))+(P71*P10))+(Q71*Q10))+(R71*R10))+(S71*S10))+(T71*T10))+(U71*U10))+(V71*V10)</f>
        <v>0</v>
      </c>
    </row>
    <row r="72">
      <c s="43" r="A72"/>
      <c s="47" r="B72"/>
      <c s="8" r="C72"/>
      <c s="87" r="D72"/>
      <c s="87" r="W72">
        <f>(((((((((((((((((E72*E10)+(F72*F10))+(G72*G10))+(H72*H10))+(I72*I10))+(J72*J10))+(K72*K10))+(L72*L10))+(M72*M10))+(N72*N10))+(O72*O10))+(P72*P10))+(Q72*Q10))+(R72*R10))+(S72*S10))+(T72*T10))+(U72*U10))+(V72*V10)</f>
        <v>0</v>
      </c>
    </row>
    <row r="73">
      <c s="43" r="A73"/>
      <c s="47" r="B73"/>
      <c t="s" s="29" r="C73">
        <v>138</v>
      </c>
      <c s="87" r="D73"/>
      <c s="8" r="W73">
        <f>SUM(W74)</f>
        <v>10</v>
      </c>
    </row>
    <row r="74">
      <c s="43" r="A74"/>
      <c s="47" r="B74"/>
      <c s="8" r="C74"/>
      <c t="s" s="87" r="D74">
        <v>139</v>
      </c>
      <c r="G74">
        <v>1</v>
      </c>
      <c r="I74">
        <v>1</v>
      </c>
      <c r="L74">
        <v>1</v>
      </c>
      <c r="N74">
        <v>1</v>
      </c>
      <c r="U74">
        <v>1</v>
      </c>
      <c s="87" r="W74">
        <f>(((((((((((((((((E74*E10)+(F74*F10))+(G74*G10))+(H74*H10))+(I74*I10))+(J74*J10))+(K74*K10))+(L74*L10))+(M74*M10))+(N74*N10))+(O74*O10))+(P74*P10))+(Q74*Q10))+(R74*R10))+(S74*S10))+(T74*T10))+(U74*U10))+(V74*V10)</f>
        <v>10</v>
      </c>
    </row>
    <row r="75">
      <c s="43" r="A75"/>
      <c s="47" r="B75"/>
      <c t="s" s="29" r="C75">
        <v>140</v>
      </c>
      <c s="87" r="D75"/>
      <c s="8" r="W75">
        <f>SUM(W76:W78)</f>
        <v>26</v>
      </c>
    </row>
    <row r="76">
      <c s="43" r="A76"/>
      <c s="47" r="B76"/>
      <c s="8" r="C76"/>
      <c t="s" s="87" r="D76">
        <v>141</v>
      </c>
      <c r="F76">
        <v>1</v>
      </c>
      <c r="H76">
        <v>1</v>
      </c>
      <c r="K76">
        <v>1</v>
      </c>
      <c s="87" r="W76">
        <f>(((((((((((((((((E76*E10)+(F76*F10))+(G76*G10))+(H76*H10))+(I76*I10))+(J76*J10))+(K76*K10))+(L76*L10))+(M76*M10))+(N76*N10))+(O76*O10))+(P76*P10))+(Q76*Q10))+(R76*R10))+(S76*S10))+(T76*T10))+(U76*U10))+(V76*V10)</f>
        <v>4</v>
      </c>
    </row>
    <row r="77">
      <c s="43" r="A77"/>
      <c s="47" r="B77"/>
      <c s="8" r="C77"/>
      <c t="s" s="87" r="D77">
        <v>142</v>
      </c>
      <c r="E77">
        <v>1</v>
      </c>
      <c r="J77">
        <v>1</v>
      </c>
      <c r="K77">
        <v>1</v>
      </c>
      <c r="U77">
        <v>1</v>
      </c>
      <c s="87" r="W77">
        <f>(((((((((((((((((E77*E10)+(F77*F10))+(G77*G10))+(H77*H10))+(I77*I10))+(J77*J10))+(K77*K10))+(L77*L10))+(M77*M10))+(N77*N10))+(O77*O10))+(P77*P10))+(Q77*Q10))+(R77*R10))+(S77*S10))+(T77*T10))+(U77*U10))+(V77*V10)</f>
        <v>7</v>
      </c>
    </row>
    <row r="78">
      <c s="43" r="A78"/>
      <c s="47" r="B78"/>
      <c s="8" r="C78"/>
      <c t="s" s="87" r="D78">
        <v>143</v>
      </c>
      <c r="G78">
        <v>1</v>
      </c>
      <c r="J78">
        <v>1</v>
      </c>
      <c r="M78">
        <v>1</v>
      </c>
      <c r="P78">
        <v>1</v>
      </c>
      <c r="S78">
        <v>1</v>
      </c>
      <c s="87" r="W78">
        <f>(((((((((((((((((E78*E10)+(F78*F10))+(G78*G10))+(H78*H10))+(I78*I10))+(J78*J10))+(K78*K10))+(L78*L10))+(M78*M10))+(N78*N10))+(O78*O10))+(P78*P10))+(Q78*Q10))+(R78*R10))+(S78*S10))+(T78*T10))+(U78*U10))+(V78*V10)</f>
        <v>15</v>
      </c>
    </row>
    <row r="79">
      <c t="s" s="43" r="A79">
        <v>144</v>
      </c>
      <c t="s" s="77" r="B79">
        <v>62</v>
      </c>
      <c s="8" r="C79"/>
      <c s="87" r="D79"/>
      <c s="4" r="W79">
        <f>(W80+W92)+W96</f>
        <v>26</v>
      </c>
    </row>
    <row r="80">
      <c s="43" r="A80"/>
      <c s="47" r="B80"/>
      <c t="s" s="29" r="C80">
        <v>145</v>
      </c>
      <c s="87" r="D80"/>
      <c s="8" r="W80">
        <f>SUM(W81:W91)</f>
        <v>5</v>
      </c>
    </row>
    <row r="81">
      <c s="43" r="A81"/>
      <c s="47" r="B81"/>
      <c s="8" r="C81"/>
      <c t="s" s="87" r="D81">
        <v>146</v>
      </c>
      <c r="E81">
        <v>1</v>
      </c>
      <c r="H81">
        <v>1</v>
      </c>
      <c r="K81">
        <v>1</v>
      </c>
      <c r="N81">
        <v>1</v>
      </c>
      <c r="T81">
        <v>1</v>
      </c>
      <c s="87" r="W81">
        <f>(((((((((((((((((E81*E10)+(F81*F10))+(G81*G10))+(H81*H10))+(I81*I10))+(J81*J10))+(K81*K10))+(L81*L10))+(M81*M10))+(N81*N10))+(O81*O10))+(P81*P10))+(Q81*Q10))+(R81*R10))+(S81*S10))+(T81*T10))+(U81*U10))+(V81*V10)</f>
        <v>5</v>
      </c>
    </row>
    <row r="82">
      <c s="43" r="A82"/>
      <c s="47" r="B82"/>
      <c s="8" r="C82"/>
      <c s="87" r="D82"/>
      <c s="87" r="W82">
        <f>(((((((((((((((((E82*E10)+(F82*F10))+(G82*G10))+(H82*H10))+(I82*I10))+(J82*J10))+(K82*K10))+(L82*L10))+(M82*M10))+(N82*N10))+(O82*O10))+(P82*P10))+(Q82*Q10))+(R82*R10))+(S82*S10))+(T82*T10))+(U82*U10))+(V82*V10)</f>
        <v>0</v>
      </c>
    </row>
    <row r="83">
      <c s="43" r="A83"/>
      <c s="47" r="B83"/>
      <c s="8" r="C83"/>
      <c s="87" r="D83"/>
      <c s="87" r="W83">
        <f>(((((((((((((((((E83*E10)+(F83*F10))+(G83*G10))+(H83*H10))+(I83*I10))+(J83*J10))+(K83*K10))+(L83*L10))+(M83*M10))+(N83*N10))+(O83*O10))+(P83*P10))+(Q83*Q10))+(R83*R10))+(S83*S10))+(T83*T10))+(U83*U10))+(V83*V10)</f>
        <v>0</v>
      </c>
    </row>
    <row r="84">
      <c s="43" r="A84"/>
      <c s="47" r="B84"/>
      <c s="8" r="C84"/>
      <c s="87" r="D84"/>
      <c s="87" r="W84">
        <f>(((((((((((((((((E84*E10)+(F84*F10))+(G84*G10))+(H84*H10))+(I84*I10))+(J84*J10))+(K84*K10))+(L84*L10))+(M84*M10))+(N84*N10))+(O84*O10))+(P84*P10))+(Q84*Q10))+(R84*R10))+(S84*S10))+(T84*T10))+(U84*U10))+(V84*V10)</f>
        <v>0</v>
      </c>
    </row>
    <row r="85">
      <c s="43" r="A85"/>
      <c s="47" r="B85"/>
      <c s="8" r="C85"/>
      <c s="55" r="D85"/>
      <c s="87" r="W85"/>
    </row>
    <row r="86">
      <c s="43" r="A86"/>
      <c s="47" r="B86"/>
      <c s="8" r="C86"/>
      <c s="87" r="D86"/>
      <c s="87" r="W86">
        <f>(((((((((((((((((E86*E10)+(F86*F10))+(G86*G10))+(H86*H10))+(I86*I10))+(J86*J10))+(K86*K10))+(L86*L10))+(M86*M10))+(N86*N10))+(O86*O10))+(P86*P10))+(Q86*Q10))+(R86*R10))+(S86*S10))+(T86*T10))+(U86*U10))+(V86*V10)</f>
        <v>0</v>
      </c>
    </row>
    <row r="87">
      <c s="43" r="A87"/>
      <c s="47" r="B87"/>
      <c s="8" r="C87"/>
      <c s="87" r="D87"/>
      <c s="87" r="W87">
        <f>(((((((((((((((((E87*E10)+(F87*F10))+(G87*G10))+(H87*H10))+(I87*I10))+(J87*J10))+(K87*K10))+(L87*L10))+(M87*M10))+(N87*N10))+(O87*O10))+(P87*P10))+(Q87*Q10))+(R87*R10))+(S87*S10))+(T87*T10))+(U87*U10))+(V87*V10)</f>
        <v>0</v>
      </c>
    </row>
    <row r="88">
      <c s="43" r="A88"/>
      <c s="47" r="B88"/>
      <c s="8" r="C88"/>
      <c s="87" r="D88"/>
      <c s="87" r="W88">
        <f>(((((((((((((((((E88*E10)+(F88*F10))+(G88*G10))+(H88*H10))+(I88*I10))+(J88*J10))+(K88*K10))+(L88*L10))+(M88*M10))+(N88*N10))+(O88*O10))+(P88*P10))+(Q88*Q10))+(R88*R10))+(S88*S10))+(T88*T10))+(U88*U10))+(V88*V10)</f>
        <v>0</v>
      </c>
    </row>
    <row r="89">
      <c s="43" r="A89"/>
      <c s="47" r="B89"/>
      <c s="8" r="C89"/>
      <c s="87" r="D89"/>
      <c s="87" r="W89">
        <f>(((((((((((((((((E89*E10)+(F89*F10))+(G89*G10))+(H89*H10))+(I89*I10))+(J89*J10))+(K89*K10))+(L89*L10))+(M89*M10))+(N89*N10))+(O89*O10))+(P89*P10))+(Q89*Q10))+(R89*R10))+(S89*S10))+(T89*T10))+(U89*U10))+(V89*V10)</f>
        <v>0</v>
      </c>
    </row>
    <row r="90">
      <c s="43" r="A90"/>
      <c s="47" r="B90"/>
      <c s="8" r="C90"/>
      <c s="87" r="D90"/>
      <c s="87" r="W90">
        <f>(((((((((((((((((E90*E10)+(F90*F10))+(G90*G10))+(H90*H10))+(I90*I10))+(J90*J10))+(K90*K10))+(L90*L10))+(M90*M10))+(N90*N10))+(O90*O10))+(P90*P10))+(Q90*Q10))+(R90*R10))+(S90*S10))+(T90*T10))+(U90*U10))+(V90*V10)</f>
        <v>0</v>
      </c>
    </row>
    <row r="91">
      <c s="43" r="A91"/>
      <c s="47" r="B91"/>
      <c s="8" r="C91"/>
      <c s="87" r="D91"/>
      <c s="87" r="W91">
        <f>(((((((((((((((((E91*E10)+(F91*F10))+(G91*G10))+(H91*H10))+(I91*I10))+(J91*J10))+(K91*K10))+(L91*L10))+(M91*M10))+(N91*N10))+(O91*O10))+(P91*P10))+(Q91*Q10))+(R91*R10))+(S91*S10))+(T91*T10))+(U91*U10))+(V91*V10)</f>
        <v>0</v>
      </c>
    </row>
    <row r="92">
      <c s="43" r="A92"/>
      <c s="47" r="B92"/>
      <c t="s" s="29" r="C92">
        <v>147</v>
      </c>
      <c s="87" r="D92"/>
      <c s="8" r="W92">
        <f>SUM(W93:W95)</f>
        <v>8</v>
      </c>
    </row>
    <row r="93">
      <c s="43" r="A93"/>
      <c s="47" r="B93"/>
      <c s="8" r="C93"/>
      <c t="s" s="86" r="D93">
        <v>148</v>
      </c>
      <c r="F93">
        <v>1</v>
      </c>
      <c r="I93">
        <v>1</v>
      </c>
      <c r="L93">
        <v>1</v>
      </c>
      <c r="U93">
        <v>1</v>
      </c>
      <c s="87" r="W93">
        <f>(((((((((((((((((E93*E10)+(F93*F10))+(G93*G10))+(H93*H10))+(I93*I10))+(J93*J10))+(K93*K10))+(L93*L10))+(M93*M10))+(N93*N10))+(O93*O10))+(P93*P10))+(Q93*Q10))+(R93*R10))+(S93*S10))+(T93*T10))+(U93*U10))+(V93*V10)</f>
        <v>8</v>
      </c>
    </row>
    <row r="94">
      <c s="43" r="A94"/>
      <c s="47" r="B94"/>
      <c s="8" r="C94"/>
      <c s="87" r="D94"/>
      <c s="87" r="W94">
        <f>(((((((((((((((((E94*E10)+(F94*F10))+(G94*G10))+(H94*H10))+(I94*I10))+(J94*J10))+(K94*K10))+(L94*L10))+(M94*M10))+(N94*N10))+(O94*O10))+(P94*P10))+(Q94*Q10))+(R94*R10))+(S94*S10))+(T94*T10))+(U94*U10))+(V94*V10)</f>
        <v>0</v>
      </c>
    </row>
    <row r="95">
      <c s="43" r="A95"/>
      <c s="47" r="B95"/>
      <c s="8" r="C95"/>
      <c s="87" r="D95"/>
      <c s="87" r="W95">
        <f>(((((((((((((((((E95*E10)+(F95*F10))+(G95*G10))+(H95*H10))+(I95*I10))+(J95*J10))+(K95*K10))+(L95*L10))+(M95*M10))+(N95*N10))+(O95*O10))+(P95*P10))+(Q95*Q10))+(R95*R10))+(S95*S10))+(T95*T10))+(U95*U10))+(V95*V10)</f>
        <v>0</v>
      </c>
    </row>
    <row r="96">
      <c s="43" r="A96"/>
      <c s="47" r="B96"/>
      <c t="s" s="29" r="C96">
        <v>149</v>
      </c>
      <c s="87" r="D96"/>
      <c s="8" r="W96">
        <f>SUM(W97:W100)</f>
        <v>13</v>
      </c>
    </row>
    <row r="97">
      <c s="43" r="A97"/>
      <c s="47" r="B97"/>
      <c s="8" r="C97"/>
      <c t="s" s="87" r="D97">
        <v>150</v>
      </c>
      <c r="F97">
        <v>1</v>
      </c>
      <c r="J97">
        <v>1</v>
      </c>
      <c r="L97">
        <v>1</v>
      </c>
      <c r="O97">
        <v>1</v>
      </c>
      <c r="Q97">
        <v>1</v>
      </c>
      <c r="V97">
        <v>1</v>
      </c>
      <c s="87" r="W97">
        <f>(((((((((((((((((E97*E10)+(F97*F10))+(G97*G10))+(H97*H10))+(I97*I10))+(J97*J10))+(K97*K10))+(L97*L10))+(M97*M10))+(N97*N10))+(O97*O10))+(P97*P10))+(Q97*Q10))+(R97*R10))+(S97*S10))+(T97*T10))+(U97*U10))+(V97*V10)</f>
        <v>13</v>
      </c>
    </row>
    <row r="98">
      <c s="43" r="A98"/>
      <c s="47" r="B98"/>
      <c s="8" r="C98"/>
      <c s="87" r="D98"/>
      <c s="87" r="W98">
        <f>(((((((((((((((((E98*E10)+(F98*F10))+(G98*G10))+(H98*H10))+(I98*I10))+(J98*J10))+(K98*K10))+(L98*L10))+(M98*M10))+(N98*N10))+(O98*O10))+(P98*P10))+(Q98*Q10))+(R98*R10))+(S98*S10))+(T98*T10))+(U98*U10))+(V98*V10)</f>
        <v>0</v>
      </c>
    </row>
    <row r="99">
      <c s="43" r="A99"/>
      <c s="47" r="B99"/>
      <c s="8" r="C99"/>
      <c s="87" r="D99"/>
      <c s="87" r="W99">
        <f>(((((((((((((((((E99*E10)+(F99*F10))+(G99*G10))+(H99*H10))+(I99*I10))+(J99*J10))+(K99*K10))+(L99*L10))+(M99*M10))+(N99*N10))+(O99*O10))+(P99*P10))+(Q99*Q10))+(R99*R10))+(S99*S10))+(T99*T10))+(U99*U10))+(V99*V10)</f>
        <v>0</v>
      </c>
    </row>
    <row r="100">
      <c s="43" r="A100"/>
      <c s="47" r="B100"/>
      <c s="8" r="C100"/>
      <c s="87" r="D100"/>
      <c s="87" r="W100">
        <f>(((((((((((((((((E100*E10)+(F100*F10))+(G100*G10))+(H100*H10))+(I100*I10))+(J100*J10))+(K100*K10))+(L100*L10))+(M100*M10))+(N100*N10))+(O100*O10))+(P100*P10))+(Q100*Q10))+(R100*R10))+(S100*S10))+(T100*T10))+(U100*U10))+(V100*V10)</f>
        <v>0</v>
      </c>
    </row>
    <row r="101">
      <c t="s" s="43" r="A101">
        <v>151</v>
      </c>
      <c t="s" s="77" r="B101">
        <v>70</v>
      </c>
      <c s="8" r="C101"/>
      <c s="87" r="D101"/>
      <c s="4" r="W101">
        <f>W102+W104</f>
        <v>42</v>
      </c>
    </row>
    <row r="102">
      <c s="43" r="A102"/>
      <c s="47" r="B102"/>
      <c t="s" s="29" r="C102">
        <v>152</v>
      </c>
      <c s="87" r="D102"/>
      <c s="8" r="W102">
        <f>SUM(W103)</f>
        <v>15</v>
      </c>
    </row>
    <row r="103">
      <c s="43" r="A103"/>
      <c s="47" r="B103"/>
      <c s="8" r="C103"/>
      <c t="s" s="87" r="D103">
        <v>153</v>
      </c>
      <c r="G103">
        <v>1</v>
      </c>
      <c r="J103">
        <v>1</v>
      </c>
      <c r="M103">
        <v>1</v>
      </c>
      <c r="O103">
        <v>1</v>
      </c>
      <c r="R103">
        <v>1</v>
      </c>
      <c r="U103">
        <v>1</v>
      </c>
      <c s="87" r="W103">
        <f>(((((((((((((((((E103*E10)+(F103*F10))+(G103*G10))+(H103*H10))+(I103*I10))+(J103*J10))+(K103*K10))+(L103*L10))+(M103*M10))+(N103*N10))+(O103*O10))+(P103*P10))+(Q103*Q10))+(R103*R10))+(S103*S10))+(T103*T10))+(U103*U10))+(V103*V10)</f>
        <v>15</v>
      </c>
    </row>
    <row r="104">
      <c s="43" r="A104"/>
      <c s="47" r="B104"/>
      <c t="s" s="8" r="C104">
        <v>154</v>
      </c>
      <c s="87" r="D104"/>
      <c s="8" r="W104">
        <f>SUM(W105:W106)</f>
        <v>27</v>
      </c>
    </row>
    <row r="105">
      <c s="43" r="A105"/>
      <c s="47" r="B105"/>
      <c s="8" r="C105"/>
      <c t="s" s="87" r="D105">
        <v>155</v>
      </c>
      <c r="G105">
        <v>1</v>
      </c>
      <c r="J105">
        <v>1</v>
      </c>
      <c r="M105">
        <v>1</v>
      </c>
      <c r="O105">
        <v>1</v>
      </c>
      <c r="S105">
        <v>1</v>
      </c>
      <c r="U105">
        <v>1</v>
      </c>
      <c s="87" r="W105">
        <f>(((((((((((((((((E105*E10)+(F105*F10))+(G105*G10))+(H105*H10))+(I105*I10))+(J105*J10))+(K105*K10))+(L105*L10))+(M105*M10))+(N105*N10))+(O105*O10))+(P105*P10))+(Q105*Q10))+(R105*R10))+(S105*S10))+(T105*T10))+(U105*U10))+(V105*V10)</f>
        <v>16</v>
      </c>
    </row>
    <row r="106">
      <c s="43" r="A106"/>
      <c s="47" r="B106"/>
      <c s="8" r="C106"/>
      <c t="s" s="87" r="D106">
        <v>156</v>
      </c>
      <c r="E106">
        <v>1</v>
      </c>
      <c r="I106">
        <v>1</v>
      </c>
      <c r="L106">
        <v>1</v>
      </c>
      <c r="O106">
        <v>1</v>
      </c>
      <c r="Q106">
        <v>1</v>
      </c>
      <c r="V106">
        <v>1</v>
      </c>
      <c s="87" r="W106">
        <f>(((((((((((((((((E106*E10)+(F106*F10))+(G106*G10))+(H106*H10))+(I106*I10))+(J106*J10))+(K106*K10))+(L106*L10))+(M106*M10))+(N106*N10))+(O106*O10))+(P106*P10))+(Q106*Q10))+(R106*R10))+(S106*S10))+(T106*T10))+(U106*U10))+(V106*V10)</f>
        <v>11</v>
      </c>
    </row>
    <row r="107">
      <c t="s" s="43" r="A107">
        <v>157</v>
      </c>
      <c s="77" r="B107"/>
      <c s="8" r="C107"/>
      <c s="87" r="D107"/>
      <c s="4" r="W107">
        <f>W108</f>
        <v>0</v>
      </c>
    </row>
    <row r="108">
      <c s="43" r="A108"/>
      <c s="47" r="B108"/>
      <c s="29" r="C108"/>
      <c s="87" r="D108"/>
      <c s="8" r="W108">
        <f>SUM(W109:W114)</f>
        <v>0</v>
      </c>
    </row>
    <row r="109">
      <c s="43" r="A109"/>
      <c s="47" r="B109"/>
      <c s="8" r="C109"/>
      <c s="87" r="D109"/>
      <c s="87" r="W109">
        <f>(((((((((((((((((E109*E10)+(F109*F10))+(G109*G10))+(H109*H10))+(I109*I10))+(J109*J10))+(K109*K10))+(L109*L10))+(M109*M10))+(N109*N10))+(O109*O10))+(P109*P10))+(Q109*Q10))+(R109*R10))+(S109*S10))+(T109*T10))+(U109*U10))+(V109*V10)</f>
        <v>0</v>
      </c>
    </row>
    <row r="110">
      <c s="43" r="A110"/>
      <c s="47" r="B110"/>
      <c s="8" r="C110"/>
      <c s="87" r="D110"/>
      <c s="87" r="W110">
        <f>(((((((((((((((((E110*E10)+(F110*F10))+(G110*G10))+(H110*H10))+(I110*I10))+(J110*J10))+(K110*K10))+(L110*L10))+(M110*M10))+(N110*N10))+(O110*O10))+(P110*P10))+(Q110*Q10))+(R110*R10))+(S110*S10))+(T110*T10))+(U110*U10))+(V110*V10)</f>
        <v>0</v>
      </c>
    </row>
    <row r="111">
      <c s="43" r="A111"/>
      <c s="47" r="B111"/>
      <c s="8" r="C111"/>
      <c s="87" r="D111"/>
      <c s="87" r="W111">
        <f>(((((((((((((((((E111*E10)+(F111*F10))+(G111*G10))+(H111*H10))+(I111*I10))+(J111*J10))+(K111*K10))+(L111*L10))+(M111*M10))+(N111*N10))+(O111*O10))+(P111*P10))+(Q111*Q10))+(R111*R10))+(S111*S10))+(T111*T10))+(U111*U10))+(V111*V10)</f>
        <v>0</v>
      </c>
    </row>
    <row r="112">
      <c s="43" r="A112"/>
      <c s="47" r="B112"/>
      <c s="8" r="C112"/>
      <c s="87" r="D112"/>
      <c s="87" r="W112">
        <f>(((((((((((((((((E112*E10)+(F112*F10))+(G112*G10))+(H112*H10))+(I112*I10))+(J112*J10))+(K112*K10))+(L112*L10))+(M112*M10))+(N112*N10))+(O112*O10))+(P112*P10))+(Q112*Q10))+(R112*R10))+(S112*S10))+(T112*T10))+(U112*U10))+(V112*V10)</f>
        <v>0</v>
      </c>
    </row>
    <row r="113">
      <c s="43" r="A113"/>
      <c s="47" r="B113"/>
      <c s="8" r="C113"/>
      <c s="87" r="D113"/>
      <c s="87" r="W113">
        <f>(((((((((((((((((E113*E10)+(F113*F10))+(G113*G10))+(H113*H10))+(I113*I10))+(J113*J10))+(K113*K10))+(L113*L10))+(M113*M10))+(N113*N10))+(O113*O10))+(P113*P10))+(Q113*Q10))+(R113*R10))+(S113*S10))+(T113*T10))+(U113*U10))+(V113*V10)</f>
        <v>0</v>
      </c>
    </row>
    <row r="114">
      <c s="43" r="A114"/>
      <c s="47" r="B114"/>
      <c s="8" r="C114"/>
      <c s="87" r="D114"/>
      <c s="87" r="W114">
        <f>(((((((((((((((((E114*E10)+(F114*F10))+(G114*G10))+(H114*H10))+(I114*I10))+(J114*J10))+(K114*K10))+(L114*L10))+(M114*M10))+(N114*N10))+(O114*O10))+(P114*P10))+(Q114*Q10))+(R114*R10))+(S114*S10))+(T114*T10))+(U114*U10))+(V114*V10)</f>
        <v>0</v>
      </c>
    </row>
  </sheetData>
  <mergeCells count="32">
    <mergeCell ref="A1:W1"/>
    <mergeCell ref="A2:B5"/>
    <mergeCell ref="C2:C5"/>
    <mergeCell ref="D2:D5"/>
    <mergeCell ref="E2:E5"/>
    <mergeCell ref="F2:F5"/>
    <mergeCell ref="G2:G5"/>
    <mergeCell ref="H2:H5"/>
    <mergeCell ref="I2:I5"/>
    <mergeCell ref="J2:J5"/>
    <mergeCell ref="K2:K5"/>
    <mergeCell ref="L2:L5"/>
    <mergeCell ref="M2:M5"/>
    <mergeCell ref="N2:N5"/>
    <mergeCell ref="O2:O5"/>
    <mergeCell ref="P2:P5"/>
    <mergeCell ref="Q2:Q5"/>
    <mergeCell ref="R2:R5"/>
    <mergeCell ref="S2:S5"/>
    <mergeCell ref="E7:V7"/>
    <mergeCell ref="W7:W10"/>
    <mergeCell ref="A8:A10"/>
    <mergeCell ref="B8:B10"/>
    <mergeCell ref="C8:C10"/>
    <mergeCell ref="D8:D10"/>
    <mergeCell ref="E8:G8"/>
    <mergeCell ref="H8:J8"/>
    <mergeCell ref="K8:M8"/>
    <mergeCell ref="N8:P8"/>
    <mergeCell ref="Q8:S8"/>
    <mergeCell ref="T8:V8"/>
    <mergeCell ref="B11:C11"/>
  </mergeCells>
  <conditionalFormatting sqref="V2">
    <cfRule priority="1" type="cellIs" operator="lessThan" stopIfTrue="1" dxfId="4">
      <formula>2</formula>
    </cfRule>
    <cfRule priority="2" type="cellIs" operator="greaterThan" stopIfTrue="1" dxfId="5">
      <formula>2</formula>
    </cfRule>
    <cfRule priority="3" type="cellIs" operator="equal" stopIfTrue="1" dxfId="6">
      <formula>2</formula>
    </cfRule>
  </conditionalFormatting>
  <legacy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5" ySplit="4.0" xSplit="1.0" activePane="bottomRight" state="frozen"/>
      <selection sqref="B1" activeCell="B1" pane="topRight"/>
      <selection sqref="A5" activeCell="A5" pane="bottomLeft"/>
      <selection sqref="B5" activeCell="B5" pane="bottomRight"/>
    </sheetView>
  </sheetViews>
  <sheetFormatPr customHeight="1" defaultColWidth="17.14" defaultRowHeight="12.75"/>
  <cols>
    <col min="1" customWidth="1" max="1" width="26.86"/>
    <col min="2" customWidth="1" max="2" width="35.86"/>
    <col min="3" customWidth="1" max="3" width="26.14"/>
    <col min="4" customWidth="1" max="4" width="24.43"/>
    <col min="5" customWidth="1" max="5" width="37.57"/>
    <col min="6" customWidth="1" max="6" width="37.43"/>
    <col min="7" customWidth="1" max="7" width="22.0"/>
    <col min="8" customWidth="1" max="8" width="20.57"/>
    <col min="9" customWidth="1" max="9" width="37.14"/>
    <col min="10" customWidth="1" max="10" width="22.43"/>
    <col min="11" customWidth="1" max="11" width="31.14"/>
  </cols>
  <sheetData>
    <row r="1">
      <c s="72" r="A1"/>
      <c t="s" s="76" r="B1">
        <v>158</v>
      </c>
      <c s="76" r="C1"/>
      <c s="76" r="D1"/>
      <c s="76" r="E1"/>
      <c s="76" r="F1"/>
      <c s="76" r="G1"/>
      <c s="58" r="H1"/>
      <c s="58" r="I1"/>
      <c s="58" r="J1"/>
      <c s="58" r="K1"/>
    </row>
    <row r="2">
      <c t="s" s="24" r="A2">
        <v>159</v>
      </c>
      <c t="s" s="21" r="B2">
        <v>160</v>
      </c>
      <c s="31" r="C2">
        <v>18</v>
      </c>
      <c t="s" s="5" r="D2">
        <v>161</v>
      </c>
      <c t="s" s="42" r="E2">
        <v>162</v>
      </c>
      <c t="s" s="33" r="F2">
        <v>163</v>
      </c>
      <c t="s" s="66" r="G2">
        <v>164</v>
      </c>
      <c t="s" s="66" r="H2">
        <v>165</v>
      </c>
      <c t="s" s="66" r="I2">
        <v>166</v>
      </c>
      <c t="s" s="66" r="J2">
        <v>167</v>
      </c>
      <c t="s" s="66" r="K2">
        <v>168</v>
      </c>
    </row>
    <row r="3">
      <c s="24" r="A3"/>
      <c t="s" s="21" r="B3">
        <v>169</v>
      </c>
      <c s="31" r="C3">
        <v>6</v>
      </c>
      <c s="5" r="D3"/>
      <c t="s" s="42" r="E3">
        <v>170</v>
      </c>
      <c r="F3">
        <f>SUM(G3:K3)</f>
        <v>272</v>
      </c>
      <c s="9" r="G3">
        <v>145</v>
      </c>
      <c s="9" r="H3">
        <v>59</v>
      </c>
      <c s="9" r="I3">
        <v>26</v>
      </c>
      <c s="9" r="J3">
        <v>42</v>
      </c>
      <c s="9" r="K3"/>
    </row>
    <row r="4">
      <c s="19" r="A4"/>
      <c t="s" s="21" r="B4">
        <v>171</v>
      </c>
      <c s="31" r="C4">
        <v>272</v>
      </c>
      <c s="5" r="D4"/>
      <c t="s" s="42" r="E4">
        <v>172</v>
      </c>
      <c r="F4">
        <f>SUM(G4:K4)</f>
        <v>55</v>
      </c>
      <c s="9" r="G4">
        <f>CEILING((G3/$B$13),0.5)</f>
        <v>29</v>
      </c>
      <c s="9" r="H4">
        <f>CEILING((H3/$B$13),0.5)</f>
        <v>12</v>
      </c>
      <c s="9" r="I4">
        <f>CEILING((I3/$B$13),0.5)</f>
        <v>5.5</v>
      </c>
      <c s="9" r="J4">
        <f>CEILING((J3/$B$13),0.5)</f>
        <v>8.5</v>
      </c>
      <c s="9" r="K4">
        <f>CEILING((K3/$B$13),0.5)</f>
        <v>0</v>
      </c>
    </row>
    <row r="5">
      <c t="s" s="10" r="B5">
        <v>88</v>
      </c>
      <c t="s" s="10" r="C5">
        <v>77</v>
      </c>
      <c t="s" s="10" r="D5">
        <v>78</v>
      </c>
      <c t="s" s="10" r="E5">
        <v>79</v>
      </c>
      <c t="s" s="10" r="F5">
        <v>80</v>
      </c>
      <c t="s" s="10" r="G5">
        <v>81</v>
      </c>
      <c t="s" s="10" r="H5">
        <v>82</v>
      </c>
      <c t="s" s="52" r="I5">
        <v>83</v>
      </c>
      <c t="s" s="10" r="J5">
        <v>84</v>
      </c>
      <c t="s" s="85" r="K5">
        <v>85</v>
      </c>
    </row>
    <row r="6">
      <c s="10" r="B6"/>
      <c s="10" r="C6"/>
      <c s="10" r="D6"/>
      <c s="10" r="E6"/>
      <c s="10" r="F6"/>
      <c s="10" r="G6"/>
      <c s="10" r="H6"/>
      <c s="52" r="I6"/>
      <c s="10" r="J6"/>
      <c s="85" r="K6"/>
    </row>
    <row r="7">
      <c s="10" r="B7"/>
      <c s="10" r="C7"/>
      <c s="10" r="D7"/>
      <c s="10" r="E7"/>
      <c s="10" r="F7"/>
      <c s="10" r="G7"/>
      <c s="10" r="H7"/>
      <c s="52" r="I7"/>
      <c s="10" r="J7"/>
      <c s="85" r="K7"/>
    </row>
    <row r="8">
      <c s="10" r="B8"/>
      <c s="10" r="C8"/>
      <c s="10" r="D8"/>
      <c s="10" r="E8"/>
      <c s="10" r="F8"/>
      <c s="10" r="G8"/>
      <c s="10" r="H8"/>
      <c s="52" r="I8"/>
      <c s="10" r="J8"/>
      <c s="85" r="K8"/>
    </row>
    <row r="9">
      <c t="s" s="83" r="A9">
        <v>173</v>
      </c>
      <c s="23" r="B9">
        <f>C4</f>
        <v>272</v>
      </c>
      <c r="C9">
        <f>(5/100) *B9</f>
        <v>13.6</v>
      </c>
      <c r="D9">
        <f>(30/100) *B9</f>
        <v>81.6</v>
      </c>
      <c r="E9">
        <f>(10/100)*B9</f>
        <v>27.2</v>
      </c>
      <c r="F9">
        <f>(15/100)*B9</f>
        <v>40.8</v>
      </c>
      <c r="G9">
        <f>(20/100)*B9</f>
        <v>54.4</v>
      </c>
      <c r="H9">
        <f>(20/100)*B9</f>
        <v>54.4</v>
      </c>
      <c s="23" r="I9">
        <f>SUM(B9:H9)</f>
        <v>544</v>
      </c>
      <c r="J9">
        <f>( 15/100) *I9</f>
        <v>81.6</v>
      </c>
      <c s="7" r="K9">
        <f>I9+J9</f>
        <v>625.6</v>
      </c>
    </row>
    <row r="10">
      <c t="s" s="83" r="A10">
        <v>174</v>
      </c>
      <c r="B10">
        <f>CEILING((B9/$C$2),0.25)</f>
        <v>15.25</v>
      </c>
      <c r="C10">
        <f>CEILING((C9/$C$2),0.25)</f>
        <v>1</v>
      </c>
      <c r="D10">
        <f>CEILING((D9/$C$2),0.25)</f>
        <v>4.75</v>
      </c>
      <c r="E10">
        <f>CEILING((E9/$C$2),0.25)</f>
        <v>1.75</v>
      </c>
      <c r="F10">
        <f>CEILING((F9/$C$2),0.25)</f>
        <v>2.5</v>
      </c>
      <c r="G10">
        <f>CEILING((G9/$C$2),0.25)</f>
        <v>3.25</v>
      </c>
      <c r="H10">
        <f>CEILING((H9/$C$2),0.25)</f>
        <v>3.25</v>
      </c>
      <c s="23" r="I10">
        <f>CEILING((I9/$C$2),0.25)</f>
        <v>30.25</v>
      </c>
      <c r="J10">
        <f>CEILING((J9/$C$2),0.25)</f>
        <v>4.75</v>
      </c>
      <c r="K10">
        <f>CEILING((K9/$C$2),0.25)</f>
        <v>35</v>
      </c>
    </row>
    <row r="11">
      <c t="s" s="65" r="A11">
        <v>175</v>
      </c>
      <c s="27" r="B11">
        <f>CEILING((B10/$C$3),1)</f>
        <v>3</v>
      </c>
      <c s="27" r="C11">
        <f>CEILING((C10/$C$3),1)</f>
        <v>1</v>
      </c>
      <c s="27" r="D11">
        <f>CEILING((D10/$C$3),1)</f>
        <v>1</v>
      </c>
      <c s="27" r="E11">
        <f>CEILING((E10/$C$3),1)</f>
        <v>1</v>
      </c>
      <c s="27" r="F11">
        <f>CEILING((F10/$C$3),1)</f>
        <v>1</v>
      </c>
      <c s="27" r="G11">
        <f>CEILING((G10/$C$3),1)</f>
        <v>1</v>
      </c>
      <c s="27" r="H11">
        <f>CEILING((H10/$C$3),1)</f>
        <v>1</v>
      </c>
      <c s="61" r="I11">
        <f>CEILING((I10/$C$3),1)</f>
        <v>6</v>
      </c>
      <c s="27" r="J11">
        <f>CEILING((J10/$C$3),1)</f>
        <v>1</v>
      </c>
      <c s="27" r="K11">
        <f>CEILING((K10/$C$3),1)</f>
        <v>6</v>
      </c>
    </row>
    <row r="12">
      <c t="s" s="65" r="A12">
        <v>176</v>
      </c>
      <c s="27" r="B12">
        <f>CEILING((B9/B11),0.5)</f>
        <v>91</v>
      </c>
      <c s="27" r="C12">
        <f>CEILING((C9/C11),0.5)</f>
        <v>14</v>
      </c>
      <c s="27" r="D12">
        <f>CEILING((D9/D11),0.5)</f>
        <v>82</v>
      </c>
      <c s="27" r="E12">
        <f>CEILING((E9/E11),0.5)</f>
        <v>27.5</v>
      </c>
      <c s="27" r="F12">
        <f>CEILING((F9/F11),0.5)</f>
        <v>41</v>
      </c>
      <c s="27" r="G12">
        <f>CEILING((G9/G11),0.5)</f>
        <v>54.5</v>
      </c>
      <c s="27" r="H12">
        <f>CEILING((H9/H11),0.5)</f>
        <v>54.5</v>
      </c>
      <c s="61" r="I12">
        <f>SUM(B12:H12)</f>
        <v>364.5</v>
      </c>
      <c s="27" r="J12">
        <f>CEILING((J9/J11),0.5)</f>
        <v>82</v>
      </c>
      <c s="27" r="K12">
        <f>I12+J12</f>
        <v>446.5</v>
      </c>
    </row>
    <row r="13">
      <c t="s" s="65" r="A13">
        <v>177</v>
      </c>
      <c s="88" r="B13">
        <v>5</v>
      </c>
      <c s="88" r="C13">
        <v>3</v>
      </c>
      <c s="88" r="D13">
        <v>5</v>
      </c>
      <c s="88" r="E13">
        <v>3</v>
      </c>
      <c s="88" r="F13">
        <v>3</v>
      </c>
      <c s="88" r="G13">
        <v>5</v>
      </c>
      <c s="88" r="H13">
        <v>5</v>
      </c>
      <c s="89" r="I13">
        <f>MAX(B13:H13)</f>
        <v>5</v>
      </c>
      <c s="88" r="J13">
        <v>1</v>
      </c>
      <c s="88" r="K13">
        <f>MAX((I13+J13),K11)</f>
        <v>6</v>
      </c>
    </row>
    <row r="14">
      <c t="s" s="65" r="A14">
        <v>178</v>
      </c>
      <c s="88" r="B14">
        <f>CEILING((B9/B13),0.5)</f>
        <v>54.5</v>
      </c>
      <c s="88" r="C14">
        <f>CEILING((C9/C13),0.5)</f>
        <v>5</v>
      </c>
      <c s="88" r="D14">
        <f>CEILING((D9/D13),0.5)</f>
        <v>16.5</v>
      </c>
      <c s="88" r="E14">
        <f>CEILING((E9/E13),0.5)</f>
        <v>9.5</v>
      </c>
      <c s="88" r="F14">
        <f>CEILING((F9/F13),0.5)</f>
        <v>14</v>
      </c>
      <c s="88" r="G14">
        <f>CEILING((G9/G13),0.5)</f>
        <v>11</v>
      </c>
      <c s="88" r="H14">
        <f>CEILING((H9/H13),0.5)</f>
        <v>11</v>
      </c>
      <c s="89" r="I14">
        <f>SUM(B14:H14)</f>
        <v>121.5</v>
      </c>
      <c s="88" r="J14">
        <f>CEILING((J9/J13),0.5)</f>
        <v>82</v>
      </c>
      <c s="88" r="K14">
        <f>I14+J14</f>
        <v>203.5</v>
      </c>
    </row>
    <row r="15">
      <c t="s" s="82" r="A15">
        <v>179</v>
      </c>
      <c t="s" s="49" r="B15">
        <v>180</v>
      </c>
      <c t="s" s="13" r="C15">
        <v>181</v>
      </c>
      <c t="s" s="13" r="D15">
        <v>182</v>
      </c>
      <c t="s" s="13" r="E15">
        <v>183</v>
      </c>
      <c t="s" s="13" r="F15">
        <v>184</v>
      </c>
      <c t="s" s="13" r="G15">
        <v>185</v>
      </c>
      <c t="s" s="13" r="H15">
        <v>185</v>
      </c>
      <c t="s" s="13" r="I15">
        <v>186</v>
      </c>
      <c t="s" s="13" r="J15">
        <v>187</v>
      </c>
      <c s="13" r="K15"/>
    </row>
    <row r="16">
      <c t="s" s="51" r="A16">
        <v>188</v>
      </c>
      <c s="41" r="B16">
        <f>CEILING(K13,1)</f>
        <v>6</v>
      </c>
    </row>
  </sheetData>
  <mergeCells count="13">
    <mergeCell ref="B1:K1"/>
    <mergeCell ref="A2:A4"/>
    <mergeCell ref="D2:D4"/>
    <mergeCell ref="B5:B8"/>
    <mergeCell ref="C5:C8"/>
    <mergeCell ref="D5:D8"/>
    <mergeCell ref="E5:E8"/>
    <mergeCell ref="F5:F8"/>
    <mergeCell ref="G5:G8"/>
    <mergeCell ref="H5:H8"/>
    <mergeCell ref="I5:I8"/>
    <mergeCell ref="J5:J8"/>
    <mergeCell ref="K5:K8"/>
  </mergeCells>
  <conditionalFormatting sqref="F4">
    <cfRule priority="1" type="cellIs" operator="greaterThan" stopIfTrue="1" dxfId="7">
      <formula>28.5</formula>
    </cfRule>
    <cfRule priority="2" type="cellIs" operator="lessThan" stopIfTrue="1" dxfId="8">
      <formula>28.5</formula>
    </cfRule>
    <cfRule priority="3" type="cellIs" operator="equal" stopIfTrue="1" dxfId="7">
      <formula>28.5</formula>
    </cfRule>
  </conditionalFormatting>
  <conditionalFormatting sqref="F3">
    <cfRule priority="1" type="cellIs" operator="equal" stopIfTrue="1" dxfId="7">
      <formula>272</formula>
    </cfRule>
    <cfRule priority="2" type="cellIs" operator="notEqual" stopIfTrue="1" dxfId="8">
      <formula>272</formula>
    </cfRule>
  </conditionalFormatting>
  <legacy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A2" ySplit="1.0" activePane="bottomLeft" state="frozen"/>
      <selection sqref="A2" activeCell="A2" pane="bottomLeft"/>
    </sheetView>
  </sheetViews>
  <sheetFormatPr customHeight="1" defaultColWidth="17.14" defaultRowHeight="12.75"/>
  <cols>
    <col min="1" customWidth="1" max="1" width="41.71"/>
    <col min="3" customWidth="1" max="3" width="34.14"/>
    <col min="5" customWidth="1" max="5" width="38.29"/>
  </cols>
  <sheetData>
    <row r="1">
      <c s="53" r="A1"/>
      <c s="62" r="B1"/>
      <c s="38" r="C1"/>
      <c t="s" s="5" r="D1">
        <v>189</v>
      </c>
      <c t="s" s="9" r="E1">
        <v>190</v>
      </c>
    </row>
    <row r="2">
      <c t="s" s="63" r="A2">
        <v>91</v>
      </c>
      <c t="s" s="63" r="B2">
        <v>191</v>
      </c>
      <c t="s" s="63" r="C2">
        <v>192</v>
      </c>
    </row>
    <row r="3">
      <c t="s" s="57" r="A3">
        <v>77</v>
      </c>
      <c s="88" r="B3">
        <v>5</v>
      </c>
      <c t="s" r="C3">
        <v>193</v>
      </c>
    </row>
    <row r="4">
      <c t="s" s="57" r="A4">
        <v>194</v>
      </c>
      <c s="88" r="B4">
        <v>16.5</v>
      </c>
      <c t="s" r="C4">
        <v>195</v>
      </c>
      <c s="23" r="E4"/>
    </row>
    <row r="5">
      <c t="s" s="57" r="A5">
        <v>196</v>
      </c>
      <c s="88" r="B5">
        <v>54.5</v>
      </c>
      <c t="s" r="C5">
        <v>195</v>
      </c>
    </row>
    <row r="6">
      <c t="s" s="57" r="A6">
        <v>80</v>
      </c>
      <c s="88" r="B6">
        <v>14</v>
      </c>
      <c t="s" r="C6">
        <v>197</v>
      </c>
    </row>
    <row r="7">
      <c t="s" s="57" r="A7">
        <v>81</v>
      </c>
      <c s="88" r="B7">
        <v>11</v>
      </c>
      <c t="s" r="C7">
        <v>195</v>
      </c>
    </row>
    <row r="8">
      <c t="s" s="57" r="A8">
        <v>82</v>
      </c>
      <c s="88" r="B8">
        <v>11</v>
      </c>
      <c t="s" r="C8">
        <v>195</v>
      </c>
    </row>
    <row r="9">
      <c t="s" s="57" r="A9">
        <v>79</v>
      </c>
      <c s="88" r="B9">
        <v>9.5</v>
      </c>
      <c t="s" r="C9">
        <v>198</v>
      </c>
    </row>
    <row r="10">
      <c t="s" s="57" r="A10">
        <v>84</v>
      </c>
      <c s="88" r="B10">
        <v>82</v>
      </c>
      <c t="s" r="C10">
        <v>199</v>
      </c>
    </row>
    <row r="11">
      <c t="s" s="50" r="A11">
        <v>200</v>
      </c>
      <c s="30" r="B11">
        <f>SUM(B3:B10)</f>
        <v>203.5</v>
      </c>
    </row>
    <row r="13">
      <c s="16" r="A13"/>
    </row>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topLeftCell="B1" xSplit="1.0" activePane="topRight" state="frozen"/>
      <selection sqref="B1" activeCell="B1" pane="topRight"/>
    </sheetView>
  </sheetViews>
  <sheetFormatPr customHeight="1" defaultColWidth="17.14" defaultRowHeight="12.75"/>
  <cols>
    <col min="1" customWidth="1" max="1" width="23.57"/>
    <col min="6" customWidth="1" max="6" width="19.86"/>
    <col min="7" customWidth="1" max="7" width="19.14"/>
    <col min="8" customWidth="1" max="8" width="18.43"/>
  </cols>
  <sheetData>
    <row r="1">
      <c t="s" r="A1">
        <v>201</v>
      </c>
      <c t="s" s="39" r="B1">
        <v>202</v>
      </c>
      <c s="39" r="C1"/>
      <c s="39" r="D1"/>
      <c s="39" r="E1"/>
      <c s="39" r="F1"/>
      <c s="39" r="G1"/>
      <c t="s" s="34" r="I1">
        <v>203</v>
      </c>
      <c s="7" r="J1">
        <v>1.196</v>
      </c>
    </row>
    <row r="2">
      <c t="s" s="48" r="A2">
        <v>204</v>
      </c>
      <c s="48" r="B2"/>
      <c s="84" r="C2">
        <v>600</v>
      </c>
      <c s="84" r="D2">
        <v>500</v>
      </c>
      <c s="84" r="E2">
        <v>500</v>
      </c>
      <c s="84" r="F2">
        <v>500</v>
      </c>
      <c s="84" r="G2">
        <v>500</v>
      </c>
      <c s="84" r="H2"/>
      <c t="s" s="34" r="I2">
        <v>205</v>
      </c>
      <c s="7" r="J2">
        <f>SUM(C2:G2)/5</f>
        <v>520</v>
      </c>
    </row>
    <row r="3">
      <c t="s" s="44" r="A3">
        <v>91</v>
      </c>
      <c t="s" s="44" r="B3">
        <v>206</v>
      </c>
      <c t="s" s="44" r="C3">
        <v>207</v>
      </c>
      <c t="s" s="44" r="D3">
        <v>208</v>
      </c>
      <c t="s" s="44" r="E3">
        <v>209</v>
      </c>
      <c t="s" s="44" r="F3">
        <v>210</v>
      </c>
      <c t="s" s="44" r="G3">
        <v>211</v>
      </c>
      <c s="44" r="H3"/>
      <c t="s" s="18" r="I3">
        <v>212</v>
      </c>
      <c t="s" s="18" r="J3">
        <v>213</v>
      </c>
    </row>
    <row r="4">
      <c t="s" s="23" r="A4">
        <v>77</v>
      </c>
      <c r="B4">
        <v>5</v>
      </c>
      <c r="C4">
        <v>0.33</v>
      </c>
      <c r="D4">
        <v>0.33</v>
      </c>
      <c r="F4">
        <v>0.33</v>
      </c>
      <c r="I4">
        <f>SUM((C4*C2),(D4*D2),(E4*E2),(F4*F2),(G4*G2))*B4</f>
        <v>2640</v>
      </c>
      <c r="J4">
        <f>I4*$J$1</f>
        <v>3157.44</v>
      </c>
    </row>
    <row r="5">
      <c t="s" s="23" r="A5">
        <v>78</v>
      </c>
      <c r="B5">
        <v>16.5</v>
      </c>
      <c r="C5">
        <v>0.2</v>
      </c>
      <c r="D5">
        <v>0.2</v>
      </c>
      <c r="E5">
        <v>0.2</v>
      </c>
      <c r="F5">
        <v>0.2</v>
      </c>
      <c r="G5">
        <v>0.2</v>
      </c>
      <c r="I5">
        <f>SUM((C5*C2),(D5*D2),(E5*E2),(F5*F2),(G5*G2))*B5</f>
        <v>8580</v>
      </c>
      <c r="J5">
        <f>I5*$J$1</f>
        <v>10261.68</v>
      </c>
    </row>
    <row r="6">
      <c t="s" s="23" r="A6">
        <v>196</v>
      </c>
      <c r="B6">
        <v>54.5</v>
      </c>
      <c r="C6">
        <v>0.2</v>
      </c>
      <c r="D6">
        <v>0.2</v>
      </c>
      <c r="E6">
        <v>0.2</v>
      </c>
      <c r="F6">
        <v>0.2</v>
      </c>
      <c r="G6">
        <v>0.2</v>
      </c>
      <c r="I6">
        <f>SUM((C6*C2),(D6*D2),(E6*E2),(F6*F2),(G6*G2))*B6</f>
        <v>28340</v>
      </c>
      <c r="J6">
        <f>I6*$J$1</f>
        <v>33894.64</v>
      </c>
    </row>
    <row r="7">
      <c t="s" s="23" r="A7">
        <v>80</v>
      </c>
      <c r="B7">
        <v>14</v>
      </c>
      <c r="C7">
        <v>0.33</v>
      </c>
      <c r="D7">
        <v>0.33</v>
      </c>
      <c r="E7">
        <v>0.33</v>
      </c>
      <c r="I7">
        <f>SUM((C7*C2),(D7*D2),(E7*E2),(F7*F2),(G7*G2))*B7</f>
        <v>7392</v>
      </c>
      <c r="J7">
        <f>I7*$J$1</f>
        <v>8840.832</v>
      </c>
    </row>
    <row r="8">
      <c t="s" s="23" r="A8">
        <v>81</v>
      </c>
      <c r="B8">
        <v>11</v>
      </c>
      <c r="C8">
        <v>0.2</v>
      </c>
      <c r="D8">
        <v>0.2</v>
      </c>
      <c r="E8">
        <v>0.2</v>
      </c>
      <c r="F8">
        <v>0.2</v>
      </c>
      <c r="G8">
        <v>0.2</v>
      </c>
      <c r="I8">
        <f>SUM((C8*C2),(D8*D2),(E8*E2),(F8*F2),(G8*G2))*B8</f>
        <v>5720</v>
      </c>
      <c r="J8">
        <f>I8*$J$1</f>
        <v>6841.12</v>
      </c>
    </row>
    <row r="9">
      <c t="s" s="23" r="A9">
        <v>82</v>
      </c>
      <c r="B9">
        <v>11</v>
      </c>
      <c r="C9">
        <v>0.2</v>
      </c>
      <c r="D9">
        <v>0.2</v>
      </c>
      <c r="E9">
        <v>0.2</v>
      </c>
      <c r="F9">
        <v>0.2</v>
      </c>
      <c r="G9">
        <v>0.2</v>
      </c>
      <c r="I9">
        <f>SUM((C9*C2),(D9*D2),(E9*E2),(F9*F2),(G9*G2))*B9</f>
        <v>5720</v>
      </c>
      <c r="J9">
        <f>I9*$J$1</f>
        <v>6841.12</v>
      </c>
    </row>
    <row r="10">
      <c t="s" s="23" r="A10">
        <v>79</v>
      </c>
      <c r="B10">
        <v>9.5</v>
      </c>
      <c r="E10">
        <v>0.33</v>
      </c>
      <c r="F10">
        <v>0.33</v>
      </c>
      <c r="G10">
        <v>0.33</v>
      </c>
      <c r="I10">
        <f>SUM((C10*C2),(D10*D2),(E10*E2),(F10*F2),(G10*G2))*B10</f>
        <v>4702.5</v>
      </c>
      <c r="J10">
        <f>I10*$J$1</f>
        <v>5624.19</v>
      </c>
    </row>
    <row r="11">
      <c t="s" s="23" r="A11">
        <v>84</v>
      </c>
      <c r="B11">
        <v>82</v>
      </c>
      <c r="C11">
        <v>1</v>
      </c>
      <c s="80" r="I11">
        <f>SUM((C11*C2),(D11*D2),(E11*E2),(F11*F2),(G11*G2))*B11</f>
        <v>49200</v>
      </c>
      <c s="80" r="J11">
        <f>I11*$J$1</f>
        <v>58843.2</v>
      </c>
    </row>
    <row r="12">
      <c s="26" r="H12"/>
      <c t="s" s="68" r="I12">
        <v>214</v>
      </c>
      <c t="s" s="11" r="J12">
        <v>215</v>
      </c>
    </row>
    <row r="13">
      <c t="s" s="6" r="A13">
        <v>216</v>
      </c>
      <c s="79" r="B13">
        <f>MAX(J14,J13)</f>
        <v>134304.222</v>
      </c>
      <c s="14" r="G13"/>
      <c t="s" s="64" r="H13">
        <v>217</v>
      </c>
      <c r="I13">
        <f>SUM(I4:I11)</f>
        <v>112294.5</v>
      </c>
      <c s="14" r="J13">
        <f>SUM(J4:J11)</f>
        <v>134304.222</v>
      </c>
    </row>
    <row r="14">
      <c s="79" r="A14"/>
      <c s="79" r="B14"/>
      <c s="14" r="G14"/>
      <c t="s" s="22" r="H14">
        <v>218</v>
      </c>
      <c s="80" r="I14">
        <f>SUM(B4:B11)*J2</f>
        <v>105820</v>
      </c>
      <c s="26" r="J14">
        <f>I14*J1</f>
        <v>126560.72</v>
      </c>
    </row>
  </sheetData>
  <mergeCells count="3">
    <mergeCell ref="B1:H1"/>
    <mergeCell ref="A13:A14"/>
    <mergeCell ref="B13:B14"/>
  </mergeCells>
</worksheet>
</file>