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Courses\CS513-KDD\mywork\cs513-b\assignments\A5\"/>
    </mc:Choice>
  </mc:AlternateContent>
  <xr:revisionPtr revIDLastSave="0" documentId="13_ncr:1_{ADA83137-20AF-4E51-8AC6-1C339E460B58}" xr6:coauthVersionLast="47" xr6:coauthVersionMax="47" xr10:uidLastSave="{00000000-0000-0000-0000-000000000000}"/>
  <bookViews>
    <workbookView xWindow="-120" yWindow="-120" windowWidth="29040" windowHeight="16440" xr2:uid="{E68BAC66-F093-1140-9762-0024F01482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F20" i="1" l="1"/>
  <c r="F61" i="1"/>
  <c r="F59" i="1"/>
  <c r="E59" i="1"/>
  <c r="E58" i="1"/>
  <c r="C58" i="1"/>
  <c r="B58" i="1"/>
  <c r="F57" i="1"/>
  <c r="F56" i="1"/>
  <c r="E56" i="1"/>
  <c r="F55" i="1"/>
  <c r="E55" i="1"/>
  <c r="F54" i="1"/>
  <c r="E54" i="1"/>
  <c r="C54" i="1"/>
  <c r="B54" i="1"/>
  <c r="G54" i="1" s="1"/>
  <c r="E53" i="1"/>
  <c r="E52" i="1"/>
  <c r="F51" i="1"/>
  <c r="E51" i="1"/>
  <c r="F50" i="1"/>
  <c r="E50" i="1"/>
  <c r="C50" i="1"/>
  <c r="B50" i="1"/>
  <c r="G50" i="1" s="1"/>
  <c r="E49" i="1"/>
  <c r="E48" i="1"/>
  <c r="E47" i="1"/>
  <c r="C46" i="1"/>
  <c r="B46" i="1"/>
  <c r="F45" i="1"/>
  <c r="E45" i="1"/>
  <c r="F44" i="1"/>
  <c r="E44" i="1"/>
  <c r="F43" i="1"/>
  <c r="E43" i="1"/>
  <c r="F42" i="1"/>
  <c r="C42" i="1"/>
  <c r="B42" i="1"/>
  <c r="F41" i="1"/>
  <c r="F40" i="1"/>
  <c r="E40" i="1"/>
  <c r="F39" i="1"/>
  <c r="E39" i="1"/>
  <c r="E38" i="1"/>
  <c r="C38" i="1"/>
  <c r="B38" i="1"/>
  <c r="E37" i="1"/>
  <c r="F36" i="1"/>
  <c r="E36" i="1"/>
  <c r="F35" i="1"/>
  <c r="E35" i="1"/>
  <c r="F34" i="1"/>
  <c r="C34" i="1"/>
  <c r="B34" i="1"/>
  <c r="F33" i="1"/>
  <c r="F32" i="1"/>
  <c r="F31" i="1"/>
  <c r="E31" i="1"/>
  <c r="F30" i="1"/>
  <c r="E30" i="1"/>
  <c r="C30" i="1"/>
  <c r="B30" i="1"/>
  <c r="G30" i="1" s="1"/>
  <c r="F29" i="1"/>
  <c r="F28" i="1"/>
  <c r="E28" i="1"/>
  <c r="F27" i="1"/>
  <c r="E27" i="1"/>
  <c r="F26" i="1"/>
  <c r="C26" i="1"/>
  <c r="B26" i="1"/>
  <c r="E25" i="1"/>
  <c r="F24" i="1"/>
  <c r="E24" i="1"/>
  <c r="F23" i="1"/>
  <c r="F22" i="1"/>
  <c r="C22" i="1"/>
  <c r="B22" i="1"/>
  <c r="F21" i="1"/>
  <c r="E20" i="1"/>
  <c r="F19" i="1"/>
  <c r="E19" i="1"/>
  <c r="F18" i="1"/>
  <c r="E18" i="1"/>
  <c r="C18" i="1"/>
  <c r="B18" i="1"/>
  <c r="G18" i="1" s="1"/>
  <c r="AE36" i="1"/>
  <c r="AA36" i="1"/>
  <c r="X36" i="1"/>
  <c r="Y36" i="1" s="1"/>
  <c r="Z36" i="1" s="1"/>
  <c r="U36" i="1"/>
  <c r="V36" i="1" s="1"/>
  <c r="R36" i="1"/>
  <c r="T36" i="1" s="1"/>
  <c r="AE35" i="1"/>
  <c r="AA35" i="1"/>
  <c r="X35" i="1"/>
  <c r="U35" i="1"/>
  <c r="V35" i="1" s="1"/>
  <c r="W35" i="1" s="1"/>
  <c r="R35" i="1"/>
  <c r="T35" i="1" s="1"/>
  <c r="AE34" i="1"/>
  <c r="AA34" i="1"/>
  <c r="AC34" i="1" s="1"/>
  <c r="X34" i="1"/>
  <c r="Y34" i="1" s="1"/>
  <c r="U34" i="1"/>
  <c r="R34" i="1"/>
  <c r="AE33" i="1"/>
  <c r="AA33" i="1"/>
  <c r="AC33" i="1" s="1"/>
  <c r="X33" i="1"/>
  <c r="U33" i="1"/>
  <c r="V33" i="1" s="1"/>
  <c r="R33" i="1"/>
  <c r="S33" i="1" s="1"/>
  <c r="T33" i="1" s="1"/>
  <c r="AE32" i="1"/>
  <c r="AA32" i="1"/>
  <c r="X32" i="1"/>
  <c r="U32" i="1"/>
  <c r="R32" i="1"/>
  <c r="T32" i="1" s="1"/>
  <c r="AE31" i="1"/>
  <c r="AA31" i="1"/>
  <c r="AC31" i="1" s="1"/>
  <c r="X31" i="1"/>
  <c r="Z31" i="1" s="1"/>
  <c r="U31" i="1"/>
  <c r="V31" i="1" s="1"/>
  <c r="W31" i="1" s="1"/>
  <c r="R31" i="1"/>
  <c r="S31" i="1" s="1"/>
  <c r="AE30" i="1"/>
  <c r="AA30" i="1"/>
  <c r="AC30" i="1" s="1"/>
  <c r="X30" i="1"/>
  <c r="U30" i="1"/>
  <c r="V30" i="1" s="1"/>
  <c r="W30" i="1" s="1"/>
  <c r="R30" i="1"/>
  <c r="T30" i="1" s="1"/>
  <c r="AE29" i="1"/>
  <c r="AA29" i="1"/>
  <c r="X29" i="1"/>
  <c r="U29" i="1"/>
  <c r="W29" i="1" s="1"/>
  <c r="R29" i="1"/>
  <c r="T29" i="1" s="1"/>
  <c r="AE28" i="1"/>
  <c r="AA28" i="1"/>
  <c r="AC28" i="1" s="1"/>
  <c r="X28" i="1"/>
  <c r="U28" i="1"/>
  <c r="R28" i="1"/>
  <c r="M8" i="1"/>
  <c r="N8" i="1" s="1"/>
  <c r="M7" i="1"/>
  <c r="N7" i="1" s="1"/>
  <c r="O7" i="1" s="1"/>
  <c r="M6" i="1"/>
  <c r="N6" i="1" s="1"/>
  <c r="O6" i="1" s="1"/>
  <c r="M5" i="1"/>
  <c r="H38" i="1" l="1"/>
  <c r="H58" i="1"/>
  <c r="H46" i="1"/>
  <c r="G26" i="1"/>
  <c r="H50" i="1"/>
  <c r="I50" i="1" s="1"/>
  <c r="H26" i="1"/>
  <c r="H30" i="1"/>
  <c r="I30" i="1" s="1"/>
  <c r="G46" i="1"/>
  <c r="G22" i="1"/>
  <c r="G34" i="1"/>
  <c r="G38" i="1"/>
  <c r="H22" i="1"/>
  <c r="H34" i="1"/>
  <c r="G42" i="1"/>
  <c r="H54" i="1"/>
  <c r="I54" i="1" s="1"/>
  <c r="G58" i="1"/>
  <c r="H42" i="1"/>
  <c r="I18" i="1"/>
  <c r="Y35" i="1"/>
  <c r="Z35" i="1" s="1"/>
  <c r="Y28" i="1"/>
  <c r="Z28" i="1" s="1"/>
  <c r="AB29" i="1"/>
  <c r="AC29" i="1" s="1"/>
  <c r="AB32" i="1"/>
  <c r="AC32" i="1" s="1"/>
  <c r="V34" i="1"/>
  <c r="W34" i="1" s="1"/>
  <c r="S28" i="1"/>
  <c r="T28" i="1" s="1"/>
  <c r="AB36" i="1"/>
  <c r="AC36" i="1" s="1"/>
  <c r="Y30" i="1"/>
  <c r="Z30" i="1" s="1"/>
  <c r="AD30" i="1" s="1"/>
  <c r="AF30" i="1" s="1"/>
  <c r="W33" i="1"/>
  <c r="T31" i="1"/>
  <c r="AD31" i="1" s="1"/>
  <c r="AF31" i="1" s="1"/>
  <c r="Z34" i="1"/>
  <c r="AB35" i="1"/>
  <c r="AC35" i="1" s="1"/>
  <c r="V28" i="1"/>
  <c r="W28" i="1" s="1"/>
  <c r="Y29" i="1"/>
  <c r="Z29" i="1" s="1"/>
  <c r="Y32" i="1"/>
  <c r="Z32" i="1" s="1"/>
  <c r="Y33" i="1"/>
  <c r="Z33" i="1" s="1"/>
  <c r="S34" i="1"/>
  <c r="T34" i="1" s="1"/>
  <c r="W36" i="1"/>
  <c r="V32" i="1"/>
  <c r="W32" i="1" s="1"/>
  <c r="O8" i="1"/>
  <c r="N5" i="1"/>
  <c r="O5" i="1" s="1"/>
  <c r="I38" i="1" l="1"/>
  <c r="I46" i="1"/>
  <c r="I58" i="1"/>
  <c r="I26" i="1"/>
  <c r="I42" i="1"/>
  <c r="I34" i="1"/>
  <c r="I22" i="1"/>
  <c r="AD35" i="1"/>
  <c r="AF35" i="1" s="1"/>
  <c r="AD33" i="1"/>
  <c r="AF33" i="1" s="1"/>
  <c r="AD36" i="1"/>
  <c r="AF36" i="1" s="1"/>
  <c r="AD29" i="1"/>
  <c r="AF29" i="1" s="1"/>
  <c r="AD28" i="1"/>
  <c r="AF28" i="1" s="1"/>
  <c r="O9" i="1"/>
  <c r="AD32" i="1"/>
  <c r="AF32" i="1" s="1"/>
  <c r="AD34" i="1"/>
  <c r="AF34" i="1" s="1"/>
  <c r="AG28" i="1" l="1"/>
  <c r="AG32" i="1"/>
  <c r="AG34" i="1"/>
</calcChain>
</file>

<file path=xl/sharedStrings.xml><?xml version="1.0" encoding="utf-8"?>
<sst xmlns="http://schemas.openxmlformats.org/spreadsheetml/2006/main" count="167" uniqueCount="77">
  <si>
    <t>Occupation</t>
  </si>
  <si>
    <t>Gender</t>
  </si>
  <si>
    <t>Age</t>
  </si>
  <si>
    <t>Salary</t>
  </si>
  <si>
    <t>Salary Wise Class</t>
  </si>
  <si>
    <t>Age Level Wise Class</t>
  </si>
  <si>
    <t>Service</t>
  </si>
  <si>
    <t>Female</t>
  </si>
  <si>
    <t>&lt;= 50</t>
  </si>
  <si>
    <t>Male</t>
  </si>
  <si>
    <t>&lt;=30</t>
  </si>
  <si>
    <t>&lt;= 40</t>
  </si>
  <si>
    <t>Management</t>
  </si>
  <si>
    <t>Sales</t>
  </si>
  <si>
    <t>Staff</t>
  </si>
  <si>
    <t>Name</t>
  </si>
  <si>
    <t xml:space="preserve">CWID </t>
  </si>
  <si>
    <t>Entropy and Net Gain</t>
  </si>
  <si>
    <t>No of.</t>
  </si>
  <si>
    <t>pj</t>
  </si>
  <si>
    <t>log2(pj)</t>
  </si>
  <si>
    <t>-pj*log2(pj)</t>
  </si>
  <si>
    <t>Level 1</t>
  </si>
  <si>
    <t>Level 2</t>
  </si>
  <si>
    <t>Level 3</t>
  </si>
  <si>
    <t>Level 4</t>
  </si>
  <si>
    <t>Enthropy</t>
  </si>
  <si>
    <t>tL and tR</t>
  </si>
  <si>
    <t>Splits</t>
  </si>
  <si>
    <t>tL</t>
  </si>
  <si>
    <t>tR</t>
  </si>
  <si>
    <t>Occupation: [Service]</t>
  </si>
  <si>
    <t>Occupation: [Management, Sales, Staff]</t>
  </si>
  <si>
    <t>Occupation: [Management]</t>
  </si>
  <si>
    <t>Occupation: [Service, Sales, Staff]</t>
  </si>
  <si>
    <t>Occupation: [Sales]</t>
  </si>
  <si>
    <t>Occupation: [Service, Management, Staff]</t>
  </si>
  <si>
    <t>Occupation: [Staff]</t>
  </si>
  <si>
    <t>Occupation: [Service, Management, Sales]</t>
  </si>
  <si>
    <t>Gender: [Female]</t>
  </si>
  <si>
    <t>Gender: [Male]</t>
  </si>
  <si>
    <t>Age &lt;= 30</t>
  </si>
  <si>
    <t>Age &gt; 30</t>
  </si>
  <si>
    <t>31 &lt;= Age &lt; = 40</t>
  </si>
  <si>
    <t>not 31&lt;=Age &lt; =40</t>
  </si>
  <si>
    <t>Age &lt;=  50</t>
  </si>
  <si>
    <t>Age &gt; 50</t>
  </si>
  <si>
    <t>Occupation: [Service, Management]</t>
  </si>
  <si>
    <t>Occupation: [Sales, Staff]</t>
  </si>
  <si>
    <t>Occupation: [Service, Sales]</t>
  </si>
  <si>
    <t>Occupation: [Management, Staff]</t>
  </si>
  <si>
    <t>Occupation: [Service, Staff]</t>
  </si>
  <si>
    <t>Occupation: [Management, Staff, Sales]</t>
  </si>
  <si>
    <t>Type 1</t>
  </si>
  <si>
    <t>Type 2</t>
  </si>
  <si>
    <t>Type 3</t>
  </si>
  <si>
    <t>Type 4</t>
  </si>
  <si>
    <t>Total</t>
  </si>
  <si>
    <t>Row Total</t>
  </si>
  <si>
    <t>Percent</t>
  </si>
  <si>
    <t>Per*Row Total</t>
  </si>
  <si>
    <t>Net Gain</t>
  </si>
  <si>
    <t>&gt;=31-40</t>
  </si>
  <si>
    <t>&gt;40</t>
  </si>
  <si>
    <t>Φ(s|t)</t>
  </si>
  <si>
    <t>PL</t>
  </si>
  <si>
    <t>PR</t>
  </si>
  <si>
    <t>Level</t>
  </si>
  <si>
    <t>P( j |tL )</t>
  </si>
  <si>
    <t>P( j |tR)</t>
  </si>
  <si>
    <t>2PL PR</t>
  </si>
  <si>
    <t>Q(s|t)</t>
  </si>
  <si>
    <t>L1</t>
  </si>
  <si>
    <t>L2</t>
  </si>
  <si>
    <t>L3</t>
  </si>
  <si>
    <t>L4</t>
  </si>
  <si>
    <t>Tarun Dadlani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</si>
</sst>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&quot; &quot;;\(&quot;$&quot;#,##0\)"/>
    <numFmt numFmtId="165" formatCode="0.000"/>
  </numFmts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i/>
      <sz val="14"/>
      <color indexed="9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1">
    <xf numFmtId="0" fontId="0" fillId="0" borderId="0" xfId="0"/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64" fontId="0" fillId="0" borderId="15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8" fillId="2" borderId="8" xfId="1" applyNumberFormat="1" applyFont="1" applyBorder="1" applyAlignment="1">
      <alignment horizontal="left" vertical="center"/>
    </xf>
    <xf numFmtId="0" fontId="8" fillId="2" borderId="8" xfId="1" applyFont="1" applyBorder="1"/>
    <xf numFmtId="0" fontId="0" fillId="0" borderId="8" xfId="0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49" fontId="3" fillId="3" borderId="11" xfId="0" applyNumberFormat="1" applyFont="1" applyFill="1" applyBorder="1" applyAlignment="1">
      <alignment horizontal="left" vertical="center"/>
    </xf>
    <xf numFmtId="49" fontId="3" fillId="3" borderId="12" xfId="0" applyNumberFormat="1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/>
    </xf>
    <xf numFmtId="49" fontId="9" fillId="2" borderId="8" xfId="1" applyNumberFormat="1" applyFont="1" applyBorder="1" applyAlignment="1">
      <alignment horizontal="left" vertical="center"/>
    </xf>
    <xf numFmtId="0" fontId="9" fillId="2" borderId="8" xfId="1" applyFont="1" applyBorder="1" applyAlignment="1">
      <alignment horizontal="left"/>
    </xf>
    <xf numFmtId="0" fontId="7" fillId="3" borderId="8" xfId="0" applyFont="1" applyFill="1" applyBorder="1" applyAlignment="1">
      <alignment vertical="center"/>
    </xf>
    <xf numFmtId="49" fontId="7" fillId="3" borderId="8" xfId="0" applyNumberFormat="1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left" vertical="center"/>
    </xf>
    <xf numFmtId="165" fontId="2" fillId="0" borderId="8" xfId="0" applyNumberFormat="1" applyFont="1" applyBorder="1" applyAlignment="1">
      <alignment horizontal="left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49" fontId="7" fillId="0" borderId="8" xfId="0" applyNumberFormat="1" applyFont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18" xfId="0" applyNumberFormat="1" applyFont="1" applyFill="1" applyBorder="1" applyAlignment="1">
      <alignment horizontal="center" vertical="center"/>
    </xf>
    <xf numFmtId="49" fontId="7" fillId="3" borderId="19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2">
    <cellStyle name="60% - Accent6" xfId="1" builtinId="52"/>
    <cellStyle name="Normal" xfId="0" builtinId="0"/>
  </cellStyles>
  <dxfs count="19"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9" tint="0.59999389629810485"/>
        </patternFill>
      </fill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numFmt numFmtId="164" formatCode="&quot;$&quot;#,##0&quot; &quot;;\(&quot;$&quot;#,##0\)"/>
      <alignment horizontal="left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indexed="8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FF9E5-9B5A-43BC-8CF5-D6C5CAE2E6AC}" name="Table1" displayName="Table1" ref="A1:F12" totalsRowShown="0" headerRowDxfId="18" headerRowBorderDxfId="17" tableBorderDxfId="16" totalsRowBorderDxfId="15">
  <autoFilter ref="A1:F12" xr:uid="{336FF9E5-9B5A-43BC-8CF5-D6C5CAE2E6AC}"/>
  <tableColumns count="6">
    <tableColumn id="1" xr3:uid="{F5065205-2BCE-4447-9416-490F20325F3E}" name="Occupation" dataDxfId="14"/>
    <tableColumn id="2" xr3:uid="{6411D67F-2F88-440F-BD75-E72B57A7F1AD}" name="Gender" dataDxfId="13"/>
    <tableColumn id="3" xr3:uid="{EAC95DE0-046E-434A-B486-36EF0706CA99}" name="Age" dataDxfId="12"/>
    <tableColumn id="4" xr3:uid="{EA7F0684-08DC-4CC6-BF96-6E606110B5AE}" name="Salary" dataDxfId="11"/>
    <tableColumn id="5" xr3:uid="{8F144C25-422C-4668-A9A6-6C0707ADA933}" name="Salary Wise Class" dataDxfId="10"/>
    <tableColumn id="6" xr3:uid="{EE005B7B-6BD0-4258-9ABA-40332470A6C2}" name="Age Level Wise Class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7EDF3D-E124-46A1-9B63-DF34408C9CD8}" name="Table2" displayName="Table2" ref="K4:O9" totalsRowShown="0" headerRowDxfId="8" dataDxfId="7" tableBorderDxfId="6">
  <autoFilter ref="K4:O9" xr:uid="{AB7EDF3D-E124-46A1-9B63-DF34408C9CD8}"/>
  <tableColumns count="5">
    <tableColumn id="1" xr3:uid="{F8648074-55B3-4887-839C-486AB5246FA1}" name="Salary Wise Class" dataDxfId="5"/>
    <tableColumn id="2" xr3:uid="{650C9F96-245B-4690-8709-4D312127DDBD}" name="No of." dataDxfId="4"/>
    <tableColumn id="3" xr3:uid="{F85E9AE1-AE4B-44BA-A823-DA5BA28426CB}" name="pj" dataDxfId="3"/>
    <tableColumn id="4" xr3:uid="{ECFE318D-1646-4ECE-9383-577FA712A9BB}" name="log2(pj)" dataDxfId="2"/>
    <tableColumn id="5" xr3:uid="{D0FCCD73-0C43-468D-B78E-CDF4B7C17B36}" name="-pj*log2(pj)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6F20-DEF0-4A46-A230-785D2E041A49}">
  <dimension ref="A1:AG61"/>
  <sheetViews>
    <sheetView tabSelected="1" zoomScale="37" zoomScaleNormal="100" workbookViewId="0">
      <selection activeCell="L44" sqref="L44"/>
    </sheetView>
  </sheetViews>
  <sheetFormatPr defaultColWidth="11" defaultRowHeight="15.75"/>
  <cols>
    <col min="1" max="1" width="13.875" customWidth="1"/>
    <col min="5" max="5" width="17.125" customWidth="1"/>
    <col min="6" max="6" width="20.125" customWidth="1"/>
    <col min="8" max="8" width="15.5" customWidth="1"/>
    <col min="9" max="9" width="15.875" customWidth="1"/>
    <col min="10" max="10" width="11.625" customWidth="1"/>
    <col min="11" max="11" width="11.75" customWidth="1"/>
    <col min="12" max="12" width="31.75" customWidth="1"/>
    <col min="13" max="13" width="38.5" customWidth="1"/>
    <col min="14" max="14" width="11" customWidth="1"/>
    <col min="15" max="15" width="12.125" customWidth="1"/>
  </cols>
  <sheetData>
    <row r="1" spans="1:15" ht="18.7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 t="s">
        <v>5</v>
      </c>
      <c r="H1" s="15" t="s">
        <v>15</v>
      </c>
      <c r="I1" s="27" t="s">
        <v>76</v>
      </c>
    </row>
    <row r="2" spans="1:15" ht="18.75">
      <c r="A2" s="5" t="s">
        <v>6</v>
      </c>
      <c r="B2" s="1" t="s">
        <v>7</v>
      </c>
      <c r="C2" s="2">
        <v>45</v>
      </c>
      <c r="D2" s="3">
        <v>48000</v>
      </c>
      <c r="E2" s="2">
        <v>3</v>
      </c>
      <c r="F2" s="6" t="s">
        <v>8</v>
      </c>
      <c r="H2" s="16" t="s">
        <v>16</v>
      </c>
      <c r="I2" s="28">
        <v>20010209</v>
      </c>
    </row>
    <row r="3" spans="1:15">
      <c r="A3" s="5" t="s">
        <v>6</v>
      </c>
      <c r="B3" s="1" t="s">
        <v>9</v>
      </c>
      <c r="C3" s="2">
        <v>25</v>
      </c>
      <c r="D3" s="3">
        <v>25000</v>
      </c>
      <c r="E3" s="2">
        <v>1</v>
      </c>
      <c r="F3" s="6" t="s">
        <v>10</v>
      </c>
      <c r="K3" s="36" t="s">
        <v>17</v>
      </c>
      <c r="L3" s="37"/>
      <c r="M3" s="37"/>
      <c r="N3" s="37"/>
      <c r="O3" s="38"/>
    </row>
    <row r="4" spans="1:15">
      <c r="A4" s="5" t="s">
        <v>6</v>
      </c>
      <c r="B4" s="1" t="s">
        <v>9</v>
      </c>
      <c r="C4" s="2">
        <v>33</v>
      </c>
      <c r="D4" s="3">
        <v>35000</v>
      </c>
      <c r="E4" s="2">
        <v>2</v>
      </c>
      <c r="F4" s="6" t="s">
        <v>11</v>
      </c>
      <c r="K4" s="20" t="s">
        <v>4</v>
      </c>
      <c r="L4" s="20" t="s">
        <v>18</v>
      </c>
      <c r="M4" s="20" t="s">
        <v>19</v>
      </c>
      <c r="N4" s="20" t="s">
        <v>20</v>
      </c>
      <c r="O4" s="20" t="s">
        <v>21</v>
      </c>
    </row>
    <row r="5" spans="1:15">
      <c r="A5" s="5" t="s">
        <v>12</v>
      </c>
      <c r="B5" s="1" t="s">
        <v>9</v>
      </c>
      <c r="C5" s="2">
        <v>25</v>
      </c>
      <c r="D5" s="3">
        <v>45000</v>
      </c>
      <c r="E5" s="2">
        <v>3</v>
      </c>
      <c r="F5" s="6" t="s">
        <v>10</v>
      </c>
      <c r="K5" s="12" t="s">
        <v>22</v>
      </c>
      <c r="L5" s="4">
        <v>2</v>
      </c>
      <c r="M5" s="4">
        <f>L5/11</f>
        <v>0.18181818181818182</v>
      </c>
      <c r="N5" s="4">
        <f>LOG(M5,2)</f>
        <v>-2.4594316186372973</v>
      </c>
      <c r="O5" s="4">
        <f>-M5*N5</f>
        <v>0.44716938520678134</v>
      </c>
    </row>
    <row r="6" spans="1:15">
      <c r="A6" s="5" t="s">
        <v>12</v>
      </c>
      <c r="B6" s="1" t="s">
        <v>7</v>
      </c>
      <c r="C6" s="2">
        <v>35</v>
      </c>
      <c r="D6" s="3">
        <v>65000</v>
      </c>
      <c r="E6" s="2">
        <v>4</v>
      </c>
      <c r="F6" s="6" t="s">
        <v>11</v>
      </c>
      <c r="K6" s="12" t="s">
        <v>23</v>
      </c>
      <c r="L6" s="4">
        <v>3</v>
      </c>
      <c r="M6" s="4">
        <f>L6/11</f>
        <v>0.27272727272727271</v>
      </c>
      <c r="N6" s="4">
        <f>LOG(M6,2)</f>
        <v>-1.8744691179161412</v>
      </c>
      <c r="O6" s="4">
        <f>-M6*N6</f>
        <v>0.51121885034076575</v>
      </c>
    </row>
    <row r="7" spans="1:15">
      <c r="A7" s="5" t="s">
        <v>12</v>
      </c>
      <c r="B7" s="1" t="s">
        <v>9</v>
      </c>
      <c r="C7" s="2">
        <v>26</v>
      </c>
      <c r="D7" s="3">
        <v>45000</v>
      </c>
      <c r="E7" s="2">
        <v>3</v>
      </c>
      <c r="F7" s="6" t="s">
        <v>10</v>
      </c>
      <c r="K7" s="12" t="s">
        <v>24</v>
      </c>
      <c r="L7" s="4">
        <v>4</v>
      </c>
      <c r="M7" s="4">
        <f>L7/11</f>
        <v>0.36363636363636365</v>
      </c>
      <c r="N7" s="4">
        <f>LOG(M7,2)</f>
        <v>-1.4594316186372973</v>
      </c>
      <c r="O7" s="4">
        <f>-M7*N7</f>
        <v>0.53070240677719904</v>
      </c>
    </row>
    <row r="8" spans="1:15">
      <c r="A8" s="5" t="s">
        <v>12</v>
      </c>
      <c r="B8" s="1" t="s">
        <v>7</v>
      </c>
      <c r="C8" s="2">
        <v>45</v>
      </c>
      <c r="D8" s="3">
        <v>70000</v>
      </c>
      <c r="E8" s="2">
        <v>4</v>
      </c>
      <c r="F8" s="6" t="s">
        <v>8</v>
      </c>
      <c r="K8" s="12" t="s">
        <v>25</v>
      </c>
      <c r="L8" s="4">
        <v>2</v>
      </c>
      <c r="M8" s="4">
        <f>L8/11</f>
        <v>0.18181818181818182</v>
      </c>
      <c r="N8" s="4">
        <f>LOG(M8,2)</f>
        <v>-2.4594316186372973</v>
      </c>
      <c r="O8" s="4">
        <f>-M8*N8</f>
        <v>0.44716938520678134</v>
      </c>
    </row>
    <row r="9" spans="1:15">
      <c r="A9" s="5" t="s">
        <v>13</v>
      </c>
      <c r="B9" s="1" t="s">
        <v>7</v>
      </c>
      <c r="C9" s="2">
        <v>40</v>
      </c>
      <c r="D9" s="3">
        <v>50000</v>
      </c>
      <c r="E9" s="2">
        <v>3</v>
      </c>
      <c r="F9" s="6" t="s">
        <v>11</v>
      </c>
      <c r="K9" s="4"/>
      <c r="L9" s="4"/>
      <c r="M9" s="4"/>
      <c r="N9" s="13" t="s">
        <v>26</v>
      </c>
      <c r="O9" s="14">
        <f>SUM(O5:O8)</f>
        <v>1.9362600275315274</v>
      </c>
    </row>
    <row r="10" spans="1:15">
      <c r="A10" s="5" t="s">
        <v>13</v>
      </c>
      <c r="B10" s="1" t="s">
        <v>9</v>
      </c>
      <c r="C10" s="2">
        <v>30</v>
      </c>
      <c r="D10" s="3">
        <v>40000</v>
      </c>
      <c r="E10" s="2">
        <v>2</v>
      </c>
      <c r="F10" s="6" t="s">
        <v>10</v>
      </c>
    </row>
    <row r="11" spans="1:15">
      <c r="A11" s="5" t="s">
        <v>14</v>
      </c>
      <c r="B11" s="1" t="s">
        <v>7</v>
      </c>
      <c r="C11" s="2">
        <v>50</v>
      </c>
      <c r="D11" s="3">
        <v>40000</v>
      </c>
      <c r="E11" s="2">
        <v>2</v>
      </c>
      <c r="F11" s="6" t="s">
        <v>8</v>
      </c>
    </row>
    <row r="12" spans="1:15">
      <c r="A12" s="7" t="s">
        <v>14</v>
      </c>
      <c r="B12" s="8" t="s">
        <v>9</v>
      </c>
      <c r="C12" s="9">
        <v>25</v>
      </c>
      <c r="D12" s="10">
        <v>25000</v>
      </c>
      <c r="E12" s="9">
        <v>1</v>
      </c>
      <c r="F12" s="11" t="s">
        <v>10</v>
      </c>
      <c r="K12" s="39" t="s">
        <v>27</v>
      </c>
      <c r="L12" s="39"/>
      <c r="M12" s="39"/>
    </row>
    <row r="13" spans="1:15">
      <c r="K13" s="19" t="s">
        <v>28</v>
      </c>
      <c r="L13" s="19" t="s">
        <v>29</v>
      </c>
      <c r="M13" s="19" t="s">
        <v>30</v>
      </c>
    </row>
    <row r="14" spans="1:15">
      <c r="K14" s="17">
        <v>1</v>
      </c>
      <c r="L14" s="18" t="s">
        <v>31</v>
      </c>
      <c r="M14" s="18" t="s">
        <v>32</v>
      </c>
    </row>
    <row r="15" spans="1:15">
      <c r="K15" s="17">
        <v>2</v>
      </c>
      <c r="L15" s="18" t="s">
        <v>33</v>
      </c>
      <c r="M15" s="18" t="s">
        <v>34</v>
      </c>
    </row>
    <row r="16" spans="1:15" ht="18.75">
      <c r="A16" s="40" t="s">
        <v>64</v>
      </c>
      <c r="B16" s="40"/>
      <c r="C16" s="40"/>
      <c r="D16" s="40"/>
      <c r="E16" s="40"/>
      <c r="F16" s="40"/>
      <c r="G16" s="40"/>
      <c r="H16" s="40"/>
      <c r="I16" s="40"/>
      <c r="K16" s="17">
        <v>3</v>
      </c>
      <c r="L16" s="18" t="s">
        <v>35</v>
      </c>
      <c r="M16" s="18" t="s">
        <v>36</v>
      </c>
    </row>
    <row r="17" spans="1:33">
      <c r="A17" s="19" t="s">
        <v>28</v>
      </c>
      <c r="B17" s="19" t="s">
        <v>65</v>
      </c>
      <c r="C17" s="19" t="s">
        <v>66</v>
      </c>
      <c r="D17" s="19" t="s">
        <v>67</v>
      </c>
      <c r="E17" s="19" t="s">
        <v>68</v>
      </c>
      <c r="F17" s="19" t="s">
        <v>69</v>
      </c>
      <c r="G17" s="19" t="s">
        <v>70</v>
      </c>
      <c r="H17" s="19" t="s">
        <v>71</v>
      </c>
      <c r="I17" s="19" t="s">
        <v>64</v>
      </c>
      <c r="K17" s="17">
        <v>4</v>
      </c>
      <c r="L17" s="18" t="s">
        <v>37</v>
      </c>
      <c r="M17" s="18" t="s">
        <v>38</v>
      </c>
    </row>
    <row r="18" spans="1:33">
      <c r="A18" s="17">
        <v>1</v>
      </c>
      <c r="B18" s="31">
        <f t="shared" ref="B18:B46" si="0">3/11</f>
        <v>0.27272727272727271</v>
      </c>
      <c r="C18" s="31">
        <f t="shared" ref="C18:C46" si="1">8/11</f>
        <v>0.72727272727272729</v>
      </c>
      <c r="D18" s="18" t="s">
        <v>72</v>
      </c>
      <c r="E18" s="31">
        <f t="shared" ref="E18:E49" si="2">1/3</f>
        <v>0.33333333333333331</v>
      </c>
      <c r="F18" s="31">
        <f t="shared" ref="F18:F45" si="3">1/8</f>
        <v>0.125</v>
      </c>
      <c r="G18" s="31">
        <f>2*(B18*C18)</f>
        <v>0.39669421487603301</v>
      </c>
      <c r="H18" s="31">
        <f>ABS(E18-F18)+ABS(E19-F19)+ABS(E20-F20)+ABS(E21-F21)</f>
        <v>0.58333333333333326</v>
      </c>
      <c r="I18" s="31">
        <f>G18*H18</f>
        <v>0.2314049586776859</v>
      </c>
      <c r="K18" s="17">
        <v>5</v>
      </c>
      <c r="L18" s="18" t="s">
        <v>39</v>
      </c>
      <c r="M18" s="18" t="s">
        <v>40</v>
      </c>
    </row>
    <row r="19" spans="1:33">
      <c r="A19" s="17"/>
      <c r="B19" s="31"/>
      <c r="C19" s="31"/>
      <c r="D19" s="18" t="s">
        <v>73</v>
      </c>
      <c r="E19" s="31">
        <f t="shared" si="2"/>
        <v>0.33333333333333331</v>
      </c>
      <c r="F19" s="31">
        <f t="shared" ref="F19:F43" si="4">2/8</f>
        <v>0.25</v>
      </c>
      <c r="G19" s="31"/>
      <c r="H19" s="31"/>
      <c r="I19" s="31"/>
      <c r="K19" s="17">
        <v>6</v>
      </c>
      <c r="L19" s="18" t="s">
        <v>41</v>
      </c>
      <c r="M19" s="18" t="s">
        <v>42</v>
      </c>
    </row>
    <row r="20" spans="1:33">
      <c r="A20" s="17"/>
      <c r="B20" s="31"/>
      <c r="C20" s="31"/>
      <c r="D20" s="18" t="s">
        <v>74</v>
      </c>
      <c r="E20" s="31">
        <f t="shared" si="2"/>
        <v>0.33333333333333331</v>
      </c>
      <c r="F20" s="31">
        <f t="shared" ref="F20:F44" si="5">3/8</f>
        <v>0.375</v>
      </c>
      <c r="G20" s="31"/>
      <c r="H20" s="31"/>
      <c r="I20" s="31"/>
      <c r="K20" s="17">
        <v>7</v>
      </c>
      <c r="L20" s="18" t="s">
        <v>43</v>
      </c>
      <c r="M20" s="18" t="s">
        <v>44</v>
      </c>
    </row>
    <row r="21" spans="1:33">
      <c r="A21" s="17"/>
      <c r="B21" s="31"/>
      <c r="C21" s="31"/>
      <c r="D21" s="18" t="s">
        <v>75</v>
      </c>
      <c r="E21" s="31">
        <v>0</v>
      </c>
      <c r="F21" s="31">
        <f t="shared" si="4"/>
        <v>0.25</v>
      </c>
      <c r="G21" s="31"/>
      <c r="H21" s="31"/>
      <c r="I21" s="31"/>
      <c r="K21" s="17">
        <v>8</v>
      </c>
      <c r="L21" s="18" t="s">
        <v>45</v>
      </c>
      <c r="M21" s="18" t="s">
        <v>46</v>
      </c>
    </row>
    <row r="22" spans="1:33">
      <c r="A22" s="17">
        <v>2</v>
      </c>
      <c r="B22" s="31">
        <f t="shared" ref="B22:C50" si="6">4/11</f>
        <v>0.36363636363636365</v>
      </c>
      <c r="C22" s="31">
        <f>7/11</f>
        <v>0.63636363636363635</v>
      </c>
      <c r="D22" s="18" t="s">
        <v>72</v>
      </c>
      <c r="E22" s="31">
        <v>0</v>
      </c>
      <c r="F22" s="31">
        <f t="shared" ref="F22:F24" si="7">2/7</f>
        <v>0.2857142857142857</v>
      </c>
      <c r="G22" s="31">
        <f>2*(B22*C22)</f>
        <v>0.46280991735537191</v>
      </c>
      <c r="H22" s="31">
        <f>ABS(E22-F22)+ABS(E23-F23)+ABS(E24-F24)+ABS(E25-F25)</f>
        <v>1.4285714285714284</v>
      </c>
      <c r="I22" s="31">
        <f>G22*H22</f>
        <v>0.66115702479338834</v>
      </c>
      <c r="K22" s="17">
        <v>9</v>
      </c>
      <c r="L22" s="18" t="s">
        <v>47</v>
      </c>
      <c r="M22" s="18" t="s">
        <v>48</v>
      </c>
    </row>
    <row r="23" spans="1:33">
      <c r="A23" s="17"/>
      <c r="B23" s="31"/>
      <c r="C23" s="31"/>
      <c r="D23" s="18" t="s">
        <v>73</v>
      </c>
      <c r="E23" s="31">
        <v>0</v>
      </c>
      <c r="F23" s="31">
        <f>3/7</f>
        <v>0.42857142857142855</v>
      </c>
      <c r="G23" s="31"/>
      <c r="H23" s="31"/>
      <c r="I23" s="31"/>
      <c r="K23" s="17">
        <v>10</v>
      </c>
      <c r="L23" s="18" t="s">
        <v>49</v>
      </c>
      <c r="M23" s="18" t="s">
        <v>50</v>
      </c>
    </row>
    <row r="24" spans="1:33">
      <c r="A24" s="17"/>
      <c r="B24" s="31"/>
      <c r="C24" s="31"/>
      <c r="D24" s="18" t="s">
        <v>74</v>
      </c>
      <c r="E24" s="31">
        <f t="shared" ref="E24:F51" si="8">2/4</f>
        <v>0.5</v>
      </c>
      <c r="F24" s="31">
        <f t="shared" si="7"/>
        <v>0.2857142857142857</v>
      </c>
      <c r="G24" s="31"/>
      <c r="H24" s="31"/>
      <c r="I24" s="31"/>
      <c r="K24" s="17">
        <v>11</v>
      </c>
      <c r="L24" s="18" t="s">
        <v>51</v>
      </c>
      <c r="M24" s="18" t="s">
        <v>52</v>
      </c>
    </row>
    <row r="25" spans="1:33">
      <c r="A25" s="17"/>
      <c r="B25" s="31"/>
      <c r="C25" s="31"/>
      <c r="D25" s="18" t="s">
        <v>75</v>
      </c>
      <c r="E25" s="31">
        <f t="shared" si="8"/>
        <v>0.5</v>
      </c>
      <c r="F25" s="31">
        <v>0</v>
      </c>
      <c r="G25" s="31"/>
      <c r="H25" s="31"/>
      <c r="I25" s="31"/>
    </row>
    <row r="26" spans="1:33">
      <c r="A26" s="17">
        <v>3</v>
      </c>
      <c r="B26" s="31">
        <f t="shared" ref="B26:B30" si="9">2/11</f>
        <v>0.18181818181818182</v>
      </c>
      <c r="C26" s="31">
        <f t="shared" ref="C26:C30" si="10">9/11</f>
        <v>0.81818181818181823</v>
      </c>
      <c r="D26" s="18" t="s">
        <v>72</v>
      </c>
      <c r="E26" s="31">
        <v>0</v>
      </c>
      <c r="F26" s="31">
        <f t="shared" ref="F26:F33" si="11">2/9</f>
        <v>0.22222222222222221</v>
      </c>
      <c r="G26" s="31">
        <f>2*(B26*C26)</f>
        <v>0.2975206611570248</v>
      </c>
      <c r="H26" s="31">
        <f>ABS(E26-F26)+ABS(E27-F27)+ABS(E28-F28)+ABS(E29-F29)</f>
        <v>0.88888888888888895</v>
      </c>
      <c r="I26" s="31">
        <f>G26*H26</f>
        <v>0.26446280991735538</v>
      </c>
      <c r="K26" s="47"/>
      <c r="L26" s="48"/>
      <c r="M26" s="44" t="s">
        <v>4</v>
      </c>
      <c r="N26" s="45"/>
      <c r="O26" s="45"/>
      <c r="P26" s="46"/>
      <c r="Q26" s="29"/>
      <c r="R26" s="33">
        <v>1</v>
      </c>
      <c r="S26" s="34"/>
      <c r="T26" s="35"/>
      <c r="U26" s="33">
        <v>2</v>
      </c>
      <c r="V26" s="34"/>
      <c r="W26" s="35"/>
      <c r="X26" s="33">
        <v>3</v>
      </c>
      <c r="Y26" s="34"/>
      <c r="Z26" s="35"/>
      <c r="AA26" s="33">
        <v>4</v>
      </c>
      <c r="AB26" s="34"/>
      <c r="AC26" s="35"/>
      <c r="AD26" s="24"/>
      <c r="AE26" s="24"/>
      <c r="AF26" s="24"/>
      <c r="AG26" s="24"/>
    </row>
    <row r="27" spans="1:33">
      <c r="A27" s="17"/>
      <c r="B27" s="31"/>
      <c r="C27" s="31"/>
      <c r="D27" s="18" t="s">
        <v>73</v>
      </c>
      <c r="E27" s="31">
        <f t="shared" ref="E27:E31" si="12">1/2</f>
        <v>0.5</v>
      </c>
      <c r="F27" s="31">
        <f t="shared" si="11"/>
        <v>0.22222222222222221</v>
      </c>
      <c r="G27" s="31"/>
      <c r="H27" s="31"/>
      <c r="I27" s="31"/>
      <c r="K27" s="49"/>
      <c r="L27" s="50"/>
      <c r="M27" s="30" t="s">
        <v>53</v>
      </c>
      <c r="N27" s="30" t="s">
        <v>54</v>
      </c>
      <c r="O27" s="30" t="s">
        <v>55</v>
      </c>
      <c r="P27" s="30" t="s">
        <v>56</v>
      </c>
      <c r="Q27" s="30" t="s">
        <v>57</v>
      </c>
      <c r="R27" s="30" t="s">
        <v>19</v>
      </c>
      <c r="S27" s="30" t="s">
        <v>20</v>
      </c>
      <c r="T27" s="30" t="s">
        <v>21</v>
      </c>
      <c r="U27" s="30" t="s">
        <v>19</v>
      </c>
      <c r="V27" s="30" t="s">
        <v>20</v>
      </c>
      <c r="W27" s="30" t="s">
        <v>21</v>
      </c>
      <c r="X27" s="30" t="s">
        <v>19</v>
      </c>
      <c r="Y27" s="30" t="s">
        <v>20</v>
      </c>
      <c r="Z27" s="30" t="s">
        <v>21</v>
      </c>
      <c r="AA27" s="30" t="s">
        <v>19</v>
      </c>
      <c r="AB27" s="30" t="s">
        <v>20</v>
      </c>
      <c r="AC27" s="30" t="s">
        <v>21</v>
      </c>
      <c r="AD27" s="30" t="s">
        <v>58</v>
      </c>
      <c r="AE27" s="30" t="s">
        <v>59</v>
      </c>
      <c r="AF27" s="30" t="s">
        <v>60</v>
      </c>
      <c r="AG27" s="30" t="s">
        <v>61</v>
      </c>
    </row>
    <row r="28" spans="1:33">
      <c r="A28" s="17"/>
      <c r="B28" s="31"/>
      <c r="C28" s="31"/>
      <c r="D28" s="18" t="s">
        <v>74</v>
      </c>
      <c r="E28" s="31">
        <f t="shared" si="12"/>
        <v>0.5</v>
      </c>
      <c r="F28" s="31">
        <f>3/9</f>
        <v>0.33333333333333331</v>
      </c>
      <c r="G28" s="31"/>
      <c r="H28" s="31"/>
      <c r="I28" s="31"/>
      <c r="K28" s="41" t="s">
        <v>0</v>
      </c>
      <c r="L28" s="18" t="s">
        <v>6</v>
      </c>
      <c r="M28" s="17">
        <v>1</v>
      </c>
      <c r="N28" s="17">
        <v>1</v>
      </c>
      <c r="O28" s="17">
        <v>1</v>
      </c>
      <c r="P28" s="17">
        <v>0</v>
      </c>
      <c r="Q28" s="17">
        <v>3</v>
      </c>
      <c r="R28" s="17">
        <f t="shared" ref="R28:R36" si="13">M28/Q28</f>
        <v>0.33333333333333331</v>
      </c>
      <c r="S28" s="17">
        <f>LOG(R28,2)</f>
        <v>-1.5849625007211563</v>
      </c>
      <c r="T28" s="17">
        <f t="shared" ref="T28:T36" si="14">-(R28*S28)</f>
        <v>0.52832083357371873</v>
      </c>
      <c r="U28" s="17">
        <f t="shared" ref="U28:U36" si="15">N28/Q28</f>
        <v>0.33333333333333331</v>
      </c>
      <c r="V28" s="17">
        <f>LOG(U28,2)</f>
        <v>-1.5849625007211563</v>
      </c>
      <c r="W28" s="17">
        <f t="shared" ref="W28:W36" si="16">-(U28*V28)</f>
        <v>0.52832083357371873</v>
      </c>
      <c r="X28" s="17">
        <f t="shared" ref="X28:X36" si="17">O28/Q28</f>
        <v>0.33333333333333331</v>
      </c>
      <c r="Y28" s="17">
        <f>LOG(X28,2)</f>
        <v>-1.5849625007211563</v>
      </c>
      <c r="Z28" s="17">
        <f t="shared" ref="Z28:Z36" si="18">-(X28*Y28)</f>
        <v>0.52832083357371873</v>
      </c>
      <c r="AA28" s="17">
        <f t="shared" ref="AA28:AA36" si="19">P28/Q28</f>
        <v>0</v>
      </c>
      <c r="AB28" s="17">
        <v>0</v>
      </c>
      <c r="AC28" s="17">
        <f>-(AA28*AB28)</f>
        <v>0</v>
      </c>
      <c r="AD28" s="17">
        <f t="shared" ref="AD28:AD36" si="20">SUM(T28,W28,Z28,AC28)</f>
        <v>1.5849625007211561</v>
      </c>
      <c r="AE28" s="17">
        <f t="shared" ref="AE28:AE36" si="21">Q28/11</f>
        <v>0.27272727272727271</v>
      </c>
      <c r="AF28" s="17">
        <f t="shared" ref="AF28:AF36" si="22">AE28*AD28</f>
        <v>0.43226250019667889</v>
      </c>
      <c r="AG28" s="25">
        <f>O22-(SUM(AF28:AF31))</f>
        <v>-1.1595352274694062</v>
      </c>
    </row>
    <row r="29" spans="1:33" ht="18.75">
      <c r="A29" s="17"/>
      <c r="B29" s="31"/>
      <c r="C29" s="31"/>
      <c r="D29" s="18" t="s">
        <v>75</v>
      </c>
      <c r="E29" s="31">
        <v>0</v>
      </c>
      <c r="F29" s="31">
        <f t="shared" si="11"/>
        <v>0.22222222222222221</v>
      </c>
      <c r="G29" s="31"/>
      <c r="H29" s="31"/>
      <c r="I29" s="31"/>
      <c r="K29" s="42"/>
      <c r="L29" s="18" t="s">
        <v>12</v>
      </c>
      <c r="M29" s="17">
        <v>0</v>
      </c>
      <c r="N29" s="17">
        <v>0</v>
      </c>
      <c r="O29" s="17">
        <v>2</v>
      </c>
      <c r="P29" s="17">
        <v>2</v>
      </c>
      <c r="Q29" s="17">
        <v>4</v>
      </c>
      <c r="R29" s="17">
        <f t="shared" si="13"/>
        <v>0</v>
      </c>
      <c r="S29" s="17">
        <v>0</v>
      </c>
      <c r="T29" s="17">
        <f t="shared" si="14"/>
        <v>0</v>
      </c>
      <c r="U29" s="17">
        <f t="shared" si="15"/>
        <v>0</v>
      </c>
      <c r="V29" s="17">
        <v>0</v>
      </c>
      <c r="W29" s="17">
        <f t="shared" si="16"/>
        <v>0</v>
      </c>
      <c r="X29" s="17">
        <f t="shared" si="17"/>
        <v>0.5</v>
      </c>
      <c r="Y29" s="17">
        <f>LOG(X29,2)</f>
        <v>-1</v>
      </c>
      <c r="Z29" s="17">
        <f t="shared" si="18"/>
        <v>0.5</v>
      </c>
      <c r="AA29" s="17">
        <f t="shared" si="19"/>
        <v>0.5</v>
      </c>
      <c r="AB29" s="17">
        <f>LOG(AA29,2)</f>
        <v>-1</v>
      </c>
      <c r="AC29" s="17">
        <f>-(AA29*AB29)</f>
        <v>0.5</v>
      </c>
      <c r="AD29" s="17">
        <f t="shared" si="20"/>
        <v>1</v>
      </c>
      <c r="AE29" s="17">
        <f t="shared" si="21"/>
        <v>0.36363636363636365</v>
      </c>
      <c r="AF29" s="17">
        <f t="shared" si="22"/>
        <v>0.36363636363636365</v>
      </c>
      <c r="AG29" s="26"/>
    </row>
    <row r="30" spans="1:33" ht="18.75">
      <c r="A30" s="17">
        <v>4</v>
      </c>
      <c r="B30" s="31">
        <f t="shared" si="9"/>
        <v>0.18181818181818182</v>
      </c>
      <c r="C30" s="31">
        <f t="shared" si="10"/>
        <v>0.81818181818181823</v>
      </c>
      <c r="D30" s="18" t="s">
        <v>72</v>
      </c>
      <c r="E30" s="31">
        <f t="shared" si="12"/>
        <v>0.5</v>
      </c>
      <c r="F30" s="31">
        <f>1/9</f>
        <v>0.1111111111111111</v>
      </c>
      <c r="G30" s="31">
        <f>2*(B30*C30)</f>
        <v>0.2975206611570248</v>
      </c>
      <c r="H30" s="31">
        <f>ABS(E30-F30)+ABS(E31-F31)+ABS(E32-F32)+ABS(E33-F33)</f>
        <v>1.3333333333333335</v>
      </c>
      <c r="I30" s="31">
        <f>G30*H30</f>
        <v>0.39669421487603312</v>
      </c>
      <c r="K30" s="42"/>
      <c r="L30" s="18" t="s">
        <v>13</v>
      </c>
      <c r="M30" s="17">
        <v>0</v>
      </c>
      <c r="N30" s="17">
        <v>1</v>
      </c>
      <c r="O30" s="17">
        <v>1</v>
      </c>
      <c r="P30" s="17">
        <v>0</v>
      </c>
      <c r="Q30" s="17">
        <v>2</v>
      </c>
      <c r="R30" s="17">
        <f t="shared" si="13"/>
        <v>0</v>
      </c>
      <c r="S30" s="17">
        <v>0</v>
      </c>
      <c r="T30" s="17">
        <f t="shared" si="14"/>
        <v>0</v>
      </c>
      <c r="U30" s="17">
        <f t="shared" si="15"/>
        <v>0.5</v>
      </c>
      <c r="V30" s="17">
        <f t="shared" ref="V30:V36" si="23">LOG(U30,2)</f>
        <v>-1</v>
      </c>
      <c r="W30" s="17">
        <f t="shared" si="16"/>
        <v>0.5</v>
      </c>
      <c r="X30" s="17">
        <f t="shared" si="17"/>
        <v>0.5</v>
      </c>
      <c r="Y30" s="17">
        <f>LOG(X30,2)</f>
        <v>-1</v>
      </c>
      <c r="Z30" s="17">
        <f t="shared" si="18"/>
        <v>0.5</v>
      </c>
      <c r="AA30" s="17">
        <f t="shared" si="19"/>
        <v>0</v>
      </c>
      <c r="AB30" s="17">
        <v>0</v>
      </c>
      <c r="AC30" s="17">
        <f>-AA30*AB30</f>
        <v>0</v>
      </c>
      <c r="AD30" s="17">
        <f t="shared" si="20"/>
        <v>1</v>
      </c>
      <c r="AE30" s="17">
        <f t="shared" si="21"/>
        <v>0.18181818181818182</v>
      </c>
      <c r="AF30" s="17">
        <f t="shared" si="22"/>
        <v>0.18181818181818182</v>
      </c>
      <c r="AG30" s="26"/>
    </row>
    <row r="31" spans="1:33" ht="18.75">
      <c r="A31" s="17"/>
      <c r="B31" s="31"/>
      <c r="C31" s="31"/>
      <c r="D31" s="18" t="s">
        <v>73</v>
      </c>
      <c r="E31" s="31">
        <f t="shared" si="12"/>
        <v>0.5</v>
      </c>
      <c r="F31" s="31">
        <f t="shared" si="11"/>
        <v>0.22222222222222221</v>
      </c>
      <c r="G31" s="31"/>
      <c r="H31" s="31"/>
      <c r="I31" s="31"/>
      <c r="K31" s="43"/>
      <c r="L31" s="18" t="s">
        <v>14</v>
      </c>
      <c r="M31" s="17">
        <v>1</v>
      </c>
      <c r="N31" s="17">
        <v>1</v>
      </c>
      <c r="O31" s="17">
        <v>0</v>
      </c>
      <c r="P31" s="17">
        <v>0</v>
      </c>
      <c r="Q31" s="17">
        <v>2</v>
      </c>
      <c r="R31" s="17">
        <f t="shared" si="13"/>
        <v>0.5</v>
      </c>
      <c r="S31" s="17">
        <f>LOG(R31,2)</f>
        <v>-1</v>
      </c>
      <c r="T31" s="17">
        <f t="shared" si="14"/>
        <v>0.5</v>
      </c>
      <c r="U31" s="17">
        <f t="shared" si="15"/>
        <v>0.5</v>
      </c>
      <c r="V31" s="17">
        <f t="shared" si="23"/>
        <v>-1</v>
      </c>
      <c r="W31" s="17">
        <f t="shared" si="16"/>
        <v>0.5</v>
      </c>
      <c r="X31" s="17">
        <f t="shared" si="17"/>
        <v>0</v>
      </c>
      <c r="Y31" s="17">
        <v>0</v>
      </c>
      <c r="Z31" s="17">
        <f t="shared" si="18"/>
        <v>0</v>
      </c>
      <c r="AA31" s="17">
        <f t="shared" si="19"/>
        <v>0</v>
      </c>
      <c r="AB31" s="17">
        <v>0</v>
      </c>
      <c r="AC31" s="17">
        <f>-AA31*AB31</f>
        <v>0</v>
      </c>
      <c r="AD31" s="17">
        <f t="shared" si="20"/>
        <v>1</v>
      </c>
      <c r="AE31" s="17">
        <f t="shared" si="21"/>
        <v>0.18181818181818182</v>
      </c>
      <c r="AF31" s="17">
        <f t="shared" si="22"/>
        <v>0.18181818181818182</v>
      </c>
      <c r="AG31" s="26"/>
    </row>
    <row r="32" spans="1:33">
      <c r="A32" s="17"/>
      <c r="B32" s="31"/>
      <c r="C32" s="31"/>
      <c r="D32" s="18" t="s">
        <v>74</v>
      </c>
      <c r="E32" s="31">
        <v>0</v>
      </c>
      <c r="F32" s="31">
        <f>4/9</f>
        <v>0.44444444444444442</v>
      </c>
      <c r="G32" s="31"/>
      <c r="H32" s="31"/>
      <c r="I32" s="31"/>
      <c r="K32" s="41" t="s">
        <v>1</v>
      </c>
      <c r="L32" s="18" t="s">
        <v>7</v>
      </c>
      <c r="M32" s="17">
        <v>0</v>
      </c>
      <c r="N32" s="17">
        <v>1</v>
      </c>
      <c r="O32" s="17">
        <v>2</v>
      </c>
      <c r="P32" s="17">
        <v>2</v>
      </c>
      <c r="Q32" s="17">
        <v>5</v>
      </c>
      <c r="R32" s="17">
        <f t="shared" si="13"/>
        <v>0</v>
      </c>
      <c r="S32" s="17">
        <v>0</v>
      </c>
      <c r="T32" s="17">
        <f t="shared" si="14"/>
        <v>0</v>
      </c>
      <c r="U32" s="17">
        <f t="shared" si="15"/>
        <v>0.2</v>
      </c>
      <c r="V32" s="17">
        <f t="shared" si="23"/>
        <v>-2.3219280948873622</v>
      </c>
      <c r="W32" s="17">
        <f t="shared" si="16"/>
        <v>0.46438561897747244</v>
      </c>
      <c r="X32" s="17">
        <f t="shared" si="17"/>
        <v>0.4</v>
      </c>
      <c r="Y32" s="17">
        <f>LOG(X32,2)</f>
        <v>-1.3219280948873622</v>
      </c>
      <c r="Z32" s="17">
        <f t="shared" si="18"/>
        <v>0.52877123795494485</v>
      </c>
      <c r="AA32" s="17">
        <f t="shared" si="19"/>
        <v>0.4</v>
      </c>
      <c r="AB32" s="17">
        <f>LOG(AA32,2)</f>
        <v>-1.3219280948873622</v>
      </c>
      <c r="AC32" s="17">
        <f>-(AA32*AB32)</f>
        <v>0.52877123795494485</v>
      </c>
      <c r="AD32" s="17">
        <f t="shared" si="20"/>
        <v>1.5219280948873621</v>
      </c>
      <c r="AE32" s="17">
        <f t="shared" si="21"/>
        <v>0.45454545454545453</v>
      </c>
      <c r="AF32" s="17">
        <f t="shared" si="22"/>
        <v>0.69178549767607367</v>
      </c>
      <c r="AG32" s="25">
        <f>O22-(SUM(AF32:AF33))</f>
        <v>-1.5563104980694313</v>
      </c>
    </row>
    <row r="33" spans="1:33">
      <c r="A33" s="17"/>
      <c r="B33" s="31"/>
      <c r="C33" s="31"/>
      <c r="D33" s="18" t="s">
        <v>75</v>
      </c>
      <c r="E33" s="31">
        <v>0</v>
      </c>
      <c r="F33" s="31">
        <f t="shared" si="11"/>
        <v>0.22222222222222221</v>
      </c>
      <c r="G33" s="31"/>
      <c r="H33" s="31"/>
      <c r="I33" s="31"/>
      <c r="K33" s="43"/>
      <c r="L33" s="18" t="s">
        <v>9</v>
      </c>
      <c r="M33" s="17">
        <v>2</v>
      </c>
      <c r="N33" s="17">
        <v>2</v>
      </c>
      <c r="O33" s="17">
        <v>2</v>
      </c>
      <c r="P33" s="17">
        <v>0</v>
      </c>
      <c r="Q33" s="17">
        <v>6</v>
      </c>
      <c r="R33" s="17">
        <f t="shared" si="13"/>
        <v>0.33333333333333331</v>
      </c>
      <c r="S33" s="17">
        <f>LOG(R33,2)</f>
        <v>-1.5849625007211563</v>
      </c>
      <c r="T33" s="17">
        <f t="shared" si="14"/>
        <v>0.52832083357371873</v>
      </c>
      <c r="U33" s="17">
        <f t="shared" si="15"/>
        <v>0.33333333333333331</v>
      </c>
      <c r="V33" s="17">
        <f t="shared" si="23"/>
        <v>-1.5849625007211563</v>
      </c>
      <c r="W33" s="17">
        <f t="shared" si="16"/>
        <v>0.52832083357371873</v>
      </c>
      <c r="X33" s="17">
        <f t="shared" si="17"/>
        <v>0.33333333333333331</v>
      </c>
      <c r="Y33" s="17">
        <f>LOG(X33,2)</f>
        <v>-1.5849625007211563</v>
      </c>
      <c r="Z33" s="17">
        <f t="shared" si="18"/>
        <v>0.52832083357371873</v>
      </c>
      <c r="AA33" s="17">
        <f t="shared" si="19"/>
        <v>0</v>
      </c>
      <c r="AB33" s="17">
        <v>0</v>
      </c>
      <c r="AC33" s="17">
        <f>-AA33*AB33</f>
        <v>0</v>
      </c>
      <c r="AD33" s="17">
        <f t="shared" si="20"/>
        <v>1.5849625007211561</v>
      </c>
      <c r="AE33" s="17">
        <f t="shared" si="21"/>
        <v>0.54545454545454541</v>
      </c>
      <c r="AF33" s="17">
        <f t="shared" si="22"/>
        <v>0.86452500039335778</v>
      </c>
      <c r="AG33" s="25"/>
    </row>
    <row r="34" spans="1:33">
      <c r="A34" s="17">
        <v>5</v>
      </c>
      <c r="B34" s="31">
        <f t="shared" ref="B34:B58" si="24">5/11</f>
        <v>0.45454545454545453</v>
      </c>
      <c r="C34" s="31">
        <f t="shared" ref="C34:C58" si="25">6/11</f>
        <v>0.54545454545454541</v>
      </c>
      <c r="D34" s="18" t="s">
        <v>72</v>
      </c>
      <c r="E34" s="31">
        <v>0</v>
      </c>
      <c r="F34" s="31">
        <f t="shared" ref="F34:F61" si="26">2/6</f>
        <v>0.33333333333333331</v>
      </c>
      <c r="G34" s="31">
        <f>2*(B34*C34)</f>
        <v>0.49586776859504128</v>
      </c>
      <c r="H34" s="31">
        <f>ABS(E34-F34)+ABS(E35-F35)+ABS(E36-F36)+ABS(E37-F37)</f>
        <v>0.93333333333333335</v>
      </c>
      <c r="I34" s="31">
        <f>G34*H34</f>
        <v>0.46280991735537186</v>
      </c>
      <c r="K34" s="41" t="s">
        <v>2</v>
      </c>
      <c r="L34" s="18" t="s">
        <v>10</v>
      </c>
      <c r="M34" s="17">
        <v>2</v>
      </c>
      <c r="N34" s="17">
        <v>1</v>
      </c>
      <c r="O34" s="17">
        <v>2</v>
      </c>
      <c r="P34" s="17">
        <v>0</v>
      </c>
      <c r="Q34" s="17">
        <v>5</v>
      </c>
      <c r="R34" s="17">
        <f t="shared" si="13"/>
        <v>0.4</v>
      </c>
      <c r="S34" s="17">
        <f>LOG(R34,2)</f>
        <v>-1.3219280948873622</v>
      </c>
      <c r="T34" s="17">
        <f t="shared" si="14"/>
        <v>0.52877123795494485</v>
      </c>
      <c r="U34" s="17">
        <f t="shared" si="15"/>
        <v>0.2</v>
      </c>
      <c r="V34" s="17">
        <f t="shared" si="23"/>
        <v>-2.3219280948873622</v>
      </c>
      <c r="W34" s="17">
        <f t="shared" si="16"/>
        <v>0.46438561897747244</v>
      </c>
      <c r="X34" s="17">
        <f t="shared" si="17"/>
        <v>0.4</v>
      </c>
      <c r="Y34" s="17">
        <f>LOG(X34,2)</f>
        <v>-1.3219280948873622</v>
      </c>
      <c r="Z34" s="17">
        <f t="shared" si="18"/>
        <v>0.52877123795494485</v>
      </c>
      <c r="AA34" s="17">
        <f t="shared" si="19"/>
        <v>0</v>
      </c>
      <c r="AB34" s="17">
        <v>0</v>
      </c>
      <c r="AC34" s="17">
        <f>-AA34*AB34</f>
        <v>0</v>
      </c>
      <c r="AD34" s="17">
        <f t="shared" si="20"/>
        <v>1.5219280948873621</v>
      </c>
      <c r="AE34" s="17">
        <f t="shared" si="21"/>
        <v>0.45454545454545453</v>
      </c>
      <c r="AF34" s="17">
        <f t="shared" si="22"/>
        <v>0.69178549767607367</v>
      </c>
      <c r="AG34" s="25">
        <f>O22-(SUM(AF34:AF36))</f>
        <v>-1.5563104980694313</v>
      </c>
    </row>
    <row r="35" spans="1:33">
      <c r="A35" s="17"/>
      <c r="B35" s="31"/>
      <c r="C35" s="31"/>
      <c r="D35" s="18" t="s">
        <v>73</v>
      </c>
      <c r="E35" s="31">
        <f t="shared" ref="E35:E54" si="27">1/5</f>
        <v>0.2</v>
      </c>
      <c r="F35" s="31">
        <f t="shared" si="26"/>
        <v>0.33333333333333331</v>
      </c>
      <c r="G35" s="31"/>
      <c r="H35" s="31"/>
      <c r="I35" s="31"/>
      <c r="K35" s="42"/>
      <c r="L35" s="18" t="s">
        <v>62</v>
      </c>
      <c r="M35" s="17">
        <v>0</v>
      </c>
      <c r="N35" s="17">
        <v>1</v>
      </c>
      <c r="O35" s="17">
        <v>1</v>
      </c>
      <c r="P35" s="17">
        <v>1</v>
      </c>
      <c r="Q35" s="17">
        <v>3</v>
      </c>
      <c r="R35" s="17">
        <f t="shared" si="13"/>
        <v>0</v>
      </c>
      <c r="S35" s="17">
        <v>0</v>
      </c>
      <c r="T35" s="17">
        <f t="shared" si="14"/>
        <v>0</v>
      </c>
      <c r="U35" s="17">
        <f t="shared" si="15"/>
        <v>0.33333333333333331</v>
      </c>
      <c r="V35" s="17">
        <f t="shared" si="23"/>
        <v>-1.5849625007211563</v>
      </c>
      <c r="W35" s="17">
        <f t="shared" si="16"/>
        <v>0.52832083357371873</v>
      </c>
      <c r="X35" s="17">
        <f t="shared" si="17"/>
        <v>0.33333333333333331</v>
      </c>
      <c r="Y35" s="17">
        <f>LOG(X35,2)</f>
        <v>-1.5849625007211563</v>
      </c>
      <c r="Z35" s="17">
        <f t="shared" si="18"/>
        <v>0.52832083357371873</v>
      </c>
      <c r="AA35" s="17">
        <f t="shared" si="19"/>
        <v>0.33333333333333331</v>
      </c>
      <c r="AB35" s="17">
        <f>LOG(AA35,2)</f>
        <v>-1.5849625007211563</v>
      </c>
      <c r="AC35" s="17">
        <f>-(AA35*AB35)</f>
        <v>0.52832083357371873</v>
      </c>
      <c r="AD35" s="17">
        <f t="shared" si="20"/>
        <v>1.5849625007211561</v>
      </c>
      <c r="AE35" s="17">
        <f t="shared" si="21"/>
        <v>0.27272727272727271</v>
      </c>
      <c r="AF35" s="17">
        <f t="shared" si="22"/>
        <v>0.43226250019667889</v>
      </c>
      <c r="AG35" s="25"/>
    </row>
    <row r="36" spans="1:33">
      <c r="A36" s="17"/>
      <c r="B36" s="31"/>
      <c r="C36" s="31"/>
      <c r="D36" s="18" t="s">
        <v>74</v>
      </c>
      <c r="E36" s="31">
        <f t="shared" ref="E36:E59" si="28">2/5</f>
        <v>0.4</v>
      </c>
      <c r="F36" s="31">
        <f t="shared" si="26"/>
        <v>0.33333333333333331</v>
      </c>
      <c r="G36" s="31"/>
      <c r="H36" s="31"/>
      <c r="I36" s="31"/>
      <c r="K36" s="43"/>
      <c r="L36" s="18" t="s">
        <v>63</v>
      </c>
      <c r="M36" s="17">
        <v>0</v>
      </c>
      <c r="N36" s="17">
        <v>1</v>
      </c>
      <c r="O36" s="17">
        <v>1</v>
      </c>
      <c r="P36" s="17">
        <v>1</v>
      </c>
      <c r="Q36" s="17">
        <v>3</v>
      </c>
      <c r="R36" s="17">
        <f t="shared" si="13"/>
        <v>0</v>
      </c>
      <c r="S36" s="17">
        <v>0</v>
      </c>
      <c r="T36" s="17">
        <f t="shared" si="14"/>
        <v>0</v>
      </c>
      <c r="U36" s="17">
        <f t="shared" si="15"/>
        <v>0.33333333333333331</v>
      </c>
      <c r="V36" s="17">
        <f t="shared" si="23"/>
        <v>-1.5849625007211563</v>
      </c>
      <c r="W36" s="17">
        <f t="shared" si="16"/>
        <v>0.52832083357371873</v>
      </c>
      <c r="X36" s="17">
        <f t="shared" si="17"/>
        <v>0.33333333333333331</v>
      </c>
      <c r="Y36" s="17">
        <f>LOG(X36,2)</f>
        <v>-1.5849625007211563</v>
      </c>
      <c r="Z36" s="17">
        <f t="shared" si="18"/>
        <v>0.52832083357371873</v>
      </c>
      <c r="AA36" s="17">
        <f t="shared" si="19"/>
        <v>0.33333333333333331</v>
      </c>
      <c r="AB36" s="17">
        <f>LOG(AA36,2)</f>
        <v>-1.5849625007211563</v>
      </c>
      <c r="AC36" s="17">
        <f>-(AA36*AB36)</f>
        <v>0.52832083357371873</v>
      </c>
      <c r="AD36" s="17">
        <f t="shared" si="20"/>
        <v>1.5849625007211561</v>
      </c>
      <c r="AE36" s="17">
        <f t="shared" si="21"/>
        <v>0.27272727272727271</v>
      </c>
      <c r="AF36" s="17">
        <f t="shared" si="22"/>
        <v>0.43226250019667889</v>
      </c>
      <c r="AG36" s="25"/>
    </row>
    <row r="37" spans="1:33">
      <c r="A37" s="17"/>
      <c r="B37" s="31"/>
      <c r="C37" s="31"/>
      <c r="D37" s="18" t="s">
        <v>75</v>
      </c>
      <c r="E37" s="31">
        <f t="shared" si="28"/>
        <v>0.4</v>
      </c>
      <c r="F37" s="31">
        <v>0</v>
      </c>
      <c r="G37" s="31"/>
      <c r="H37" s="31"/>
      <c r="I37" s="31"/>
    </row>
    <row r="38" spans="1:33">
      <c r="A38" s="17">
        <v>6</v>
      </c>
      <c r="B38" s="31">
        <f t="shared" si="24"/>
        <v>0.45454545454545453</v>
      </c>
      <c r="C38" s="31">
        <f t="shared" si="25"/>
        <v>0.54545454545454541</v>
      </c>
      <c r="D38" s="18" t="s">
        <v>72</v>
      </c>
      <c r="E38" s="31">
        <f t="shared" si="28"/>
        <v>0.4</v>
      </c>
      <c r="F38" s="31">
        <v>0</v>
      </c>
      <c r="G38" s="31">
        <f>2*(B38*C38)</f>
        <v>0.49586776859504128</v>
      </c>
      <c r="H38" s="31">
        <f>ABS(E38-F38)+ABS(E39-F39)+ABS(E40-F40)+ABS(E41-F41)</f>
        <v>0.93333333333333335</v>
      </c>
      <c r="I38" s="31">
        <f>G38*H38</f>
        <v>0.46280991735537186</v>
      </c>
    </row>
    <row r="39" spans="1:33">
      <c r="A39" s="17"/>
      <c r="B39" s="31"/>
      <c r="C39" s="31"/>
      <c r="D39" s="18" t="s">
        <v>73</v>
      </c>
      <c r="E39" s="31">
        <f t="shared" si="27"/>
        <v>0.2</v>
      </c>
      <c r="F39" s="31">
        <f t="shared" si="26"/>
        <v>0.33333333333333331</v>
      </c>
      <c r="G39" s="31"/>
      <c r="H39" s="31"/>
      <c r="I39" s="32"/>
    </row>
    <row r="40" spans="1:33">
      <c r="A40" s="17"/>
      <c r="B40" s="31"/>
      <c r="C40" s="31"/>
      <c r="D40" s="18" t="s">
        <v>74</v>
      </c>
      <c r="E40" s="31">
        <f t="shared" si="28"/>
        <v>0.4</v>
      </c>
      <c r="F40" s="31">
        <f t="shared" si="26"/>
        <v>0.33333333333333331</v>
      </c>
      <c r="G40" s="31"/>
      <c r="H40" s="31"/>
      <c r="I40" s="32"/>
    </row>
    <row r="41" spans="1:33">
      <c r="A41" s="17"/>
      <c r="B41" s="31"/>
      <c r="C41" s="31"/>
      <c r="D41" s="18" t="s">
        <v>75</v>
      </c>
      <c r="E41" s="31">
        <v>0</v>
      </c>
      <c r="F41" s="31">
        <f t="shared" si="26"/>
        <v>0.33333333333333331</v>
      </c>
      <c r="G41" s="31"/>
      <c r="H41" s="31"/>
      <c r="I41" s="31"/>
    </row>
    <row r="42" spans="1:33">
      <c r="A42" s="17">
        <v>7</v>
      </c>
      <c r="B42" s="31">
        <f t="shared" si="0"/>
        <v>0.27272727272727271</v>
      </c>
      <c r="C42" s="31">
        <f t="shared" si="1"/>
        <v>0.72727272727272729</v>
      </c>
      <c r="D42" s="18" t="s">
        <v>72</v>
      </c>
      <c r="E42" s="31">
        <v>0</v>
      </c>
      <c r="F42" s="31">
        <f t="shared" si="4"/>
        <v>0.25</v>
      </c>
      <c r="G42" s="31">
        <f>2*(B42*C42)</f>
        <v>0.39669421487603301</v>
      </c>
      <c r="H42" s="31">
        <f>ABS(E42-F42)+ABS(E43-F43)+ABS(E44-F44)+ABS(E45-F45)</f>
        <v>0.58333333333333326</v>
      </c>
      <c r="I42" s="31">
        <f>G42*H42</f>
        <v>0.2314049586776859</v>
      </c>
    </row>
    <row r="43" spans="1:33">
      <c r="A43" s="17"/>
      <c r="B43" s="31"/>
      <c r="C43" s="31"/>
      <c r="D43" s="18" t="s">
        <v>73</v>
      </c>
      <c r="E43" s="31">
        <f t="shared" si="2"/>
        <v>0.33333333333333331</v>
      </c>
      <c r="F43" s="31">
        <f t="shared" si="4"/>
        <v>0.25</v>
      </c>
      <c r="G43" s="31"/>
      <c r="H43" s="31"/>
      <c r="I43" s="31"/>
    </row>
    <row r="44" spans="1:33">
      <c r="A44" s="17"/>
      <c r="B44" s="31"/>
      <c r="C44" s="31"/>
      <c r="D44" s="18" t="s">
        <v>74</v>
      </c>
      <c r="E44" s="31">
        <f t="shared" si="2"/>
        <v>0.33333333333333331</v>
      </c>
      <c r="F44" s="31">
        <f t="shared" si="5"/>
        <v>0.375</v>
      </c>
      <c r="G44" s="31"/>
      <c r="H44" s="31"/>
      <c r="I44" s="31"/>
    </row>
    <row r="45" spans="1:33">
      <c r="A45" s="17"/>
      <c r="B45" s="31"/>
      <c r="C45" s="31"/>
      <c r="D45" s="18" t="s">
        <v>75</v>
      </c>
      <c r="E45" s="31">
        <f t="shared" si="2"/>
        <v>0.33333333333333331</v>
      </c>
      <c r="F45" s="31">
        <f t="shared" si="3"/>
        <v>0.125</v>
      </c>
      <c r="G45" s="31"/>
      <c r="H45" s="31"/>
      <c r="I45" s="31"/>
    </row>
    <row r="46" spans="1:33">
      <c r="A46" s="17">
        <v>8</v>
      </c>
      <c r="B46" s="31">
        <f t="shared" si="0"/>
        <v>0.27272727272727271</v>
      </c>
      <c r="C46" s="31">
        <f t="shared" si="1"/>
        <v>0.72727272727272729</v>
      </c>
      <c r="D46" s="18" t="s">
        <v>72</v>
      </c>
      <c r="E46" s="31">
        <v>0</v>
      </c>
      <c r="F46" s="31">
        <v>0</v>
      </c>
      <c r="G46" s="31">
        <f>2*(B46*C46)</f>
        <v>0.39669421487603301</v>
      </c>
      <c r="H46" s="31">
        <f>ABS(E46-F46)+ABS(E47-F47)+ABS(E48-F48)+ABS(E49-F49)</f>
        <v>1</v>
      </c>
      <c r="I46" s="31">
        <f>G46*H46</f>
        <v>0.39669421487603301</v>
      </c>
    </row>
    <row r="47" spans="1:33">
      <c r="A47" s="17"/>
      <c r="B47" s="31"/>
      <c r="C47" s="31"/>
      <c r="D47" s="18" t="s">
        <v>73</v>
      </c>
      <c r="E47" s="31">
        <f t="shared" si="2"/>
        <v>0.33333333333333331</v>
      </c>
      <c r="F47" s="31">
        <v>0</v>
      </c>
      <c r="G47" s="31"/>
      <c r="H47" s="31"/>
      <c r="I47" s="31"/>
    </row>
    <row r="48" spans="1:33">
      <c r="A48" s="17"/>
      <c r="B48" s="31"/>
      <c r="C48" s="31"/>
      <c r="D48" s="18" t="s">
        <v>74</v>
      </c>
      <c r="E48" s="31">
        <f t="shared" si="2"/>
        <v>0.33333333333333331</v>
      </c>
      <c r="F48" s="31">
        <v>0</v>
      </c>
      <c r="G48" s="31"/>
      <c r="H48" s="31"/>
      <c r="I48" s="31"/>
    </row>
    <row r="49" spans="1:9">
      <c r="A49" s="17"/>
      <c r="B49" s="31"/>
      <c r="C49" s="31"/>
      <c r="D49" s="18" t="s">
        <v>75</v>
      </c>
      <c r="E49" s="31">
        <f t="shared" si="2"/>
        <v>0.33333333333333331</v>
      </c>
      <c r="F49" s="31">
        <v>0</v>
      </c>
      <c r="G49" s="31"/>
      <c r="H49" s="31"/>
      <c r="I49" s="31"/>
    </row>
    <row r="50" spans="1:9">
      <c r="A50" s="17">
        <v>9</v>
      </c>
      <c r="B50" s="31">
        <f>7/11</f>
        <v>0.63636363636363635</v>
      </c>
      <c r="C50" s="31">
        <f t="shared" si="6"/>
        <v>0.36363636363636365</v>
      </c>
      <c r="D50" s="18" t="s">
        <v>72</v>
      </c>
      <c r="E50" s="31">
        <f t="shared" ref="E50:E51" si="29">1/7</f>
        <v>0.14285714285714285</v>
      </c>
      <c r="F50" s="31">
        <f>1/4</f>
        <v>0.25</v>
      </c>
      <c r="G50" s="31">
        <f>2*(B50*C50)</f>
        <v>0.46280991735537191</v>
      </c>
      <c r="H50" s="31">
        <f>ABS(E50-F50)+ABS(E51-F51)+ABS(E52-F52)+ABS(E53-F53)</f>
        <v>0.92857142857142849</v>
      </c>
      <c r="I50" s="31">
        <f>G50*H50</f>
        <v>0.42975206611570244</v>
      </c>
    </row>
    <row r="51" spans="1:9">
      <c r="A51" s="17"/>
      <c r="B51" s="31"/>
      <c r="C51" s="31"/>
      <c r="D51" s="18" t="s">
        <v>73</v>
      </c>
      <c r="E51" s="31">
        <f t="shared" si="29"/>
        <v>0.14285714285714285</v>
      </c>
      <c r="F51" s="31">
        <f t="shared" si="8"/>
        <v>0.5</v>
      </c>
      <c r="G51" s="31"/>
      <c r="H51" s="31"/>
      <c r="I51" s="31"/>
    </row>
    <row r="52" spans="1:9">
      <c r="A52" s="17"/>
      <c r="B52" s="31"/>
      <c r="C52" s="31"/>
      <c r="D52" s="18" t="s">
        <v>74</v>
      </c>
      <c r="E52" s="31">
        <f>3/7</f>
        <v>0.42857142857142855</v>
      </c>
      <c r="F52" s="31">
        <v>0.25</v>
      </c>
      <c r="G52" s="31"/>
      <c r="H52" s="31"/>
      <c r="I52" s="31"/>
    </row>
    <row r="53" spans="1:9">
      <c r="A53" s="17"/>
      <c r="B53" s="31"/>
      <c r="C53" s="31"/>
      <c r="D53" s="18" t="s">
        <v>75</v>
      </c>
      <c r="E53" s="31">
        <f>2/7</f>
        <v>0.2857142857142857</v>
      </c>
      <c r="F53" s="31">
        <v>0</v>
      </c>
      <c r="G53" s="31"/>
      <c r="H53" s="31"/>
      <c r="I53" s="31"/>
    </row>
    <row r="54" spans="1:9">
      <c r="A54" s="17">
        <v>10</v>
      </c>
      <c r="B54" s="31">
        <f t="shared" si="24"/>
        <v>0.45454545454545453</v>
      </c>
      <c r="C54" s="31">
        <f t="shared" si="25"/>
        <v>0.54545454545454541</v>
      </c>
      <c r="D54" s="18" t="s">
        <v>72</v>
      </c>
      <c r="E54" s="31">
        <f t="shared" si="27"/>
        <v>0.2</v>
      </c>
      <c r="F54" s="31">
        <f t="shared" ref="F54:F59" si="30">1/6</f>
        <v>0.16666666666666666</v>
      </c>
      <c r="G54" s="31">
        <f>2*(B54*C54)</f>
        <v>0.49586776859504128</v>
      </c>
      <c r="H54" s="31">
        <f>ABS(E54-F54)+ABS(E55-F55)+ABS(E56-F56)+ABS(E57-F57)</f>
        <v>0.66666666666666674</v>
      </c>
      <c r="I54" s="31">
        <f>G54*H54</f>
        <v>0.33057851239669422</v>
      </c>
    </row>
    <row r="55" spans="1:9">
      <c r="A55" s="17"/>
      <c r="B55" s="31"/>
      <c r="C55" s="31"/>
      <c r="D55" s="18" t="s">
        <v>73</v>
      </c>
      <c r="E55" s="31">
        <f t="shared" si="28"/>
        <v>0.4</v>
      </c>
      <c r="F55" s="31">
        <f t="shared" si="30"/>
        <v>0.16666666666666666</v>
      </c>
      <c r="G55" s="31"/>
      <c r="H55" s="31"/>
      <c r="I55" s="31"/>
    </row>
    <row r="56" spans="1:9">
      <c r="A56" s="17"/>
      <c r="B56" s="31"/>
      <c r="C56" s="31"/>
      <c r="D56" s="18" t="s">
        <v>74</v>
      </c>
      <c r="E56" s="31">
        <f t="shared" si="28"/>
        <v>0.4</v>
      </c>
      <c r="F56" s="31">
        <f t="shared" si="26"/>
        <v>0.33333333333333331</v>
      </c>
      <c r="G56" s="31"/>
      <c r="H56" s="31"/>
      <c r="I56" s="31"/>
    </row>
    <row r="57" spans="1:9">
      <c r="A57" s="17"/>
      <c r="B57" s="31"/>
      <c r="C57" s="31"/>
      <c r="D57" s="18" t="s">
        <v>75</v>
      </c>
      <c r="E57" s="31">
        <v>0</v>
      </c>
      <c r="F57" s="31">
        <f t="shared" si="26"/>
        <v>0.33333333333333331</v>
      </c>
      <c r="G57" s="31"/>
      <c r="H57" s="31"/>
      <c r="I57" s="31"/>
    </row>
    <row r="58" spans="1:9">
      <c r="A58" s="17">
        <v>11</v>
      </c>
      <c r="B58" s="31">
        <f t="shared" si="24"/>
        <v>0.45454545454545453</v>
      </c>
      <c r="C58" s="31">
        <f t="shared" si="25"/>
        <v>0.54545454545454541</v>
      </c>
      <c r="D58" s="18" t="s">
        <v>72</v>
      </c>
      <c r="E58" s="31">
        <f t="shared" si="28"/>
        <v>0.4</v>
      </c>
      <c r="F58" s="31">
        <v>0</v>
      </c>
      <c r="G58" s="31">
        <f>2*(B58*C58)</f>
        <v>0.49586776859504128</v>
      </c>
      <c r="H58" s="31">
        <f>ABS(E58-F58)+ABS(E59-F59)+ABS(E60-F60)+ABS(E61-F61)</f>
        <v>1.2666666666666666</v>
      </c>
      <c r="I58" s="31">
        <f>G58*H58</f>
        <v>0.62809917355371891</v>
      </c>
    </row>
    <row r="59" spans="1:9">
      <c r="A59" s="17"/>
      <c r="B59" s="31"/>
      <c r="C59" s="31"/>
      <c r="D59" s="18" t="s">
        <v>73</v>
      </c>
      <c r="E59" s="31">
        <f t="shared" si="28"/>
        <v>0.4</v>
      </c>
      <c r="F59" s="31">
        <f t="shared" si="30"/>
        <v>0.16666666666666666</v>
      </c>
      <c r="G59" s="31"/>
      <c r="H59" s="31"/>
      <c r="I59" s="31"/>
    </row>
    <row r="60" spans="1:9">
      <c r="A60" s="17"/>
      <c r="B60" s="31"/>
      <c r="C60" s="31"/>
      <c r="D60" s="18" t="s">
        <v>74</v>
      </c>
      <c r="E60" s="31">
        <v>0.2</v>
      </c>
      <c r="F60" s="31">
        <v>0.5</v>
      </c>
      <c r="G60" s="31"/>
      <c r="H60" s="31"/>
      <c r="I60" s="31"/>
    </row>
    <row r="61" spans="1:9">
      <c r="A61" s="17"/>
      <c r="B61" s="31"/>
      <c r="C61" s="31"/>
      <c r="D61" s="18" t="s">
        <v>75</v>
      </c>
      <c r="E61" s="31">
        <v>0</v>
      </c>
      <c r="F61" s="31">
        <f t="shared" si="26"/>
        <v>0.33333333333333331</v>
      </c>
      <c r="G61" s="31"/>
      <c r="H61" s="31"/>
      <c r="I61" s="31"/>
    </row>
  </sheetData>
  <mergeCells count="12">
    <mergeCell ref="K34:K36"/>
    <mergeCell ref="K32:K33"/>
    <mergeCell ref="K28:K31"/>
    <mergeCell ref="M26:P26"/>
    <mergeCell ref="K26:L27"/>
    <mergeCell ref="AA26:AC26"/>
    <mergeCell ref="R26:T26"/>
    <mergeCell ref="K3:O3"/>
    <mergeCell ref="K12:M12"/>
    <mergeCell ref="A16:I16"/>
    <mergeCell ref="U26:W26"/>
    <mergeCell ref="X26:Z26"/>
  </mergeCells>
  <conditionalFormatting sqref="D2:D12">
    <cfRule type="cellIs" dxfId="0" priority="1" stopIfTrue="1" operator="less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Tarun Dadlani</cp:lastModifiedBy>
  <dcterms:created xsi:type="dcterms:W3CDTF">2023-04-04T22:27:38Z</dcterms:created>
  <dcterms:modified xsi:type="dcterms:W3CDTF">2023-11-07T21:45:16Z</dcterms:modified>
</cp:coreProperties>
</file>