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AGE\GE\"/>
    </mc:Choice>
  </mc:AlternateContent>
  <xr:revisionPtr revIDLastSave="0" documentId="8_{117819A5-F1D6-4B45-9FF2-F7D761C5C020}" xr6:coauthVersionLast="47" xr6:coauthVersionMax="47" xr10:uidLastSave="{00000000-0000-0000-0000-000000000000}"/>
  <bookViews>
    <workbookView xWindow="-108" yWindow="-108" windowWidth="23256" windowHeight="12456" xr2:uid="{BDDECA2D-BA02-4CF3-A92E-FA0B7FB112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 s="1"/>
  <c r="I4" i="1"/>
  <c r="H4" i="1"/>
  <c r="H23" i="1"/>
  <c r="H24" i="1" s="1"/>
  <c r="H22" i="1"/>
  <c r="G7" i="1"/>
  <c r="G6" i="1"/>
  <c r="G4" i="1"/>
  <c r="G5" i="1"/>
  <c r="I14" i="1"/>
  <c r="H7" i="1" s="1"/>
  <c r="H6" i="1" l="1"/>
</calcChain>
</file>

<file path=xl/sharedStrings.xml><?xml version="1.0" encoding="utf-8"?>
<sst xmlns="http://schemas.openxmlformats.org/spreadsheetml/2006/main" count="63" uniqueCount="42">
  <si>
    <t>Jet-A</t>
  </si>
  <si>
    <t>Notes</t>
  </si>
  <si>
    <t>Fuel</t>
  </si>
  <si>
    <t>MFG Difficulty</t>
  </si>
  <si>
    <t>Easy</t>
  </si>
  <si>
    <t>- Flammable, anti-static</t>
  </si>
  <si>
    <t>Volume Required for 737-800 Energy Capacity
(m^3)</t>
  </si>
  <si>
    <t>Lithium-Ion Batteries</t>
  </si>
  <si>
    <t>SAF Biofuel</t>
  </si>
  <si>
    <t>Cost per MJ
(USD)</t>
  </si>
  <si>
    <t>- Kerosene based
- Current standard for commerical airliners
- Well-established production and delivery infrastructure
- Above desired pollution levels</t>
  </si>
  <si>
    <t>Specific Energy
(MJ/kg)</t>
  </si>
  <si>
    <t>Density
(kg/L)</t>
  </si>
  <si>
    <t>Liquid Hydrogen</t>
  </si>
  <si>
    <t>Storage Requirements</t>
  </si>
  <si>
    <r>
      <t>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per Liter
(kg/L)</t>
    </r>
  </si>
  <si>
    <r>
      <t>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Emissions per MJ
(kg/MJ)</t>
    </r>
  </si>
  <si>
    <t>Some fuel suggestions</t>
  </si>
  <si>
    <t>What other fuels should we consider?</t>
  </si>
  <si>
    <t>What other measurements could be important?</t>
  </si>
  <si>
    <t>Energy capacity of 737-800</t>
  </si>
  <si>
    <t>-</t>
  </si>
  <si>
    <t>Requires cryogenic storage at extremely low temperatures (-253°C / -423°F) in specialized tanks with insulation.</t>
  </si>
  <si>
    <t>- Requires Controlled environment and protection from physical damage</t>
  </si>
  <si>
    <t>Moderate</t>
  </si>
  <si>
    <t>Complex</t>
  </si>
  <si>
    <t>Nox</t>
  </si>
  <si>
    <t>SO2</t>
  </si>
  <si>
    <t>MJ/Kg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</si>
  <si>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   (kg/L)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</si>
  <si>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 (kg/MJ)</t>
    </r>
  </si>
  <si>
    <t>Hydropeocessed Esters and Fatty Acids</t>
  </si>
  <si>
    <t>Fischer-Tropsch Synthetic Fuels</t>
  </si>
  <si>
    <t>Biomass-to-Liquid Fuels</t>
  </si>
  <si>
    <t>- same as Jet A</t>
  </si>
  <si>
    <t>-Same as Jet A</t>
  </si>
  <si>
    <t xml:space="preserve">-Good alternative but will act as dead weight  </t>
  </si>
  <si>
    <t xml:space="preserve">- Abundant and clean                                                             - High Energy Density </t>
  </si>
  <si>
    <t>- Renewable origion                                                              -lower greenhouse gas emission</t>
  </si>
  <si>
    <t>- Liquid Hydrocarbon production                                        - Reduced emission</t>
  </si>
  <si>
    <t>- Renewable and sustainable                                              - Low carbon emission</t>
  </si>
  <si>
    <t>- Blending with conventional Jet fuel in various ratio       - low carbon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</si>
</sst>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37415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0" fillId="0" borderId="0" xfId="0" quotePrefix="1" applyNumberFormat="1" applyAlignment="1">
      <alignment horizontal="center" vertical="center" wrapText="1"/>
    </xf>
    <xf numFmtId="165" fontId="0" fillId="0" borderId="0" xfId="0" quotePrefix="1" applyNumberForma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quotePrefix="1" applyFont="1" applyAlignment="1">
      <alignment horizontal="left" vertical="center"/>
    </xf>
    <xf numFmtId="0" fontId="0" fillId="0" borderId="2" xfId="0" quotePrefix="1" applyBorder="1" applyAlignment="1">
      <alignment vertical="center" wrapText="1"/>
    </xf>
    <xf numFmtId="2" fontId="0" fillId="0" borderId="2" xfId="0" quotePrefix="1" applyNumberFormat="1" applyBorder="1" applyAlignment="1">
      <alignment horizontal="center" vertical="center" wrapText="1"/>
    </xf>
    <xf numFmtId="0" fontId="0" fillId="0" borderId="3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sites/default/files/2015-07/documents/emission-factors_2014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520025</xdr:colOff>
      <xdr:row>16</xdr:row>
      <xdr:rowOff>2838</xdr:rowOff>
    </xdr:from>
    <xdr:to>
      <xdr:col>4</xdr:col>
      <xdr:colOff>453350</xdr:colOff>
      <xdr:row>24</xdr:row>
      <xdr:rowOff>13781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B4F9BA-BFE8-50F0-C6F1-C9D321A2CBFE}"/>
            </a:ext>
          </a:extLst>
        </xdr:cNvPr>
        <xdr:cNvSpPr txBox="1"/>
      </xdr:nvSpPr>
      <xdr:spPr>
        <a:xfrm>
          <a:off x="1695451" y="6439306"/>
          <a:ext cx="3013750" cy="150251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How to Calculate Cost per MJ</a:t>
          </a:r>
        </a:p>
        <a:p>
          <a:r>
            <a:rPr lang="en-US" sz="1100"/>
            <a:t>1) 1 gallon of Jet-A =  6.5 lbf = 2.95 kg</a:t>
          </a:r>
        </a:p>
        <a:p>
          <a:r>
            <a:rPr lang="en-US" sz="1100"/>
            <a:t>2) 1 gallon of Jet-A = $2.73</a:t>
          </a:r>
        </a:p>
        <a:p>
          <a:r>
            <a:rPr lang="en-US" sz="1100"/>
            <a:t>3) Jet-A = $2.73 / (6.5 lbf / 2.95 kg)</a:t>
          </a:r>
          <a:r>
            <a:rPr lang="en-US" sz="1100" baseline="0"/>
            <a:t> = </a:t>
          </a:r>
          <a:r>
            <a:rPr lang="en-US" sz="1100"/>
            <a:t>$1.24/kg</a:t>
          </a:r>
        </a:p>
        <a:p>
          <a:r>
            <a:rPr lang="en-US" sz="1100"/>
            <a:t>4) Jet-A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($1.24/kg)  / </a:t>
          </a:r>
          <a:r>
            <a:rPr lang="en-US" sz="1100"/>
            <a:t>42.8 MJ = </a:t>
          </a:r>
          <a:r>
            <a:rPr lang="en-US" sz="1100" b="1">
              <a:solidFill>
                <a:schemeClr val="accent6">
                  <a:lumMod val="75000"/>
                </a:schemeClr>
              </a:solidFill>
            </a:rPr>
            <a:t>$0.029/MJ</a:t>
          </a:r>
        </a:p>
      </xdr:txBody>
    </xdr:sp>
    <xdr:clientData/>
  </xdr:twoCellAnchor>
  <xdr:twoCellAnchor>
    <xdr:from>
      <xdr:col>1</xdr:col>
      <xdr:colOff>513337</xdr:colOff>
      <xdr:row>24</xdr:row>
      <xdr:rowOff>171652</xdr:rowOff>
    </xdr:from>
    <xdr:to>
      <xdr:col>4</xdr:col>
      <xdr:colOff>446662</xdr:colOff>
      <xdr:row>30</xdr:row>
      <xdr:rowOff>181178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63AA04-1C72-449B-B263-95B693366D16}"/>
            </a:ext>
          </a:extLst>
        </xdr:cNvPr>
        <xdr:cNvSpPr txBox="1"/>
      </xdr:nvSpPr>
      <xdr:spPr>
        <a:xfrm>
          <a:off x="1688763" y="8099695"/>
          <a:ext cx="3013750" cy="112820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Energy Required for Narrow-Body Aircraft</a:t>
          </a:r>
        </a:p>
        <a:p>
          <a:r>
            <a:rPr lang="en-US" sz="1100"/>
            <a:t>The current Boeing 737-800 has a fuel capacity of 6,875 gallons of Jet-A fuel. This equates to approximately 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867,529 MJ </a:t>
          </a:r>
          <a:r>
            <a:rPr lang="en-US" sz="1100"/>
            <a:t>of energy and takes approximately 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26 cubic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 meters </a:t>
          </a:r>
          <a:r>
            <a:rPr lang="en-US" sz="1100"/>
            <a:t>of storage space.</a:t>
          </a:r>
          <a:endParaRPr lang="en-US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853601</xdr:colOff>
      <xdr:row>18</xdr:row>
      <xdr:rowOff>181177</xdr:rowOff>
    </xdr:from>
    <xdr:to>
      <xdr:col>6</xdr:col>
      <xdr:colOff>777401</xdr:colOff>
      <xdr:row>33</xdr:row>
      <xdr:rowOff>53300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588C5E-E200-457B-B049-FC637F1BEB73}"/>
            </a:ext>
          </a:extLst>
        </xdr:cNvPr>
        <xdr:cNvSpPr txBox="1"/>
      </xdr:nvSpPr>
      <xdr:spPr>
        <a:xfrm>
          <a:off x="5109452" y="6990539"/>
          <a:ext cx="4058055" cy="26688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Calculation of Emissions (CO₂)</a:t>
          </a:r>
        </a:p>
        <a:p>
          <a:r>
            <a:rPr lang="en-US" sz="1100"/>
            <a:t>Mass</a:t>
          </a:r>
          <a:r>
            <a:rPr lang="en-US" sz="1100" baseline="0"/>
            <a:t> Emissions = Mass fuel consumed * Emissions Factor.</a:t>
          </a:r>
        </a:p>
        <a:p>
          <a:r>
            <a:rPr lang="en-US" sz="1100" baseline="0"/>
            <a:t>A typical 737-800 narrow-body aircraft burns approximately 850 gal/hr of Jet-A with an emissions factor of around 3.1. </a:t>
          </a:r>
          <a:r>
            <a:rPr lang="en-US" sz="1100" u="sng" baseline="0"/>
            <a:t>If we assume a 3 hr flight:</a:t>
          </a:r>
        </a:p>
        <a:p>
          <a:r>
            <a:rPr lang="en-US" sz="1100" u="none" baseline="0"/>
            <a:t>1) 850 gal/hr * 3 hr = 2,550 gal</a:t>
          </a:r>
        </a:p>
        <a:p>
          <a:r>
            <a:rPr lang="en-US" sz="1100" u="none" baseline="0"/>
            <a:t>2) 2,550 gal * 6.5 lb/gal = 16,575 lbf = 7,518 kg</a:t>
          </a:r>
        </a:p>
        <a:p>
          <a:r>
            <a:rPr lang="en-US" sz="1100" u="none" baseline="0"/>
            <a:t>3) 7,518 kg * 3.10 = </a:t>
          </a:r>
          <a:r>
            <a:rPr lang="en-US" sz="1100" b="1" u="none" baseline="0">
              <a:solidFill>
                <a:schemeClr val="accent6">
                  <a:lumMod val="75000"/>
                </a:schemeClr>
              </a:solidFill>
            </a:rPr>
            <a:t>23,305 kg CO₂ emissions</a:t>
          </a:r>
        </a:p>
        <a:p>
          <a:r>
            <a:rPr lang="en-US" sz="1100" b="0" i="1" u="none" baseline="0">
              <a:solidFill>
                <a:sysClr val="windowText" lastClr="000000"/>
              </a:solidFill>
            </a:rPr>
            <a:t>See: </a:t>
          </a:r>
          <a:r>
            <a:rPr lang="en-US" sz="1100" b="0" i="1" u="sng" baseline="0">
              <a:solidFill>
                <a:schemeClr val="accent1"/>
              </a:solidFill>
            </a:rPr>
            <a:t>https://www.epa.gov/sites/default/files/2015-07/documents/emission-factors_2014.pdf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6C77-9606-4512-8138-F90528AD3376}">
  <dimension ref="A1:M24"/>
  <sheetViews>
    <sheetView tabSelected="1" zoomScale="60" zoomScaleNormal="94" workbookViewId="0">
      <selection activeCell="P7" sqref="P7"/>
    </sheetView>
  </sheetViews>
  <sheetFormatPr defaultColWidth="9.109375" defaultRowHeight="14.4" x14ac:dyDescent="0.3"/>
  <cols>
    <col min="1" max="1" width="17.109375" style="1" customWidth="1"/>
    <col min="2" max="2" width="17.44140625" style="2" customWidth="1"/>
    <col min="3" max="4" width="15.44140625" style="2" customWidth="1"/>
    <col min="5" max="5" width="37.21875" style="1" customWidth="1"/>
    <col min="6" max="6" width="23" style="2" customWidth="1"/>
    <col min="7" max="7" width="11.5546875" style="1" bestFit="1" customWidth="1"/>
    <col min="8" max="8" width="24.33203125" style="1" customWidth="1"/>
    <col min="9" max="9" width="12.44140625" style="1" bestFit="1" customWidth="1"/>
    <col min="10" max="11" width="10.5546875" style="1" customWidth="1"/>
    <col min="12" max="12" width="11.33203125" style="1" customWidth="1"/>
    <col min="13" max="13" width="54" style="1" customWidth="1"/>
    <col min="14" max="16384" width="9.109375" style="1"/>
  </cols>
  <sheetData>
    <row r="1" spans="1:13" ht="51.75" customHeight="1" x14ac:dyDescent="0.3">
      <c r="K1" s="29" t="s">
        <v>19</v>
      </c>
      <c r="L1" s="29"/>
    </row>
    <row r="2" spans="1:13" ht="46.8" customHeight="1" thickBot="1" x14ac:dyDescent="0.35">
      <c r="K2" s="30"/>
      <c r="L2" s="30"/>
    </row>
    <row r="3" spans="1:13" s="3" customFormat="1" ht="103.2" customHeight="1" x14ac:dyDescent="0.3">
      <c r="B3" s="12" t="s">
        <v>2</v>
      </c>
      <c r="C3" s="13" t="s">
        <v>12</v>
      </c>
      <c r="D3" s="13" t="s">
        <v>11</v>
      </c>
      <c r="E3" s="13" t="s">
        <v>14</v>
      </c>
      <c r="F3" s="13" t="s">
        <v>3</v>
      </c>
      <c r="G3" s="13" t="s">
        <v>9</v>
      </c>
      <c r="H3" s="13" t="s">
        <v>6</v>
      </c>
      <c r="I3" s="13" t="s">
        <v>15</v>
      </c>
      <c r="J3" s="13" t="s">
        <v>16</v>
      </c>
      <c r="K3" s="20" t="s">
        <v>29</v>
      </c>
      <c r="L3" s="20" t="s">
        <v>30</v>
      </c>
      <c r="M3" s="14" t="s">
        <v>1</v>
      </c>
    </row>
    <row r="4" spans="1:13" ht="76.8" customHeight="1" x14ac:dyDescent="0.3">
      <c r="B4" s="15" t="s">
        <v>0</v>
      </c>
      <c r="C4" s="2">
        <v>0.77900000000000003</v>
      </c>
      <c r="D4" s="2">
        <v>42.8</v>
      </c>
      <c r="E4" s="6" t="s">
        <v>5</v>
      </c>
      <c r="F4" s="2" t="s">
        <v>4</v>
      </c>
      <c r="G4" s="4">
        <f>2.73/(6.5/2.95)/42.8</f>
        <v>2.8948598130841125E-2</v>
      </c>
      <c r="H4" s="5">
        <f>((867529/D4)/C4)*0.001</f>
        <v>26.01972934387485</v>
      </c>
      <c r="I4" s="5">
        <f>9.75/3.7854</f>
        <v>2.5756855286099221</v>
      </c>
      <c r="J4" s="16">
        <f>I4/(D4*C4)</f>
        <v>7.725233430740111E-2</v>
      </c>
      <c r="K4" s="26">
        <f>0.08*10^-3/3.785</f>
        <v>2.1136063408190227E-5</v>
      </c>
      <c r="L4" s="27">
        <f>K4/(C4*D4)</f>
        <v>6.3393229422426989E-7</v>
      </c>
      <c r="M4" s="7" t="s">
        <v>10</v>
      </c>
    </row>
    <row r="5" spans="1:13" ht="39" customHeight="1" x14ac:dyDescent="0.3">
      <c r="A5" s="28" t="s">
        <v>17</v>
      </c>
      <c r="B5" s="21" t="s">
        <v>7</v>
      </c>
      <c r="C5" s="22" t="s">
        <v>21</v>
      </c>
      <c r="D5" s="2">
        <v>175</v>
      </c>
      <c r="E5" s="6" t="s">
        <v>23</v>
      </c>
      <c r="F5" s="2" t="s">
        <v>24</v>
      </c>
      <c r="G5" s="4">
        <f>(150/3.6)</f>
        <v>41.666666666666664</v>
      </c>
      <c r="H5" s="22" t="s">
        <v>21</v>
      </c>
      <c r="I5" s="24" t="s">
        <v>21</v>
      </c>
      <c r="J5" s="25" t="s">
        <v>21</v>
      </c>
      <c r="K5" s="24" t="s">
        <v>21</v>
      </c>
      <c r="L5" s="6" t="s">
        <v>21</v>
      </c>
      <c r="M5" s="7" t="s">
        <v>36</v>
      </c>
    </row>
    <row r="6" spans="1:13" ht="48.6" customHeight="1" x14ac:dyDescent="0.3">
      <c r="A6" s="28"/>
      <c r="B6" s="21" t="s">
        <v>8</v>
      </c>
      <c r="C6" s="2">
        <v>0.82499999999999996</v>
      </c>
      <c r="D6" s="2">
        <v>34</v>
      </c>
      <c r="E6" s="6" t="s">
        <v>5</v>
      </c>
      <c r="F6" s="2" t="s">
        <v>4</v>
      </c>
      <c r="G6" s="4">
        <f>5/(C6*D6)</f>
        <v>0.17825311942959005</v>
      </c>
      <c r="H6" s="5">
        <f>(I14/D6)/(C6*1000)</f>
        <v>30.927950089126565</v>
      </c>
      <c r="I6" s="24" t="s">
        <v>21</v>
      </c>
      <c r="J6" s="16">
        <v>0.05</v>
      </c>
      <c r="K6" s="24" t="s">
        <v>21</v>
      </c>
      <c r="L6" s="1">
        <v>0</v>
      </c>
      <c r="M6" s="6" t="s">
        <v>41</v>
      </c>
    </row>
    <row r="7" spans="1:13" ht="61.2" customHeight="1" x14ac:dyDescent="0.3">
      <c r="A7" s="28"/>
      <c r="B7" s="21" t="s">
        <v>13</v>
      </c>
      <c r="C7" s="2">
        <v>9.5000000000000001E-2</v>
      </c>
      <c r="D7" s="2">
        <v>131</v>
      </c>
      <c r="E7" s="23" t="s">
        <v>22</v>
      </c>
      <c r="F7" s="2" t="s">
        <v>25</v>
      </c>
      <c r="G7" s="4">
        <f>10.5/D7</f>
        <v>8.0152671755725186E-2</v>
      </c>
      <c r="H7" s="5">
        <f>I14/(D7*C7*1000)</f>
        <v>69.709039775010055</v>
      </c>
      <c r="I7" s="24" t="s">
        <v>21</v>
      </c>
      <c r="J7" s="16">
        <v>1E-3</v>
      </c>
      <c r="K7" s="24" t="s">
        <v>21</v>
      </c>
      <c r="L7" s="1">
        <v>0</v>
      </c>
      <c r="M7" s="7" t="s">
        <v>37</v>
      </c>
    </row>
    <row r="8" spans="1:13" ht="40.799999999999997" customHeight="1" x14ac:dyDescent="0.3">
      <c r="A8" s="28" t="s">
        <v>18</v>
      </c>
      <c r="B8" s="18" t="s">
        <v>31</v>
      </c>
      <c r="C8" s="2">
        <v>0.79</v>
      </c>
      <c r="D8" s="2">
        <v>42.75</v>
      </c>
      <c r="E8" s="31" t="s">
        <v>34</v>
      </c>
      <c r="F8" s="2" t="s">
        <v>24</v>
      </c>
      <c r="G8" s="4">
        <v>3.1109999999999999E-2</v>
      </c>
      <c r="H8" s="5">
        <v>20.527000000000001</v>
      </c>
      <c r="I8" s="24" t="s">
        <v>21</v>
      </c>
      <c r="J8" s="16">
        <v>4.9000000000000002E-2</v>
      </c>
      <c r="K8" s="24" t="s">
        <v>21</v>
      </c>
      <c r="L8" s="1">
        <v>2.4000000000000001E-4</v>
      </c>
      <c r="M8" s="7" t="s">
        <v>38</v>
      </c>
    </row>
    <row r="9" spans="1:13" ht="46.8" customHeight="1" x14ac:dyDescent="0.3">
      <c r="A9" s="28"/>
      <c r="B9" s="18" t="s">
        <v>32</v>
      </c>
      <c r="C9" s="2">
        <v>0.79</v>
      </c>
      <c r="D9" s="2">
        <v>42.5</v>
      </c>
      <c r="E9" s="6" t="s">
        <v>35</v>
      </c>
      <c r="F9" s="2" t="s">
        <v>24</v>
      </c>
      <c r="G9" s="4">
        <v>3.2000000000000001E-2</v>
      </c>
      <c r="H9" s="5">
        <v>20.414999999999999</v>
      </c>
      <c r="I9" s="24" t="s">
        <v>21</v>
      </c>
      <c r="J9" s="16">
        <v>5.3999999999999999E-2</v>
      </c>
      <c r="K9" s="24" t="s">
        <v>21</v>
      </c>
      <c r="L9" s="1">
        <v>2.3000000000000001E-4</v>
      </c>
      <c r="M9" s="7" t="s">
        <v>39</v>
      </c>
    </row>
    <row r="10" spans="1:13" ht="47.4" customHeight="1" thickBot="1" x14ac:dyDescent="0.35">
      <c r="A10" s="28"/>
      <c r="B10" s="19" t="s">
        <v>33</v>
      </c>
      <c r="C10" s="8">
        <v>0.79</v>
      </c>
      <c r="D10" s="8">
        <v>42.5</v>
      </c>
      <c r="E10" s="32" t="s">
        <v>35</v>
      </c>
      <c r="F10" s="8" t="s">
        <v>24</v>
      </c>
      <c r="G10" s="10">
        <v>5.2999999999999999E-2</v>
      </c>
      <c r="H10" s="11">
        <v>20.414000000000001</v>
      </c>
      <c r="I10" s="33" t="s">
        <v>21</v>
      </c>
      <c r="J10" s="17">
        <v>5.2999999999999999E-2</v>
      </c>
      <c r="K10" s="33" t="s">
        <v>21</v>
      </c>
      <c r="L10" s="9">
        <v>2.5000000000000001E-4</v>
      </c>
      <c r="M10" s="34" t="s">
        <v>40</v>
      </c>
    </row>
    <row r="11" spans="1:13" x14ac:dyDescent="0.3">
      <c r="G11" s="4"/>
      <c r="H11" s="5"/>
      <c r="I11" s="5"/>
      <c r="J11" s="5"/>
      <c r="K11" s="5"/>
    </row>
    <row r="12" spans="1:13" x14ac:dyDescent="0.3">
      <c r="G12" s="4"/>
      <c r="H12" s="5"/>
      <c r="I12" s="5"/>
      <c r="J12" s="5"/>
      <c r="K12" s="5" t="s">
        <v>26</v>
      </c>
      <c r="L12" s="1" t="s">
        <v>27</v>
      </c>
    </row>
    <row r="13" spans="1:13" x14ac:dyDescent="0.3">
      <c r="H13" s="5"/>
      <c r="I13" s="5"/>
      <c r="J13" s="5"/>
      <c r="K13" s="5"/>
    </row>
    <row r="14" spans="1:13" ht="43.2" x14ac:dyDescent="0.3">
      <c r="H14" s="5"/>
      <c r="I14" s="5">
        <f>H4*10^3*C4*D4</f>
        <v>867529.00000000012</v>
      </c>
      <c r="J14" s="5" t="s">
        <v>20</v>
      </c>
      <c r="K14" s="5"/>
    </row>
    <row r="15" spans="1:13" x14ac:dyDescent="0.3">
      <c r="H15" s="2"/>
      <c r="I15" s="2"/>
      <c r="J15" s="2"/>
      <c r="K15" s="2"/>
    </row>
    <row r="16" spans="1:13" x14ac:dyDescent="0.3">
      <c r="H16" s="2"/>
      <c r="I16" s="2"/>
      <c r="J16" s="2"/>
      <c r="K16" s="2"/>
    </row>
    <row r="17" spans="8:11" x14ac:dyDescent="0.3">
      <c r="H17" s="2"/>
      <c r="I17" s="2"/>
      <c r="J17" s="2"/>
      <c r="K17" s="2"/>
    </row>
    <row r="21" spans="8:11" x14ac:dyDescent="0.3">
      <c r="H21" s="1">
        <v>2.996</v>
      </c>
    </row>
    <row r="22" spans="8:11" x14ac:dyDescent="0.3">
      <c r="H22" s="1">
        <f>H21/3.785</f>
        <v>0.79154557463672393</v>
      </c>
    </row>
    <row r="23" spans="8:11" x14ac:dyDescent="0.3">
      <c r="H23" s="1">
        <f>H22/0.125</f>
        <v>6.3323645970937914</v>
      </c>
    </row>
    <row r="24" spans="8:11" x14ac:dyDescent="0.3">
      <c r="H24" s="1">
        <f>H23/54.8</f>
        <v>0.11555409848711298</v>
      </c>
      <c r="I24" s="1" t="s">
        <v>28</v>
      </c>
    </row>
  </sheetData>
  <mergeCells count="3">
    <mergeCell ref="A5:A7"/>
    <mergeCell ref="A8:A10"/>
    <mergeCell ref="K1:L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Convergent Dynamics LLC</dc:creator>
  <cp:lastModifiedBy>KALASH SAHARE</cp:lastModifiedBy>
  <dcterms:created xsi:type="dcterms:W3CDTF">2022-12-18T07:25:04Z</dcterms:created>
  <dcterms:modified xsi:type="dcterms:W3CDTF">2023-07-30T16:51:17Z</dcterms:modified>
</cp:coreProperties>
</file>