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Prince rajora\OneDrive\Desktop\"/>
    </mc:Choice>
  </mc:AlternateContent>
  <xr:revisionPtr revIDLastSave="0" documentId="13_ncr:1_{5DD0CD50-56A8-46FB-B940-8CFF11B0D663}" xr6:coauthVersionLast="47" xr6:coauthVersionMax="47" xr10:uidLastSave="{00000000-0000-0000-0000-000000000000}"/>
  <bookViews>
    <workbookView xWindow="-108" yWindow="-108" windowWidth="23256" windowHeight="12456" xr2:uid="{63A7546E-2332-455A-B97B-9444875DCC50}"/>
  </bookViews>
  <sheets>
    <sheet name="DashBoard" sheetId="1" r:id="rId1"/>
    <sheet name="Products" sheetId="2" r:id="rId2"/>
    <sheet name="Vendor Info" sheetId="8" r:id="rId3"/>
    <sheet name="Transaction" sheetId="9" r:id="rId4"/>
    <sheet name="Inventory" sheetId="3" r:id="rId5"/>
    <sheet name="Purchase" sheetId="4" r:id="rId6"/>
    <sheet name="Report Summary" sheetId="10" r:id="rId7"/>
  </sheets>
  <definedNames>
    <definedName name="Average_Unit_Cost">'Report Summary'!#REF!</definedName>
    <definedName name="Count_of_Current_Inventory">'Report Summary'!$H$5</definedName>
    <definedName name="Count_of_Product">'Report Summary'!$C$5</definedName>
    <definedName name="Notification_Alert_Reorder">'Report Summary'!$L$10:$M$25</definedName>
    <definedName name="Reorder_Product_Counts">'Report Summary'!$L$5</definedName>
    <definedName name="Reorder_Products_Notification">'Report Summary'!$L$9</definedName>
    <definedName name="Slicer_Category">#N/A</definedName>
    <definedName name="Slicer_Category1">#N/A</definedName>
    <definedName name="Slicer_Ware_House_No.">#N/A</definedName>
    <definedName name="Sum_of_stock_Quantity">'Report Summary'!#REF!</definedName>
    <definedName name="Sum_of_Total_Value">'Report Summary'!$E$5</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 l="1" a="1"/>
  <c r="C14" i="1" s="1"/>
  <c r="C12" i="1" s="1"/>
  <c r="D28" i="4"/>
  <c r="F78" i="9"/>
  <c r="G78" i="9" a="1"/>
  <c r="G78" i="9" s="1"/>
  <c r="I78" i="9"/>
  <c r="F76" i="9"/>
  <c r="F77" i="9"/>
  <c r="G76" i="9" a="1"/>
  <c r="G76" i="9" s="1"/>
  <c r="G77" i="9" a="1"/>
  <c r="G77" i="9" s="1"/>
  <c r="I76" i="9"/>
  <c r="I77" i="9"/>
  <c r="F73" i="9"/>
  <c r="F74" i="9"/>
  <c r="F75" i="9"/>
  <c r="G73" i="9" a="1"/>
  <c r="G73" i="9" s="1"/>
  <c r="G74" i="9" a="1"/>
  <c r="G74" i="9" s="1"/>
  <c r="G75" i="9" a="1"/>
  <c r="G75" i="9" s="1"/>
  <c r="I73" i="9"/>
  <c r="I74" i="9"/>
  <c r="I75" i="9"/>
  <c r="F71" i="9"/>
  <c r="F72" i="9"/>
  <c r="G71" i="9" a="1"/>
  <c r="G71" i="9" s="1"/>
  <c r="G72" i="9" a="1"/>
  <c r="G72" i="9" s="1"/>
  <c r="I71" i="9"/>
  <c r="I72" i="9"/>
  <c r="F66" i="9"/>
  <c r="F67" i="9"/>
  <c r="F68" i="9"/>
  <c r="F69" i="9"/>
  <c r="F70" i="9"/>
  <c r="G66" i="9" a="1"/>
  <c r="G66" i="9" s="1"/>
  <c r="G67" i="9" a="1"/>
  <c r="G67" i="9" s="1"/>
  <c r="G68" i="9" a="1"/>
  <c r="G68" i="9" s="1"/>
  <c r="G69" i="9" a="1"/>
  <c r="G69" i="9" s="1"/>
  <c r="G70" i="9" a="1"/>
  <c r="G70" i="9" s="1"/>
  <c r="I66" i="9"/>
  <c r="I67" i="9"/>
  <c r="I68" i="9"/>
  <c r="I69" i="9"/>
  <c r="I70" i="9"/>
  <c r="F60" i="9"/>
  <c r="F61" i="9"/>
  <c r="F62" i="9"/>
  <c r="F63" i="9"/>
  <c r="F64" i="9"/>
  <c r="F65" i="9"/>
  <c r="G60" i="9" a="1"/>
  <c r="G60" i="9" s="1"/>
  <c r="G61" i="9" a="1"/>
  <c r="G61" i="9" s="1"/>
  <c r="G62" i="9" a="1"/>
  <c r="G62" i="9" s="1"/>
  <c r="G63" i="9" a="1"/>
  <c r="G63" i="9" s="1"/>
  <c r="G64" i="9" a="1"/>
  <c r="G64" i="9" s="1"/>
  <c r="G65" i="9" a="1"/>
  <c r="G65" i="9" s="1"/>
  <c r="I60" i="9"/>
  <c r="I61" i="9"/>
  <c r="I62" i="9"/>
  <c r="I63" i="9"/>
  <c r="I64" i="9"/>
  <c r="I65" i="9"/>
  <c r="M10" i="4"/>
  <c r="N10" i="4" s="1"/>
  <c r="M11" i="4"/>
  <c r="N11" i="4" s="1"/>
  <c r="M13" i="4"/>
  <c r="N13" i="4" s="1"/>
  <c r="M12" i="4"/>
  <c r="N12" i="4" s="1"/>
  <c r="M14" i="4"/>
  <c r="N14" i="4" s="1"/>
  <c r="M15" i="4"/>
  <c r="N15" i="4" s="1"/>
  <c r="M18" i="4"/>
  <c r="N18" i="4" s="1"/>
  <c r="M16" i="4"/>
  <c r="N16" i="4" s="1"/>
  <c r="M17" i="4"/>
  <c r="N17" i="4" s="1"/>
  <c r="M22" i="4"/>
  <c r="N22" i="4" s="1"/>
  <c r="M19" i="4"/>
  <c r="N19" i="4" s="1"/>
  <c r="M20" i="4"/>
  <c r="N20" i="4" s="1"/>
  <c r="M21" i="4"/>
  <c r="N21"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M38" i="4"/>
  <c r="N38" i="4" s="1"/>
  <c r="M39" i="4"/>
  <c r="N39" i="4" s="1"/>
  <c r="M40" i="4"/>
  <c r="N40" i="4" s="1"/>
  <c r="M41" i="4"/>
  <c r="N41" i="4" s="1"/>
  <c r="M42" i="4"/>
  <c r="N42" i="4" s="1"/>
  <c r="M43" i="4"/>
  <c r="N43" i="4" s="1"/>
  <c r="M44" i="4"/>
  <c r="N44" i="4" s="1"/>
  <c r="M45" i="4"/>
  <c r="N45" i="4" s="1"/>
  <c r="M46" i="4"/>
  <c r="N46" i="4" s="1"/>
  <c r="M47" i="4"/>
  <c r="N47" i="4" s="1"/>
  <c r="M48" i="4"/>
  <c r="N48" i="4" s="1"/>
  <c r="M49" i="4"/>
  <c r="N49" i="4" s="1"/>
  <c r="M50" i="4"/>
  <c r="N50" i="4" s="1"/>
  <c r="M51" i="4"/>
  <c r="N51" i="4" s="1"/>
  <c r="M52" i="4"/>
  <c r="N52" i="4" s="1"/>
  <c r="M53" i="4"/>
  <c r="N53" i="4" s="1"/>
  <c r="M54" i="4"/>
  <c r="N54" i="4" s="1"/>
  <c r="M55" i="4"/>
  <c r="N55" i="4" s="1"/>
  <c r="M56" i="4"/>
  <c r="N56" i="4" s="1"/>
  <c r="M57" i="4"/>
  <c r="N57" i="4" s="1"/>
  <c r="M58" i="4"/>
  <c r="N58" i="4" s="1"/>
  <c r="M59" i="4"/>
  <c r="N59" i="4" s="1"/>
  <c r="M60" i="4"/>
  <c r="N60" i="4" s="1"/>
  <c r="M61" i="4"/>
  <c r="N61" i="4" s="1"/>
  <c r="M62" i="4"/>
  <c r="N62" i="4" s="1"/>
  <c r="M63" i="4"/>
  <c r="N63" i="4" s="1"/>
  <c r="M64" i="4"/>
  <c r="N64" i="4" s="1"/>
  <c r="M65" i="4"/>
  <c r="N65" i="4" s="1"/>
  <c r="M66" i="4"/>
  <c r="N66" i="4" s="1"/>
  <c r="M67" i="4"/>
  <c r="N67" i="4" s="1"/>
  <c r="M68" i="4"/>
  <c r="N68" i="4" s="1"/>
  <c r="M69" i="4"/>
  <c r="N69" i="4" s="1"/>
  <c r="M70" i="4"/>
  <c r="N70" i="4" s="1"/>
  <c r="M71" i="4"/>
  <c r="N71" i="4" s="1"/>
  <c r="M72" i="4"/>
  <c r="N72" i="4" s="1"/>
  <c r="M73" i="4"/>
  <c r="N73" i="4" s="1"/>
  <c r="M74" i="4"/>
  <c r="N74" i="4" s="1"/>
  <c r="M75" i="4"/>
  <c r="N75" i="4" s="1"/>
  <c r="M76" i="4"/>
  <c r="N76" i="4" s="1"/>
  <c r="M77" i="4"/>
  <c r="N77" i="4" s="1"/>
  <c r="M78" i="4"/>
  <c r="N78" i="4" s="1"/>
  <c r="M79" i="4"/>
  <c r="N79" i="4" s="1"/>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D23" i="4"/>
  <c r="D24" i="4"/>
  <c r="D25" i="4"/>
  <c r="D26" i="4"/>
  <c r="D27"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 i="3"/>
  <c r="G5" i="9" a="1"/>
  <c r="G5" i="9" s="1"/>
  <c r="G6" i="9" a="1"/>
  <c r="G6" i="9" s="1"/>
  <c r="G7" i="9" a="1"/>
  <c r="G7" i="9" s="1"/>
  <c r="G8" i="9" a="1"/>
  <c r="G8" i="9" s="1"/>
  <c r="G9" i="9" a="1"/>
  <c r="G9" i="9" s="1"/>
  <c r="G10" i="9" a="1"/>
  <c r="G10" i="9" s="1"/>
  <c r="G11" i="9" a="1"/>
  <c r="G11" i="9" s="1"/>
  <c r="G12" i="9" a="1"/>
  <c r="G12" i="9" s="1"/>
  <c r="G13" i="9" a="1"/>
  <c r="G13" i="9" s="1"/>
  <c r="G14" i="9" a="1"/>
  <c r="G14" i="9" s="1"/>
  <c r="G15" i="9" a="1"/>
  <c r="G15" i="9" s="1"/>
  <c r="G16" i="9" a="1"/>
  <c r="G16" i="9" s="1"/>
  <c r="G17" i="9" a="1"/>
  <c r="G17" i="9" s="1"/>
  <c r="G18" i="9" a="1"/>
  <c r="G18" i="9" s="1"/>
  <c r="G19" i="9" a="1"/>
  <c r="G19" i="9" s="1"/>
  <c r="G20" i="9" a="1"/>
  <c r="G20" i="9" s="1"/>
  <c r="G21" i="9" a="1"/>
  <c r="G21" i="9" s="1"/>
  <c r="G22" i="9" a="1"/>
  <c r="G22" i="9" s="1"/>
  <c r="G23" i="9" a="1"/>
  <c r="G23" i="9" s="1"/>
  <c r="G24" i="9" a="1"/>
  <c r="G24" i="9" s="1"/>
  <c r="G25" i="9" a="1"/>
  <c r="G25" i="9" s="1"/>
  <c r="G26" i="9" a="1"/>
  <c r="G26" i="9" s="1"/>
  <c r="G27" i="9" a="1"/>
  <c r="G27" i="9" s="1"/>
  <c r="G28" i="9" a="1"/>
  <c r="G28" i="9" s="1"/>
  <c r="G29" i="9" a="1"/>
  <c r="G29" i="9" s="1"/>
  <c r="G4" i="9" a="1"/>
  <c r="G4" i="9" s="1"/>
  <c r="I59" i="9"/>
  <c r="G81" i="9" a="1"/>
  <c r="G81" i="9" s="1"/>
  <c r="I58" i="9"/>
  <c r="I57" i="9"/>
  <c r="I45" i="9"/>
  <c r="I46" i="9"/>
  <c r="I47" i="9"/>
  <c r="I48" i="9"/>
  <c r="I49" i="9"/>
  <c r="I50" i="9"/>
  <c r="I51" i="9"/>
  <c r="I52" i="9"/>
  <c r="I53" i="9"/>
  <c r="I54" i="9"/>
  <c r="I55" i="9"/>
  <c r="I56" i="9"/>
  <c r="I44" i="9"/>
  <c r="G45" i="9" a="1"/>
  <c r="G45" i="9" s="1"/>
  <c r="G46" i="9" a="1"/>
  <c r="G46" i="9" s="1"/>
  <c r="G47" i="9" a="1"/>
  <c r="G47" i="9" s="1"/>
  <c r="G48" i="9" a="1"/>
  <c r="G48" i="9" s="1"/>
  <c r="G49" i="9" a="1"/>
  <c r="G49" i="9" s="1"/>
  <c r="G50" i="9" a="1"/>
  <c r="G50" i="9" s="1"/>
  <c r="G51" i="9" a="1"/>
  <c r="G51" i="9" s="1"/>
  <c r="G52" i="9" a="1"/>
  <c r="G52" i="9" s="1"/>
  <c r="G53" i="9" a="1"/>
  <c r="G53" i="9" s="1"/>
  <c r="G54" i="9" a="1"/>
  <c r="G54" i="9" s="1"/>
  <c r="G55" i="9" a="1"/>
  <c r="G55" i="9" s="1"/>
  <c r="G56" i="9" a="1"/>
  <c r="G56" i="9" s="1"/>
  <c r="G57" i="9" a="1"/>
  <c r="G57" i="9" s="1"/>
  <c r="G58" i="9" a="1"/>
  <c r="G58" i="9" s="1"/>
  <c r="G59" i="9" a="1"/>
  <c r="G59" i="9" s="1"/>
  <c r="G79" i="9" a="1"/>
  <c r="G79" i="9" s="1"/>
  <c r="G80" i="9" a="1"/>
  <c r="G80" i="9" s="1"/>
  <c r="G82" i="9" a="1"/>
  <c r="G82" i="9" s="1"/>
  <c r="G83" i="9" a="1"/>
  <c r="G83" i="9" s="1"/>
  <c r="G84" i="9" a="1"/>
  <c r="G84" i="9" s="1"/>
  <c r="G85" i="9" a="1"/>
  <c r="G85" i="9" s="1"/>
  <c r="G86" i="9" a="1"/>
  <c r="G86" i="9" s="1"/>
  <c r="G87" i="9" a="1"/>
  <c r="G87" i="9" s="1"/>
  <c r="G88" i="9" a="1"/>
  <c r="G88" i="9" s="1"/>
  <c r="G89" i="9" a="1"/>
  <c r="G89" i="9" s="1"/>
  <c r="G90" i="9" a="1"/>
  <c r="G90" i="9" s="1"/>
  <c r="G91" i="9" a="1"/>
  <c r="G91" i="9" s="1"/>
  <c r="G92" i="9" a="1"/>
  <c r="G92" i="9" s="1"/>
  <c r="G93" i="9" a="1"/>
  <c r="G93" i="9" s="1"/>
  <c r="G94" i="9" a="1"/>
  <c r="G94" i="9" s="1"/>
  <c r="G95" i="9" a="1"/>
  <c r="G95" i="9" s="1"/>
  <c r="G96" i="9" a="1"/>
  <c r="G96" i="9" s="1"/>
  <c r="G44" i="9" a="1"/>
  <c r="G44" i="9" s="1"/>
  <c r="G30" i="9" a="1"/>
  <c r="G30" i="9" s="1"/>
  <c r="G31" i="9" a="1"/>
  <c r="G31" i="9" s="1"/>
  <c r="G32" i="9" a="1"/>
  <c r="G32" i="9" s="1"/>
  <c r="G33" i="9" a="1"/>
  <c r="G33" i="9" s="1"/>
  <c r="G34" i="9" a="1"/>
  <c r="G34" i="9" s="1"/>
  <c r="G35" i="9" a="1"/>
  <c r="G35" i="9" s="1"/>
  <c r="G36" i="9" a="1"/>
  <c r="G36" i="9" s="1"/>
  <c r="G37" i="9" a="1"/>
  <c r="G37" i="9" s="1"/>
  <c r="G38" i="9" a="1"/>
  <c r="G38" i="9" s="1"/>
  <c r="G39" i="9" a="1"/>
  <c r="G39" i="9" s="1"/>
  <c r="G40" i="9" a="1"/>
  <c r="G40" i="9" s="1"/>
  <c r="G41" i="9" a="1"/>
  <c r="G41" i="9" s="1"/>
  <c r="G42" i="9" a="1"/>
  <c r="G42" i="9" s="1"/>
  <c r="G43" i="9" a="1"/>
  <c r="G43" i="9" s="1"/>
  <c r="I7" i="3" l="1"/>
  <c r="I9" i="3"/>
  <c r="I22" i="3"/>
  <c r="I6" i="3"/>
  <c r="I30" i="3"/>
  <c r="I5" i="3"/>
  <c r="I8" i="3"/>
  <c r="J8" i="3" s="1"/>
  <c r="I18" i="3"/>
  <c r="J18" i="3" s="1"/>
  <c r="I26" i="3"/>
  <c r="J26" i="3" s="1"/>
  <c r="I25" i="3"/>
  <c r="J25" i="3" s="1"/>
  <c r="I36" i="3"/>
  <c r="J36" i="3" s="1"/>
  <c r="I35" i="3"/>
  <c r="J35" i="3" s="1"/>
  <c r="I23" i="3"/>
  <c r="J23" i="3" s="1"/>
  <c r="I11" i="3"/>
  <c r="I34" i="3"/>
  <c r="I10" i="3"/>
  <c r="J10" i="3" s="1"/>
  <c r="I37" i="3"/>
  <c r="J37" i="3" s="1"/>
  <c r="I38" i="3"/>
  <c r="J38" i="3" s="1"/>
  <c r="I24" i="3"/>
  <c r="J24" i="3" s="1"/>
  <c r="I33" i="3"/>
  <c r="I32" i="3"/>
  <c r="I20" i="3"/>
  <c r="I12" i="3"/>
  <c r="J12" i="3" s="1"/>
  <c r="I21" i="3"/>
  <c r="I43" i="3"/>
  <c r="J43" i="3" s="1"/>
  <c r="I31" i="3"/>
  <c r="I19" i="3"/>
  <c r="I29" i="3"/>
  <c r="J29" i="3" s="1"/>
  <c r="I40" i="3"/>
  <c r="I28" i="3"/>
  <c r="J28" i="3" s="1"/>
  <c r="I16" i="3"/>
  <c r="J16" i="3" s="1"/>
  <c r="I4" i="3"/>
  <c r="I14" i="3"/>
  <c r="I13" i="3"/>
  <c r="J13" i="3" s="1"/>
  <c r="I42" i="3"/>
  <c r="J42" i="3" s="1"/>
  <c r="I41" i="3"/>
  <c r="I17" i="3"/>
  <c r="I39" i="3"/>
  <c r="J39" i="3" s="1"/>
  <c r="I27" i="3"/>
  <c r="J27" i="3" s="1"/>
  <c r="I15" i="3"/>
  <c r="J15" i="3" s="1"/>
  <c r="L21" i="3" l="1"/>
  <c r="J21" i="3"/>
  <c r="L20" i="3"/>
  <c r="J20" i="3"/>
  <c r="L33" i="3"/>
  <c r="J33" i="3"/>
  <c r="L5" i="3"/>
  <c r="J5" i="3"/>
  <c r="L32" i="3"/>
  <c r="J32" i="3"/>
  <c r="L4" i="3"/>
  <c r="J4" i="3"/>
  <c r="L40" i="3"/>
  <c r="J40" i="3"/>
  <c r="L30" i="3"/>
  <c r="J30" i="3"/>
  <c r="L41" i="3"/>
  <c r="J41" i="3"/>
  <c r="L14" i="3"/>
  <c r="J14" i="3"/>
  <c r="L6" i="3"/>
  <c r="J6" i="3"/>
  <c r="L22" i="3"/>
  <c r="J22" i="3"/>
  <c r="L9" i="3"/>
  <c r="J9" i="3"/>
  <c r="L19" i="3"/>
  <c r="J19" i="3"/>
  <c r="L34" i="3"/>
  <c r="J34" i="3"/>
  <c r="L31" i="3"/>
  <c r="J31" i="3"/>
  <c r="L11" i="3"/>
  <c r="J11" i="3"/>
  <c r="L17" i="3"/>
  <c r="J17" i="3"/>
  <c r="L7" i="3"/>
  <c r="J7" i="3"/>
  <c r="L15" i="3"/>
  <c r="L10" i="3"/>
  <c r="L27" i="3"/>
  <c r="L39" i="3"/>
  <c r="L23" i="3"/>
  <c r="L42" i="3"/>
  <c r="L36" i="3"/>
  <c r="L26" i="3"/>
  <c r="L16" i="3"/>
  <c r="L8" i="3"/>
  <c r="L38" i="3"/>
  <c r="L29" i="3"/>
  <c r="L43" i="3"/>
  <c r="L35" i="3"/>
  <c r="L12" i="3"/>
  <c r="L13" i="3"/>
  <c r="L25" i="3"/>
  <c r="L18" i="3"/>
  <c r="L24" i="3"/>
  <c r="L28" i="3"/>
  <c r="L37" i="3"/>
  <c r="D75" i="10" l="1"/>
  <c r="H10" i="4"/>
  <c r="E12" i="4"/>
  <c r="H14" i="4"/>
  <c r="E16" i="4"/>
  <c r="H17" i="4"/>
  <c r="E20" i="4"/>
  <c r="H21" i="4"/>
  <c r="J14" i="4"/>
  <c r="K14" i="4" s="1"/>
  <c r="F16" i="4"/>
  <c r="J17" i="4"/>
  <c r="K17" i="4" s="1"/>
  <c r="F20" i="4"/>
  <c r="J21" i="4"/>
  <c r="K21" i="4" s="1"/>
  <c r="F7" i="4"/>
  <c r="J4" i="4"/>
  <c r="K4" i="4" s="1"/>
  <c r="G16" i="4"/>
  <c r="D19" i="4"/>
  <c r="G20" i="4"/>
  <c r="G7" i="4"/>
  <c r="E8" i="4"/>
  <c r="H9" i="4"/>
  <c r="E13" i="4"/>
  <c r="D5" i="4"/>
  <c r="M9" i="4"/>
  <c r="N9" i="4" s="1"/>
  <c r="E11" i="4"/>
  <c r="H13" i="4"/>
  <c r="E15" i="4"/>
  <c r="H18" i="4"/>
  <c r="E22" i="4"/>
  <c r="J18" i="4"/>
  <c r="K18" i="4" s="1"/>
  <c r="J19" i="4"/>
  <c r="K19" i="4" s="1"/>
  <c r="D10" i="4"/>
  <c r="G22" i="4"/>
  <c r="D21" i="4"/>
  <c r="D4" i="4"/>
  <c r="H22" i="4"/>
  <c r="F17" i="4"/>
  <c r="J22" i="4"/>
  <c r="K22" i="4" s="1"/>
  <c r="F21" i="4"/>
  <c r="F4" i="4"/>
  <c r="G10" i="4"/>
  <c r="M7" i="4"/>
  <c r="N7" i="4" s="1"/>
  <c r="F22" i="4"/>
  <c r="G5" i="4"/>
  <c r="E10" i="4"/>
  <c r="H11" i="4"/>
  <c r="E14" i="4"/>
  <c r="H15" i="4"/>
  <c r="E17" i="4"/>
  <c r="F14" i="4"/>
  <c r="H7" i="4"/>
  <c r="J12" i="4"/>
  <c r="K12" i="4" s="1"/>
  <c r="F18" i="4"/>
  <c r="J16" i="4"/>
  <c r="K16" i="4" s="1"/>
  <c r="F19" i="4"/>
  <c r="J20" i="4"/>
  <c r="K20" i="4" s="1"/>
  <c r="J7" i="4"/>
  <c r="K7" i="4" s="1"/>
  <c r="G8" i="4"/>
  <c r="D11" i="4"/>
  <c r="G19" i="4"/>
  <c r="H8" i="4"/>
  <c r="J8" i="4"/>
  <c r="K8" i="4" s="1"/>
  <c r="F5" i="4"/>
  <c r="M8" i="4"/>
  <c r="N8" i="4" s="1"/>
  <c r="H5" i="4"/>
  <c r="J5" i="4"/>
  <c r="K5" i="4" s="1"/>
  <c r="D9" i="4"/>
  <c r="D12" i="4"/>
  <c r="D20" i="4"/>
  <c r="I73" i="10"/>
  <c r="I74" i="10" l="1"/>
  <c r="J15" i="4"/>
  <c r="K15" i="4" s="1"/>
  <c r="F15" i="4"/>
  <c r="H20" i="4"/>
  <c r="D18" i="4"/>
  <c r="F12" i="4"/>
  <c r="E9" i="4"/>
  <c r="D16" i="4"/>
  <c r="D22" i="4"/>
  <c r="F13" i="4"/>
  <c r="D17" i="4"/>
  <c r="J11" i="4"/>
  <c r="K11" i="4" s="1"/>
  <c r="J13" i="4"/>
  <c r="K13" i="4" s="1"/>
  <c r="E19" i="4"/>
  <c r="G12" i="4"/>
  <c r="J10" i="4"/>
  <c r="K10" i="4" s="1"/>
  <c r="M5" i="4"/>
  <c r="N5" i="4" s="1"/>
  <c r="G21" i="4"/>
  <c r="G18" i="4"/>
  <c r="J9" i="4"/>
  <c r="K9" i="4" s="1"/>
  <c r="G15" i="4"/>
  <c r="F10" i="4"/>
  <c r="F11" i="4"/>
  <c r="H16" i="4"/>
  <c r="D13" i="4"/>
  <c r="F9" i="4"/>
  <c r="G4" i="4"/>
  <c r="G17" i="4"/>
  <c r="D15" i="4"/>
  <c r="F8" i="4"/>
  <c r="D14" i="4"/>
  <c r="E4" i="4"/>
  <c r="E5" i="4"/>
  <c r="E18" i="4"/>
  <c r="G9" i="4"/>
  <c r="H4" i="4"/>
  <c r="D7" i="4"/>
  <c r="G14" i="4"/>
  <c r="G13" i="4"/>
  <c r="M4" i="4"/>
  <c r="N4" i="4" s="1"/>
  <c r="G11" i="4"/>
  <c r="E21" i="4"/>
  <c r="H19" i="4"/>
  <c r="H12" i="4"/>
  <c r="D8" i="4"/>
  <c r="E7" i="4"/>
  <c r="H6" i="4"/>
  <c r="J6" i="4"/>
  <c r="K6" i="4" s="1"/>
  <c r="M6" i="4"/>
  <c r="N6" i="4" s="1"/>
  <c r="D6" i="4"/>
  <c r="E6" i="4"/>
  <c r="F6" i="4"/>
  <c r="G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<sst xmlns="http://schemas.openxmlformats.org/spreadsheetml/2006/main" count="858" uniqueCount="259">
  <si>
    <t>Product</t>
  </si>
  <si>
    <t>Unit/Cost</t>
  </si>
  <si>
    <t>Reorder Level</t>
  </si>
  <si>
    <t>Contact Name</t>
  </si>
  <si>
    <t>iPhone 15 Pro Max</t>
  </si>
  <si>
    <t>Samsung Galaxy Tab S9 FE</t>
  </si>
  <si>
    <t>One Plus Led TV</t>
  </si>
  <si>
    <t>HP spectre x360</t>
  </si>
  <si>
    <t>Google Pixel 7a</t>
  </si>
  <si>
    <t>One Plus 12</t>
  </si>
  <si>
    <t>iPad Pro 12</t>
  </si>
  <si>
    <t>iPad Air</t>
  </si>
  <si>
    <t>Sony Bravia 4k Led TV</t>
  </si>
  <si>
    <t>MacBook Pro M3 Max 16</t>
  </si>
  <si>
    <t>Xiaomi 14 Pro</t>
  </si>
  <si>
    <t>Motorola Edge 40</t>
  </si>
  <si>
    <t>MacBook Air M2 13</t>
  </si>
  <si>
    <t>HP Envy x360</t>
  </si>
  <si>
    <t>Nothing Phone</t>
  </si>
  <si>
    <t>iPad Mini</t>
  </si>
  <si>
    <t>Google Pixel 8 Pro</t>
  </si>
  <si>
    <t>Samsung Galaxy S23 FE</t>
  </si>
  <si>
    <t>HP Pavilion 15</t>
  </si>
  <si>
    <t>Xiaomi Android TV</t>
  </si>
  <si>
    <t>iPhone 15</t>
  </si>
  <si>
    <t>Asus Zenbook 14</t>
  </si>
  <si>
    <t>Dell Alienware</t>
  </si>
  <si>
    <t>Samsung Galaxy S24 Ultra</t>
  </si>
  <si>
    <t>iPhone 13</t>
  </si>
  <si>
    <t xml:space="preserve">Samsung Smart Led TV </t>
  </si>
  <si>
    <t>Sony Xperia 1V</t>
  </si>
  <si>
    <t>Samsung Galaxy S24+</t>
  </si>
  <si>
    <t>HP  Victer 14s</t>
  </si>
  <si>
    <t>iPad 16 Pro Max</t>
  </si>
  <si>
    <t>Samsung Galaxy A49+</t>
  </si>
  <si>
    <t xml:space="preserve">iPad 16 </t>
  </si>
  <si>
    <t>Google Smart TV</t>
  </si>
  <si>
    <t xml:space="preserve">One Plus Ultra </t>
  </si>
  <si>
    <t xml:space="preserve">Dell Aspire </t>
  </si>
  <si>
    <t>Samsung Android TV</t>
  </si>
  <si>
    <t>HP Victre 14s</t>
  </si>
  <si>
    <t>iPad 9th Gen</t>
  </si>
  <si>
    <t>Sony Bravia Smart 4K</t>
  </si>
  <si>
    <t>Samsung F23 Plus</t>
  </si>
  <si>
    <t>Tech Distro</t>
  </si>
  <si>
    <t>Savex Technologies</t>
  </si>
  <si>
    <t>Tech Distributers</t>
  </si>
  <si>
    <t xml:space="preserve">Global Tech </t>
  </si>
  <si>
    <t>K&amp;L Distributers</t>
  </si>
  <si>
    <t>Foreighn Tech Distributers</t>
  </si>
  <si>
    <t>Amit Khandal</t>
  </si>
  <si>
    <t>Dipti Sharma</t>
  </si>
  <si>
    <t xml:space="preserve">John Smith </t>
  </si>
  <si>
    <t>Sam Hopper</t>
  </si>
  <si>
    <t>Ashok Ghalot</t>
  </si>
  <si>
    <t>Omkar Sharma</t>
  </si>
  <si>
    <t>Leoroy Hanlon</t>
  </si>
  <si>
    <t>Shruti Singh</t>
  </si>
  <si>
    <t>Richie Alexander</t>
  </si>
  <si>
    <t>Sahid Ali khan</t>
  </si>
  <si>
    <t>support@iriscomputersltd.in</t>
  </si>
  <si>
    <t>support@redingtonindialtd.in</t>
  </si>
  <si>
    <t>support@arialtechltd.in</t>
  </si>
  <si>
    <t>support@halotechltd.in</t>
  </si>
  <si>
    <t>Iris Computers Ltd</t>
  </si>
  <si>
    <t>Redington India Ltd</t>
  </si>
  <si>
    <t>Arial Tech Ltd</t>
  </si>
  <si>
    <t>Halo Tech Ltd</t>
  </si>
  <si>
    <t>support@techdistributers.in</t>
  </si>
  <si>
    <t>support@foreighntechdistributers.in</t>
  </si>
  <si>
    <t>support@globaltech.in</t>
  </si>
  <si>
    <t>support@savextechnologies.in</t>
  </si>
  <si>
    <t>support@techdistro.in</t>
  </si>
  <si>
    <t>support@k&amp;ldistributers.in</t>
  </si>
  <si>
    <t>E-mail ID</t>
  </si>
  <si>
    <t>Delivery Time(in days)</t>
  </si>
  <si>
    <t>HSN Code.</t>
  </si>
  <si>
    <t>ASW-001</t>
  </si>
  <si>
    <t>ASW-002</t>
  </si>
  <si>
    <t>ASW-003</t>
  </si>
  <si>
    <t>ASW-004</t>
  </si>
  <si>
    <t>ASW-005</t>
  </si>
  <si>
    <t>ASW-006</t>
  </si>
  <si>
    <t>ASW-007</t>
  </si>
  <si>
    <t>ASW-008</t>
  </si>
  <si>
    <t>ASW-009</t>
  </si>
  <si>
    <t>ASW-010</t>
  </si>
  <si>
    <t>ASW-011</t>
  </si>
  <si>
    <t>ASW-012</t>
  </si>
  <si>
    <t>ASW-013</t>
  </si>
  <si>
    <t>ASW-014</t>
  </si>
  <si>
    <t>ASW-015</t>
  </si>
  <si>
    <t>ASW-016</t>
  </si>
  <si>
    <t>ASW-017</t>
  </si>
  <si>
    <t>ASW-018</t>
  </si>
  <si>
    <t>ASW-019</t>
  </si>
  <si>
    <t>ASW-020</t>
  </si>
  <si>
    <t>ASW-021</t>
  </si>
  <si>
    <t>ASW-022</t>
  </si>
  <si>
    <t>ASW-023</t>
  </si>
  <si>
    <t>ASW-024</t>
  </si>
  <si>
    <t>ASW-025</t>
  </si>
  <si>
    <t>ASW-026</t>
  </si>
  <si>
    <t>ASW-027</t>
  </si>
  <si>
    <t>ASW-028</t>
  </si>
  <si>
    <t>ASW-029</t>
  </si>
  <si>
    <t>ASW-030</t>
  </si>
  <si>
    <t>ASW-031</t>
  </si>
  <si>
    <t>ASW-032</t>
  </si>
  <si>
    <t>ASW-033</t>
  </si>
  <si>
    <t>ASW-034</t>
  </si>
  <si>
    <t>ASW-035</t>
  </si>
  <si>
    <t>ASW-036</t>
  </si>
  <si>
    <t>ASW-037</t>
  </si>
  <si>
    <t>ASW-038</t>
  </si>
  <si>
    <t>ASW-039</t>
  </si>
  <si>
    <t>ASW-040</t>
  </si>
  <si>
    <t>Led TV</t>
  </si>
  <si>
    <t>Mobile Phone</t>
  </si>
  <si>
    <t>Category</t>
  </si>
  <si>
    <t>Laptop</t>
  </si>
  <si>
    <t>Tablet</t>
  </si>
  <si>
    <t>Selling Price</t>
  </si>
  <si>
    <t>Vendor Comp.</t>
  </si>
  <si>
    <t>Ware House No.</t>
  </si>
  <si>
    <t>WH-0041</t>
  </si>
  <si>
    <t>WH-0042</t>
  </si>
  <si>
    <t>TransID</t>
  </si>
  <si>
    <t>Date</t>
  </si>
  <si>
    <t>Quantity</t>
  </si>
  <si>
    <t>Type</t>
  </si>
  <si>
    <t>T001</t>
  </si>
  <si>
    <t>P001</t>
  </si>
  <si>
    <t>Store A</t>
  </si>
  <si>
    <t>Opening Stock</t>
  </si>
  <si>
    <t>T002</t>
  </si>
  <si>
    <t>Store B</t>
  </si>
  <si>
    <t>T003</t>
  </si>
  <si>
    <t>Store C</t>
  </si>
  <si>
    <t>T004</t>
  </si>
  <si>
    <t>P002</t>
  </si>
  <si>
    <t>T005</t>
  </si>
  <si>
    <t>T006</t>
  </si>
  <si>
    <t>T007</t>
  </si>
  <si>
    <t>P003</t>
  </si>
  <si>
    <t>T008</t>
  </si>
  <si>
    <t>T009</t>
  </si>
  <si>
    <t>T010</t>
  </si>
  <si>
    <t>P004</t>
  </si>
  <si>
    <t>T011</t>
  </si>
  <si>
    <t>T012</t>
  </si>
  <si>
    <t>T013</t>
  </si>
  <si>
    <t>P005</t>
  </si>
  <si>
    <t>T014</t>
  </si>
  <si>
    <t>T015</t>
  </si>
  <si>
    <t>T016</t>
  </si>
  <si>
    <t>P006</t>
  </si>
  <si>
    <t>T017</t>
  </si>
  <si>
    <t>T018</t>
  </si>
  <si>
    <t>T019</t>
  </si>
  <si>
    <t>P007</t>
  </si>
  <si>
    <t>T020</t>
  </si>
  <si>
    <t>T021</t>
  </si>
  <si>
    <t>P008</t>
  </si>
  <si>
    <t>T022</t>
  </si>
  <si>
    <t>T023</t>
  </si>
  <si>
    <t>T024</t>
  </si>
  <si>
    <t>P009</t>
  </si>
  <si>
    <t>T025</t>
  </si>
  <si>
    <t>T026</t>
  </si>
  <si>
    <t>T027</t>
  </si>
  <si>
    <t>P010</t>
  </si>
  <si>
    <t>T028</t>
  </si>
  <si>
    <t>T029</t>
  </si>
  <si>
    <t>T030</t>
  </si>
  <si>
    <t>P011</t>
  </si>
  <si>
    <t>T031</t>
  </si>
  <si>
    <t>T032</t>
  </si>
  <si>
    <t>T033</t>
  </si>
  <si>
    <t>P014</t>
  </si>
  <si>
    <t>T034</t>
  </si>
  <si>
    <t>T035</t>
  </si>
  <si>
    <t>T036</t>
  </si>
  <si>
    <t>P015</t>
  </si>
  <si>
    <t>T037</t>
  </si>
  <si>
    <t>T038</t>
  </si>
  <si>
    <t>T039</t>
  </si>
  <si>
    <t>P016</t>
  </si>
  <si>
    <t>T040</t>
  </si>
  <si>
    <t>T041</t>
  </si>
  <si>
    <t>P017</t>
  </si>
  <si>
    <t>P019</t>
  </si>
  <si>
    <t>P020</t>
  </si>
  <si>
    <t>T051</t>
  </si>
  <si>
    <t>Sale</t>
  </si>
  <si>
    <t>T052</t>
  </si>
  <si>
    <t>T053</t>
  </si>
  <si>
    <t>Receipt</t>
  </si>
  <si>
    <t>T056</t>
  </si>
  <si>
    <t>T054</t>
  </si>
  <si>
    <t>T055</t>
  </si>
  <si>
    <t>T058</t>
  </si>
  <si>
    <t>T059</t>
  </si>
  <si>
    <t>T057</t>
  </si>
  <si>
    <t>T060</t>
  </si>
  <si>
    <t>P012</t>
  </si>
  <si>
    <t>T062</t>
  </si>
  <si>
    <t>T061</t>
  </si>
  <si>
    <t>T063</t>
  </si>
  <si>
    <t>T064</t>
  </si>
  <si>
    <t>P018</t>
  </si>
  <si>
    <t>T065</t>
  </si>
  <si>
    <t>T066</t>
  </si>
  <si>
    <t>T068</t>
  </si>
  <si>
    <t>T067</t>
  </si>
  <si>
    <t>P013</t>
  </si>
  <si>
    <t>T069</t>
  </si>
  <si>
    <t>T070</t>
  </si>
  <si>
    <t>T071</t>
  </si>
  <si>
    <t>HSN-Code</t>
  </si>
  <si>
    <t>T042</t>
  </si>
  <si>
    <t>T043</t>
  </si>
  <si>
    <t>T044</t>
  </si>
  <si>
    <t>T045</t>
  </si>
  <si>
    <t>T046</t>
  </si>
  <si>
    <t>T047</t>
  </si>
  <si>
    <t>T048</t>
  </si>
  <si>
    <t>T049</t>
  </si>
  <si>
    <t>T050</t>
  </si>
  <si>
    <t>Quantity in Stock</t>
  </si>
  <si>
    <t>Total Value</t>
  </si>
  <si>
    <t>Status</t>
  </si>
  <si>
    <t xml:space="preserve">Product </t>
  </si>
  <si>
    <t>Units</t>
  </si>
  <si>
    <t>Arrival Date</t>
  </si>
  <si>
    <t>Order Date</t>
  </si>
  <si>
    <t>T072</t>
  </si>
  <si>
    <t>T073</t>
  </si>
  <si>
    <t>T074</t>
  </si>
  <si>
    <t>T075</t>
  </si>
  <si>
    <t>Grand Total</t>
  </si>
  <si>
    <t>Sum of Quantity in Stock</t>
  </si>
  <si>
    <t>Product Description</t>
  </si>
  <si>
    <t>Sum of Total Value</t>
  </si>
  <si>
    <t>Site Location</t>
  </si>
  <si>
    <t>Count of Product</t>
  </si>
  <si>
    <t>Yes</t>
  </si>
  <si>
    <t xml:space="preserve">Reorder </t>
  </si>
  <si>
    <t>Reorder</t>
  </si>
  <si>
    <t>Product Name</t>
  </si>
  <si>
    <t>Total Quantity</t>
  </si>
  <si>
    <t>Inventory Value</t>
  </si>
  <si>
    <t>Reorder Value</t>
  </si>
  <si>
    <t>Low Qty. Stock</t>
  </si>
  <si>
    <t>Total Inventory Value</t>
  </si>
  <si>
    <t>Category Share %</t>
  </si>
  <si>
    <t>Remaining Others</t>
  </si>
  <si>
    <t>Labels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</si>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</sst>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_ &quot;₹&quot;\ * #,##0_ ;_ &quot;₹&quot;\ * \-#,##0_ ;_ &quot;₹&quot;\ * &quot;-&quot;??_ ;_ @_ "/>
    <numFmt numFmtId="165" formatCode="_-&quot;$&quot;* #,##0.00_-;\-&quot;$&quot;* #,##0.00_-;_-&quot;$&quot;* &quot;-&quot;??_-;_-@_-"/>
    <numFmt numFmtId="166" formatCode="_-* #,##0.00_-;\-* #,##0.00_-;_-* &quot;-&quot;??_-;_-@_-"/>
    <numFmt numFmtId="167" formatCode="&quot;₹&quot;\ #0.0,,&quot; L. &quot;"/>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u/>
      <sz val="11"/>
      <color theme="7" tint="-0.249977111117893"/>
      <name val="Aptos Narrow"/>
      <family val="2"/>
      <scheme val="minor"/>
    </font>
    <font>
      <u/>
      <sz val="11"/>
      <color rgb="FFFF0000"/>
      <name val="Aptos Narrow"/>
      <family val="2"/>
      <scheme val="minor"/>
    </font>
    <font>
      <b/>
      <u/>
      <sz val="11"/>
      <color theme="1"/>
      <name val="Aptos Narrow"/>
      <family val="2"/>
      <scheme val="minor"/>
    </font>
    <font>
      <b/>
      <sz val="11"/>
      <color theme="0"/>
      <name val="Aptos Narrow"/>
      <family val="2"/>
      <scheme val="minor"/>
    </font>
    <font>
      <sz val="11"/>
      <color theme="0"/>
      <name val="Aptos Narrow"/>
      <family val="2"/>
      <scheme val="minor"/>
    </font>
    <font>
      <sz val="14"/>
      <color theme="1"/>
      <name val="Aptos Narrow"/>
      <family val="2"/>
      <scheme val="minor"/>
    </font>
  </fonts>
  <fills count="6">
    <fill>
      <patternFill patternType="none"/>
    </fill>
    <fill>
      <patternFill patternType="gray125"/>
    </fill>
    <fill>
      <patternFill patternType="solid">
        <fgColor theme="0" tint="-0.14999847407452621"/>
        <bgColor theme="0" tint="-0.14999847407452621"/>
      </patternFill>
    </fill>
    <fill>
      <patternFill patternType="solid">
        <fgColor theme="3"/>
        <bgColor indexed="64"/>
      </patternFill>
    </fill>
    <fill>
      <patternFill patternType="solid">
        <fgColor theme="0"/>
        <bgColor indexed="64"/>
      </patternFill>
    </fill>
    <fill>
      <patternFill patternType="solid">
        <fgColor rgb="FFEEF2F7"/>
        <bgColor indexed="64"/>
      </patternFill>
    </fill>
  </fills>
  <borders count="5">
    <border>
      <left/>
      <right/>
      <top/>
      <bottom/>
      <diagonal/>
    </border>
    <border>
      <left/>
      <right/>
      <top style="thin">
        <color theme="1"/>
      </top>
      <bottom/>
      <diagonal/>
    </border>
    <border>
      <left/>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s>
  <cellStyleXfs count="6">
    <xf numFmtId="0" fontId="0" fillId="0" borderId="0"/>
    <xf numFmtId="44" fontId="1" fillId="0" borderId="0" applyFont="0" applyFill="0" applyBorder="0" applyAlignment="0" applyProtection="0"/>
    <xf numFmtId="0" fontId="3" fillId="0" borderId="0" applyNumberForma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164" fontId="0" fillId="0" borderId="0" xfId="1" applyNumberFormat="1" applyFont="1"/>
    <xf numFmtId="0" fontId="3" fillId="0" borderId="0" xfId="2"/>
    <xf numFmtId="164" fontId="0" fillId="0" borderId="0" xfId="0" applyNumberFormat="1"/>
    <xf numFmtId="0" fontId="2" fillId="0" borderId="0" xfId="0" applyFont="1"/>
    <xf numFmtId="0" fontId="2" fillId="0" borderId="0" xfId="0" applyFont="1" applyAlignment="1">
      <alignment horizontal="left"/>
    </xf>
    <xf numFmtId="14" fontId="0" fillId="0" borderId="0" xfId="0" applyNumberFormat="1"/>
    <xf numFmtId="164" fontId="0" fillId="0" borderId="1" xfId="0" applyNumberFormat="1" applyBorder="1"/>
    <xf numFmtId="164" fontId="0" fillId="0" borderId="2" xfId="0" applyNumberFormat="1" applyBorder="1"/>
    <xf numFmtId="0" fontId="5" fillId="0" borderId="0" xfId="0" applyFont="1"/>
    <xf numFmtId="14" fontId="0" fillId="2" borderId="3" xfId="0" applyNumberFormat="1" applyFill="1" applyBorder="1" applyAlignment="1">
      <alignment horizontal="right"/>
    </xf>
    <xf numFmtId="14" fontId="0" fillId="0" borderId="3" xfId="0" applyNumberFormat="1" applyBorder="1" applyAlignment="1">
      <alignment horizontal="right"/>
    </xf>
    <xf numFmtId="14" fontId="0" fillId="0" borderId="0" xfId="0" applyNumberFormat="1" applyAlignment="1">
      <alignment horizontal="right"/>
    </xf>
    <xf numFmtId="14" fontId="0" fillId="2" borderId="4" xfId="0" applyNumberFormat="1" applyFill="1" applyBorder="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pivotButton="1" applyFont="1"/>
    <xf numFmtId="10" fontId="0" fillId="0" borderId="0" xfId="0" applyNumberFormat="1"/>
    <xf numFmtId="0" fontId="8" fillId="3" borderId="0" xfId="0" applyFont="1" applyFill="1" applyAlignment="1">
      <alignment horizontal="center" vertical="center"/>
    </xf>
    <xf numFmtId="0" fontId="8" fillId="3" borderId="0" xfId="0" applyFont="1" applyFill="1" applyAlignment="1">
      <alignment horizontal="center"/>
    </xf>
    <xf numFmtId="0" fontId="9" fillId="3" borderId="0" xfId="0" applyFont="1" applyFill="1" applyAlignment="1">
      <alignment horizontal="left"/>
    </xf>
    <xf numFmtId="0" fontId="0" fillId="4" borderId="0" xfId="5" applyNumberFormat="1" applyFont="1" applyFill="1"/>
    <xf numFmtId="0" fontId="0" fillId="4" borderId="0" xfId="0" applyFill="1"/>
    <xf numFmtId="9" fontId="0" fillId="4" borderId="0" xfId="5" applyFont="1" applyFill="1"/>
    <xf numFmtId="9" fontId="0" fillId="4" borderId="0" xfId="0" applyNumberFormat="1" applyFill="1"/>
    <xf numFmtId="0" fontId="0" fillId="5" borderId="0" xfId="0" applyFill="1"/>
    <xf numFmtId="0" fontId="0" fillId="4" borderId="0" xfId="0" applyFill="1" applyAlignment="1">
      <alignment vertical="center"/>
    </xf>
    <xf numFmtId="0" fontId="7" fillId="4" borderId="0" xfId="0" applyFont="1" applyFill="1"/>
    <xf numFmtId="0" fontId="6" fillId="4" borderId="0" xfId="0" applyFont="1" applyFill="1"/>
    <xf numFmtId="167" fontId="0" fillId="0" borderId="0" xfId="0" applyNumberFormat="1"/>
    <xf numFmtId="0" fontId="0" fillId="5" borderId="0" xfId="0" applyFill="1" applyAlignment="1">
      <alignment horizontal="center"/>
    </xf>
    <xf numFmtId="0" fontId="10" fillId="4" borderId="0" xfId="0" applyFont="1" applyFill="1" applyAlignment="1">
      <alignment horizontal="center" vertical="center"/>
    </xf>
    <xf numFmtId="0" fontId="0" fillId="0" borderId="0" xfId="0" applyNumberFormat="1"/>
  </cellXfs>
  <cellStyles count="6">
    <cellStyle name="Comma 2" xfId="3" xr:uid="{EC268B59-63E5-439B-BFAB-427EEE87425A}"/>
    <cellStyle name="Currency" xfId="1" builtinId="4"/>
    <cellStyle name="Currency 2" xfId="4" xr:uid="{63C4BCCD-47F4-4DA1-8154-98A56DFF3184}"/>
    <cellStyle name="Hyperlink" xfId="2" builtinId="8"/>
    <cellStyle name="Normal" xfId="0" builtinId="0"/>
    <cellStyle name="Percent" xfId="5" builtinId="5"/>
  </cellStyles>
  <dxfs count="143">
    <dxf>
      <fill>
        <patternFill patternType="solid">
          <bgColor rgb="FFEEF2F7"/>
        </patternFill>
      </fill>
    </dxf>
    <dxf>
      <numFmt numFmtId="167" formatCode="&quot;₹&quot;\ #0.0,,&quot; L. &quot;"/>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numFmt numFmtId="167" formatCode="&quot;₹&quot;\ #0.0,,&quot; L. &quot;"/>
    </dxf>
    <dxf>
      <fill>
        <patternFill patternType="solid">
          <bgColor rgb="FFEEF2F7"/>
        </patternFill>
      </fill>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numFmt numFmtId="167" formatCode="&quot;₹&quot;\ #0.0,,&quot; L. &quot;"/>
    </dxf>
    <dxf>
      <fill>
        <patternFill patternType="solid">
          <bgColor rgb="FFEEF2F7"/>
        </patternFill>
      </fill>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numFmt numFmtId="167" formatCode="&quot;₹&quot;\ #0.0,,&quot; L. &quot;"/>
    </dxf>
    <dxf>
      <fill>
        <patternFill patternType="solid">
          <bgColor rgb="FFEEF2F7"/>
        </patternFill>
      </fill>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fill>
        <patternFill patternType="solid">
          <bgColor rgb="FFEEF2F7"/>
        </patternFill>
      </fill>
    </dxf>
    <dxf>
      <numFmt numFmtId="167" formatCode="&quot;₹&quot;\ #0.0,,&quot; L. &quot;"/>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fill>
        <patternFill patternType="solid">
          <bgColor rgb="FFEEF2F7"/>
        </patternFill>
      </fill>
    </dxf>
    <dxf>
      <numFmt numFmtId="167" formatCode="&quot;₹&quot;\ #0.0,,&quot; L. &quot;"/>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fill>
        <patternFill patternType="solid">
          <bgColor rgb="FFEEF2F7"/>
        </patternFill>
      </fill>
    </dxf>
    <dxf>
      <numFmt numFmtId="167" formatCode="&quot;₹&quot;\ #0.0,,&quot; L. &quot;"/>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fill>
        <patternFill patternType="solid">
          <bgColor rgb="FFEEF2F7"/>
        </patternFill>
      </fill>
    </dxf>
    <dxf>
      <numFmt numFmtId="167" formatCode="&quot;₹&quot;\ #0.0,,&quot; L. &quot;"/>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fill>
        <patternFill patternType="solid">
          <bgColor rgb="FFEEF2F7"/>
        </patternFill>
      </fill>
    </dxf>
    <dxf>
      <numFmt numFmtId="167" formatCode="&quot;₹&quot;\ #0.0,,&quot; L. &quot;"/>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fill>
        <patternFill patternType="solid">
          <bgColor rgb="FFEEF2F7"/>
        </patternFill>
      </fill>
    </dxf>
    <dxf>
      <numFmt numFmtId="167" formatCode="&quot;₹&quot;\ #0.0,,&quot; L. &quot;"/>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fill>
        <patternFill patternType="solid">
          <bgColor rgb="FFEEF2F7"/>
        </patternFill>
      </fill>
    </dxf>
    <dxf>
      <numFmt numFmtId="167" formatCode="&quot;₹&quot;\ #0.0,,&quot; L. &quot;"/>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fill>
        <patternFill patternType="solid">
          <bgColor rgb="FFEEF2F7"/>
        </patternFill>
      </fill>
    </dxf>
    <dxf>
      <numFmt numFmtId="167" formatCode="&quot;₹&quot;\ #0.0,,&quot; L. &quot;"/>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numFmt numFmtId="167" formatCode="&quot;₹&quot;\ #0.0,,&quot; L. &quot;"/>
    </dxf>
    <dxf>
      <fill>
        <patternFill patternType="solid">
          <bgColor rgb="FFEEF2F7"/>
        </patternFill>
      </fill>
    </dxf>
    <dxf>
      <font>
        <b/>
      </font>
    </dxf>
    <dxf>
      <numFmt numFmtId="0" formatCode="General"/>
    </dxf>
    <dxf>
      <numFmt numFmtId="14" formatCode="0.00%"/>
    </dxf>
    <dxf>
      <numFmt numFmtId="0" formatCode="General"/>
    </dxf>
    <dxf>
      <numFmt numFmtId="164" formatCode="_ &quot;₹&quot;\ * #,##0_ ;_ &quot;₹&quot;\ * \-#,##0_ ;_ &quot;₹&quot;\ * &quot;-&quot;??_ ;_ @_ "/>
    </dxf>
    <dxf>
      <numFmt numFmtId="0" formatCode="General"/>
    </dxf>
    <dxf>
      <fill>
        <gradientFill>
          <stop position="0">
            <color theme="0"/>
          </stop>
          <stop position="1">
            <color theme="6" tint="0.40000610370189521"/>
          </stop>
        </gradientFill>
      </fill>
    </dxf>
    <dxf>
      <fill>
        <gradientFill>
          <stop position="0">
            <color theme="0"/>
          </stop>
          <stop position="1">
            <color rgb="FFFF0000"/>
          </stop>
        </gradientFill>
      </fill>
    </dxf>
    <dxf>
      <fill>
        <gradientFill>
          <stop position="0">
            <color theme="0"/>
          </stop>
          <stop position="1">
            <color rgb="FF66FF66"/>
          </stop>
        </gradientFill>
      </fill>
    </dxf>
    <dxf>
      <fill>
        <gradientFill>
          <stop position="0">
            <color theme="0"/>
          </stop>
          <stop position="1">
            <color rgb="FFFF5050"/>
          </stop>
        </gradientFill>
      </fill>
    </dxf>
    <dxf>
      <font>
        <color rgb="FF9C0006"/>
      </font>
      <fill>
        <patternFill>
          <bgColor rgb="FFFFC7CE"/>
        </patternFill>
      </fill>
    </dxf>
    <dxf>
      <font>
        <color rgb="FF006100"/>
      </font>
      <fill>
        <patternFill>
          <bgColor rgb="FFC6EFCE"/>
        </patternFill>
      </fill>
    </dxf>
    <dxf>
      <font>
        <color rgb="FF9C0006"/>
      </font>
    </dxf>
    <dxf>
      <font>
        <color rgb="FFFFCC00"/>
      </font>
    </dxf>
    <dxf>
      <font>
        <color rgb="FF00B050"/>
      </font>
    </dxf>
    <dxf>
      <font>
        <color rgb="FFFF0000"/>
      </font>
    </dxf>
    <dxf>
      <numFmt numFmtId="0" formatCode="General"/>
    </dxf>
    <dxf>
      <numFmt numFmtId="14" formatCode="0.00%"/>
    </dxf>
    <dxf>
      <numFmt numFmtId="164" formatCode="_ &quot;₹&quot;\ * #,##0_ ;_ &quot;₹&quot;\ * \-#,##0_ ;_ &quot;₹&quot;\ * &quot;-&quot;??_ ;_ @_ "/>
    </dxf>
    <dxf>
      <fill>
        <patternFill patternType="solid">
          <bgColor rgb="FFEEF2F7"/>
        </patternFill>
      </fill>
    </dxf>
    <dxf>
      <numFmt numFmtId="0" formatCode="General"/>
    </dxf>
    <dxf>
      <numFmt numFmtId="167" formatCode="&quot;₹&quot;\ #0.0,,&quot; L. &quot;"/>
    </dxf>
    <dxf>
      <font>
        <b/>
      </font>
    </dxf>
    <dxf>
      <numFmt numFmtId="0" formatCode="General"/>
    </dxf>
    <dxf>
      <numFmt numFmtId="19" formatCode="dd/mm/yyyy"/>
    </dxf>
    <dxf>
      <font>
        <b val="0"/>
        <i val="0"/>
        <strike val="0"/>
        <condense val="0"/>
        <extend val="0"/>
        <outline val="0"/>
        <shadow val="0"/>
        <u/>
        <vertAlign val="baseline"/>
        <sz val="11"/>
        <color theme="7" tint="-0.249977111117893"/>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numFmt numFmtId="0" formatCode="General"/>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4" formatCode="_ &quot;₹&quot;\ * #,##0_ ;_ &quot;₹&quot;\ * \-#,##0_ ;_ &quot;₹&quot;\ * &quot;-&quot;??_ ;_ @_ "/>
    </dxf>
    <dxf>
      <numFmt numFmtId="164" formatCode="_ &quot;₹&quot;\ * #,##0_ ;_ &quot;₹&quot;\ * \-#,##0_ ;_ &quot;₹&quot;\ * &quot;-&quot;??_ ;_ @_ "/>
      <border diagonalUp="0" diagonalDown="0">
        <left/>
        <right/>
        <top style="thin">
          <color theme="1"/>
        </top>
        <bottom/>
        <vertical/>
        <horizontal/>
      </border>
    </dxf>
    <dxf>
      <numFmt numFmtId="0" formatCode="General"/>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ill>
        <patternFill>
          <bgColor theme="6" tint="0.79998168889431442"/>
        </patternFill>
      </fill>
    </dxf>
    <dxf>
      <fill>
        <patternFill>
          <fgColor theme="0"/>
          <bgColor theme="0"/>
        </patternFill>
      </fill>
      <border diagonalUp="0" diagonalDown="0">
        <left/>
        <right/>
        <top/>
        <bottom/>
        <vertical/>
        <horizontal/>
      </border>
    </dxf>
    <dxf>
      <border diagonalUp="0" diagonalDown="0">
        <left/>
        <right/>
        <top/>
        <bottom/>
        <vertical/>
        <horizontal/>
      </border>
    </dxf>
    <dxf>
      <fill>
        <patternFill patternType="none">
          <bgColor auto="1"/>
        </patternFill>
      </fill>
      <border diagonalUp="0" diagonalDown="0">
        <left/>
        <right/>
        <top/>
        <bottom/>
        <vertical/>
        <horizontal/>
      </border>
    </dxf>
    <dxf>
      <fill>
        <patternFill>
          <bgColor theme="0"/>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8" defaultTableStyle="TableStyleMedium2" defaultPivotStyle="PivotStyleLight16">
    <tableStyle name="Slicer Style 1" pivot="0" table="0" count="1" xr9:uid="{B5036DE0-7C24-47F9-89A0-E3D1E3E80110}">
      <tableStyleElement type="wholeTable" dxfId="142"/>
    </tableStyle>
    <tableStyle name="Slicer Style 2" pivot="0" table="0" count="1" xr9:uid="{5EA36CF5-AA77-4ED1-ABFB-B9DD567B505A}">
      <tableStyleElement type="wholeTable" dxfId="141"/>
    </tableStyle>
    <tableStyle name="Slicer Style 3" pivot="0" table="0" count="2" xr9:uid="{303F058D-989F-4CC1-A650-CEC723188025}">
      <tableStyleElement type="wholeTable" dxfId="140"/>
    </tableStyle>
    <tableStyle name="Slicer Style 4" pivot="0" table="0" count="1" xr9:uid="{87E5498A-85C0-4F4D-B502-0EDFC5E79635}">
      <tableStyleElement type="wholeTable" dxfId="139"/>
    </tableStyle>
    <tableStyle name="Slicer Style 5" pivot="0" table="0" count="1" xr9:uid="{EA25752C-09C5-4C6A-9CCB-1CA6CD7E833E}">
      <tableStyleElement type="wholeTable" dxfId="138"/>
    </tableStyle>
    <tableStyle name="Slicer Style 6" pivot="0" table="0" count="1" xr9:uid="{19FFBDEF-FF2B-4105-B637-030C625BEFD5}"/>
    <tableStyle name="Slicer Style 7" pivot="0" table="0" count="2" xr9:uid="{25914B6E-C08D-46AC-B77B-48AD40E617D2}">
      <tableStyleElement type="headerRow" dxfId="137"/>
    </tableStyle>
    <tableStyle name="Slicer Style 8" pivot="0" table="0" count="1" xr9:uid="{19F7ACA2-EDCC-439F-BC92-5D653C6104AE}"/>
  </tableStyles>
  <colors>
    <mruColors>
      <color rgb="FFEEF2F7"/>
      <color rgb="FFFF3300"/>
      <color rgb="FF2563EB"/>
      <color rgb="FFE5E7EB"/>
      <color rgb="FFFFCC00"/>
      <color rgb="FFCC6600"/>
      <color rgb="FFFA7922"/>
      <color rgb="FFFF9933"/>
      <color rgb="FFCCCC00"/>
      <color rgb="FFFF33CC"/>
    </mruColors>
  </colors>
  <extLst>
    <ext xmlns:x14="http://schemas.microsoft.com/office/spreadsheetml/2009/9/main" uri="{46F421CA-312F-682f-3DD2-61675219B42D}">
      <x14:dxfs count="4">
        <dxf>
          <fill>
            <patternFill>
              <bgColor theme="4" tint="0.39994506668294322"/>
            </patternFill>
          </fill>
        </dxf>
        <dxf>
          <fill>
            <patternFill>
              <bgColor theme="4" tint="0.39994506668294322"/>
            </patternFill>
          </fill>
        </dxf>
        <dxf>
          <fill>
            <patternFill>
              <bgColor theme="4"/>
            </patternFill>
          </fill>
        </dxf>
        <dxf>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3"/>
          </x14:slicerStyleElements>
        </x14:slicerStyle>
        <x14:slicerStyle name="Slicer Style 4"/>
        <x14:slicerStyle name="Slicer Style 5"/>
        <x14:slicerStyle name="Slicer Style 6">
          <x14:slicerStyleElements>
            <x14:slicerStyleElement type="selectedItemWithData" dxfId="2"/>
          </x14:slicerStyleElements>
        </x14:slicerStyle>
        <x14:slicerStyle name="Slicer Style 7">
          <x14:slicerStyleElements>
            <x14:slicerStyleElement type="selectedItemWithData" dxfId="1"/>
          </x14:slicerStyleElements>
        </x14:slicerStyle>
        <x14:slicerStyle name="Slicer Style 8">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System.xlsx]Report Summary!Quantity_Pivotdata</c:name>
    <c:fmtId val="2"/>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a:t>
            </a:r>
            <a:r>
              <a:rPr lang="en-IN">
                <a:solidFill>
                  <a:schemeClr val="accent2">
                    <a:lumMod val="75000"/>
                  </a:schemeClr>
                </a:solidFill>
              </a:rPr>
              <a:t>Quantity</a:t>
            </a:r>
            <a:r>
              <a:rPr lang="en-IN" baseline="0">
                <a:solidFill>
                  <a:schemeClr val="accent2">
                    <a:lumMod val="75000"/>
                  </a:schemeClr>
                </a:solidFill>
              </a:rPr>
              <a:t> in Stock</a:t>
            </a:r>
            <a:endParaRPr lang="en-IN">
              <a:solidFill>
                <a:schemeClr val="accent2">
                  <a:lumMod val="75000"/>
                </a:schemeClr>
              </a:solidFill>
            </a:endParaRPr>
          </a:p>
        </c:rich>
      </c:tx>
      <c:layout>
        <c:manualLayout>
          <c:xMode val="edge"/>
          <c:yMode val="edge"/>
          <c:x val="0.36411712198264312"/>
          <c:y val="1.12781954887218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A792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43578697013303E-2"/>
          <c:y val="0.11288704043573501"/>
          <c:w val="0.70797705545837919"/>
          <c:h val="0.65669676158901191"/>
        </c:manualLayout>
      </c:layout>
      <c:barChart>
        <c:barDir val="col"/>
        <c:grouping val="clustered"/>
        <c:varyColors val="0"/>
        <c:ser>
          <c:idx val="0"/>
          <c:order val="0"/>
          <c:tx>
            <c:strRef>
              <c:f>'Report Summary'!$P$7</c:f>
              <c:strCache>
                <c:ptCount val="1"/>
                <c:pt idx="0">
                  <c:v>Total Quantity</c:v>
                </c:pt>
              </c:strCache>
            </c:strRef>
          </c:tx>
          <c:spPr>
            <a:solidFill>
              <a:srgbClr val="2563EB"/>
            </a:solidFill>
            <a:ln>
              <a:noFill/>
            </a:ln>
            <a:effectLst/>
          </c:spPr>
          <c:invertIfNegative val="0"/>
          <c:cat>
            <c:strRef>
              <c:f>'Report Summary'!$O$8:$O$25</c:f>
              <c:strCache>
                <c:ptCount val="18"/>
                <c:pt idx="0">
                  <c:v>HP Envy x360</c:v>
                </c:pt>
                <c:pt idx="1">
                  <c:v>HP Pavilion 15</c:v>
                </c:pt>
                <c:pt idx="2">
                  <c:v>HP spectre x360</c:v>
                </c:pt>
                <c:pt idx="3">
                  <c:v>HP Victre 14s</c:v>
                </c:pt>
                <c:pt idx="4">
                  <c:v>iPad Mini</c:v>
                </c:pt>
                <c:pt idx="5">
                  <c:v>iPad Pro 12</c:v>
                </c:pt>
                <c:pt idx="6">
                  <c:v>iPhone 13</c:v>
                </c:pt>
                <c:pt idx="7">
                  <c:v>iPhone 15 Pro Max</c:v>
                </c:pt>
                <c:pt idx="8">
                  <c:v>MacBook Air M2 13</c:v>
                </c:pt>
                <c:pt idx="9">
                  <c:v>Motorola Edge 40</c:v>
                </c:pt>
                <c:pt idx="10">
                  <c:v>Nothing Phone</c:v>
                </c:pt>
                <c:pt idx="11">
                  <c:v>One Plus Led TV</c:v>
                </c:pt>
                <c:pt idx="12">
                  <c:v>One Plus Ultra </c:v>
                </c:pt>
                <c:pt idx="13">
                  <c:v>Samsung Android TV</c:v>
                </c:pt>
                <c:pt idx="14">
                  <c:v>Samsung Galaxy A49+</c:v>
                </c:pt>
                <c:pt idx="15">
                  <c:v>Samsung Galaxy S23 FE</c:v>
                </c:pt>
                <c:pt idx="16">
                  <c:v>Sony Bravia 4k Led TV</c:v>
                </c:pt>
                <c:pt idx="17">
                  <c:v>Sony Xperia 1V</c:v>
                </c:pt>
              </c:strCache>
            </c:strRef>
          </c:cat>
          <c:val>
            <c:numRef>
              <c:f>'Report Summary'!$P$8:$P$25</c:f>
              <c:numCache>
                <c:formatCode>General</c:formatCode>
                <c:ptCount val="18"/>
                <c:pt idx="0">
                  <c:v>15</c:v>
                </c:pt>
                <c:pt idx="1">
                  <c:v>20</c:v>
                </c:pt>
                <c:pt idx="2">
                  <c:v>15</c:v>
                </c:pt>
                <c:pt idx="3">
                  <c:v>15</c:v>
                </c:pt>
                <c:pt idx="4">
                  <c:v>15</c:v>
                </c:pt>
                <c:pt idx="5">
                  <c:v>17</c:v>
                </c:pt>
                <c:pt idx="6">
                  <c:v>20</c:v>
                </c:pt>
                <c:pt idx="7">
                  <c:v>15</c:v>
                </c:pt>
                <c:pt idx="8">
                  <c:v>25</c:v>
                </c:pt>
                <c:pt idx="9">
                  <c:v>18</c:v>
                </c:pt>
                <c:pt idx="10">
                  <c:v>20</c:v>
                </c:pt>
                <c:pt idx="11">
                  <c:v>18</c:v>
                </c:pt>
                <c:pt idx="12">
                  <c:v>15</c:v>
                </c:pt>
                <c:pt idx="13">
                  <c:v>15</c:v>
                </c:pt>
                <c:pt idx="14">
                  <c:v>15</c:v>
                </c:pt>
                <c:pt idx="15">
                  <c:v>15</c:v>
                </c:pt>
                <c:pt idx="16">
                  <c:v>19</c:v>
                </c:pt>
                <c:pt idx="17">
                  <c:v>15</c:v>
                </c:pt>
              </c:numCache>
            </c:numRef>
          </c:val>
          <c:extLst>
            <c:ext xmlns:c16="http://schemas.microsoft.com/office/drawing/2014/chart" uri="{C3380CC4-5D6E-409C-BE32-E72D297353CC}">
              <c16:uniqueId val="{00000000-F1A7-47A6-8407-AEF2050A749E}"/>
            </c:ext>
          </c:extLst>
        </c:ser>
        <c:dLbls>
          <c:showLegendKey val="0"/>
          <c:showVal val="0"/>
          <c:showCatName val="0"/>
          <c:showSerName val="0"/>
          <c:showPercent val="0"/>
          <c:showBubbleSize val="0"/>
        </c:dLbls>
        <c:gapWidth val="219"/>
        <c:axId val="731846064"/>
        <c:axId val="731845584"/>
      </c:barChart>
      <c:lineChart>
        <c:grouping val="standard"/>
        <c:varyColors val="0"/>
        <c:ser>
          <c:idx val="1"/>
          <c:order val="1"/>
          <c:tx>
            <c:strRef>
              <c:f>'Report Summary'!$Q$7</c:f>
              <c:strCache>
                <c:ptCount val="1"/>
                <c:pt idx="0">
                  <c:v>Reorder </c:v>
                </c:pt>
              </c:strCache>
            </c:strRef>
          </c:tx>
          <c:spPr>
            <a:ln w="28575" cap="rnd">
              <a:solidFill>
                <a:srgbClr val="FA7922"/>
              </a:solidFill>
              <a:round/>
            </a:ln>
            <a:effectLst/>
          </c:spPr>
          <c:marker>
            <c:symbol val="none"/>
          </c:marker>
          <c:cat>
            <c:strRef>
              <c:f>'Report Summary'!$O$8:$O$25</c:f>
              <c:strCache>
                <c:ptCount val="18"/>
                <c:pt idx="0">
                  <c:v>HP Envy x360</c:v>
                </c:pt>
                <c:pt idx="1">
                  <c:v>HP Pavilion 15</c:v>
                </c:pt>
                <c:pt idx="2">
                  <c:v>HP spectre x360</c:v>
                </c:pt>
                <c:pt idx="3">
                  <c:v>HP Victre 14s</c:v>
                </c:pt>
                <c:pt idx="4">
                  <c:v>iPad Mini</c:v>
                </c:pt>
                <c:pt idx="5">
                  <c:v>iPad Pro 12</c:v>
                </c:pt>
                <c:pt idx="6">
                  <c:v>iPhone 13</c:v>
                </c:pt>
                <c:pt idx="7">
                  <c:v>iPhone 15 Pro Max</c:v>
                </c:pt>
                <c:pt idx="8">
                  <c:v>MacBook Air M2 13</c:v>
                </c:pt>
                <c:pt idx="9">
                  <c:v>Motorola Edge 40</c:v>
                </c:pt>
                <c:pt idx="10">
                  <c:v>Nothing Phone</c:v>
                </c:pt>
                <c:pt idx="11">
                  <c:v>One Plus Led TV</c:v>
                </c:pt>
                <c:pt idx="12">
                  <c:v>One Plus Ultra </c:v>
                </c:pt>
                <c:pt idx="13">
                  <c:v>Samsung Android TV</c:v>
                </c:pt>
                <c:pt idx="14">
                  <c:v>Samsung Galaxy A49+</c:v>
                </c:pt>
                <c:pt idx="15">
                  <c:v>Samsung Galaxy S23 FE</c:v>
                </c:pt>
                <c:pt idx="16">
                  <c:v>Sony Bravia 4k Led TV</c:v>
                </c:pt>
                <c:pt idx="17">
                  <c:v>Sony Xperia 1V</c:v>
                </c:pt>
              </c:strCache>
            </c:strRef>
          </c:cat>
          <c:val>
            <c:numRef>
              <c:f>'Report Summary'!$Q$8:$Q$25</c:f>
              <c:numCache>
                <c:formatCode>General</c:formatCode>
                <c:ptCount val="18"/>
                <c:pt idx="0">
                  <c:v>10</c:v>
                </c:pt>
                <c:pt idx="1">
                  <c:v>12</c:v>
                </c:pt>
                <c:pt idx="2">
                  <c:v>10</c:v>
                </c:pt>
                <c:pt idx="3">
                  <c:v>10</c:v>
                </c:pt>
                <c:pt idx="4">
                  <c:v>11</c:v>
                </c:pt>
                <c:pt idx="5">
                  <c:v>12</c:v>
                </c:pt>
                <c:pt idx="6">
                  <c:v>12</c:v>
                </c:pt>
                <c:pt idx="7">
                  <c:v>12</c:v>
                </c:pt>
                <c:pt idx="8">
                  <c:v>12</c:v>
                </c:pt>
                <c:pt idx="9">
                  <c:v>11</c:v>
                </c:pt>
                <c:pt idx="10">
                  <c:v>11</c:v>
                </c:pt>
                <c:pt idx="11">
                  <c:v>12</c:v>
                </c:pt>
                <c:pt idx="12">
                  <c:v>12</c:v>
                </c:pt>
                <c:pt idx="13">
                  <c:v>11</c:v>
                </c:pt>
                <c:pt idx="14">
                  <c:v>11</c:v>
                </c:pt>
                <c:pt idx="15">
                  <c:v>11</c:v>
                </c:pt>
                <c:pt idx="16">
                  <c:v>12</c:v>
                </c:pt>
                <c:pt idx="17">
                  <c:v>10</c:v>
                </c:pt>
              </c:numCache>
            </c:numRef>
          </c:val>
          <c:smooth val="0"/>
          <c:extLst>
            <c:ext xmlns:c16="http://schemas.microsoft.com/office/drawing/2014/chart" uri="{C3380CC4-5D6E-409C-BE32-E72D297353CC}">
              <c16:uniqueId val="{00000001-F1A7-47A6-8407-AEF2050A749E}"/>
            </c:ext>
          </c:extLst>
        </c:ser>
        <c:dLbls>
          <c:showLegendKey val="0"/>
          <c:showVal val="0"/>
          <c:showCatName val="0"/>
          <c:showSerName val="0"/>
          <c:showPercent val="0"/>
          <c:showBubbleSize val="0"/>
        </c:dLbls>
        <c:marker val="1"/>
        <c:smooth val="0"/>
        <c:axId val="731846064"/>
        <c:axId val="731845584"/>
      </c:lineChart>
      <c:catAx>
        <c:axId val="73184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845584"/>
        <c:crosses val="autoZero"/>
        <c:auto val="1"/>
        <c:lblAlgn val="ctr"/>
        <c:lblOffset val="100"/>
        <c:noMultiLvlLbl val="0"/>
      </c:catAx>
      <c:valAx>
        <c:axId val="73184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846064"/>
        <c:crosses val="autoZero"/>
        <c:crossBetween val="between"/>
      </c:valAx>
      <c:spPr>
        <a:noFill/>
        <a:ln>
          <a:noFill/>
        </a:ln>
        <a:effectLst/>
      </c:spPr>
    </c:plotArea>
    <c:legend>
      <c:legendPos val="r"/>
      <c:legendEntry>
        <c:idx val="0"/>
        <c:delete val="1"/>
      </c:legendEntry>
      <c:layout>
        <c:manualLayout>
          <c:xMode val="edge"/>
          <c:yMode val="edge"/>
          <c:x val="0.80930677173943266"/>
          <c:y val="0.51944569892708847"/>
          <c:w val="0.15062644766385233"/>
          <c:h val="5.87300665143749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System.xlsx]Report Summary!Total_Value_Pivotdata</c:name>
    <c:fmtId val="2"/>
  </c:pivotSource>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US">
                <a:solidFill>
                  <a:schemeClr val="accent2">
                    <a:lumMod val="75000"/>
                  </a:schemeClr>
                </a:solidFill>
              </a:rPr>
              <a:t>💲</a:t>
            </a:r>
            <a:r>
              <a:rPr lang="en-IN">
                <a:solidFill>
                  <a:schemeClr val="accent2">
                    <a:lumMod val="75000"/>
                  </a:schemeClr>
                </a:solidFill>
              </a:rPr>
              <a:t>Inventory</a:t>
            </a:r>
            <a:r>
              <a:rPr lang="en-IN" baseline="0">
                <a:solidFill>
                  <a:schemeClr val="accent2">
                    <a:lumMod val="75000"/>
                  </a:schemeClr>
                </a:solidFill>
              </a:rPr>
              <a:t> Value</a:t>
            </a:r>
            <a:endParaRPr lang="en-IN">
              <a:solidFill>
                <a:schemeClr val="accent2">
                  <a:lumMod val="75000"/>
                </a:schemeClr>
              </a:solidFill>
            </a:endParaRPr>
          </a:p>
        </c:rich>
      </c:tx>
      <c:layout>
        <c:manualLayout>
          <c:xMode val="edge"/>
          <c:yMode val="edge"/>
          <c:x val="0.3887580614073121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95389238581493"/>
          <c:y val="0.16126563787916404"/>
          <c:w val="0.73845068628963473"/>
          <c:h val="0.67381712573491326"/>
        </c:manualLayout>
      </c:layout>
      <c:bar3DChart>
        <c:barDir val="col"/>
        <c:grouping val="stacked"/>
        <c:varyColors val="0"/>
        <c:ser>
          <c:idx val="0"/>
          <c:order val="0"/>
          <c:tx>
            <c:strRef>
              <c:f>'Report Summary'!$I$7</c:f>
              <c:strCache>
                <c:ptCount val="1"/>
                <c:pt idx="0">
                  <c:v>Total</c:v>
                </c:pt>
              </c:strCache>
            </c:strRef>
          </c:tx>
          <c:spPr>
            <a:solidFill>
              <a:srgbClr val="2563EB"/>
            </a:solidFill>
            <a:ln>
              <a:noFill/>
            </a:ln>
            <a:effectLst/>
            <a:sp3d/>
          </c:spPr>
          <c:invertIfNegative val="0"/>
          <c:cat>
            <c:strRef>
              <c:f>'Report Summary'!$H$8:$H$18</c:f>
              <c:strCache>
                <c:ptCount val="10"/>
                <c:pt idx="0">
                  <c:v>MacBook Air M2 13</c:v>
                </c:pt>
                <c:pt idx="1">
                  <c:v>iPhone 13</c:v>
                </c:pt>
                <c:pt idx="2">
                  <c:v>iPhone 15 Pro Max</c:v>
                </c:pt>
                <c:pt idx="3">
                  <c:v>MacBook Pro M3 Max 16</c:v>
                </c:pt>
                <c:pt idx="4">
                  <c:v>iPad Pro 12</c:v>
                </c:pt>
                <c:pt idx="5">
                  <c:v>iPhone 15</c:v>
                </c:pt>
                <c:pt idx="6">
                  <c:v>Sony Xperia 1V</c:v>
                </c:pt>
                <c:pt idx="7">
                  <c:v>Sony Bravia 4k Led TV</c:v>
                </c:pt>
                <c:pt idx="8">
                  <c:v>One Plus Led TV</c:v>
                </c:pt>
                <c:pt idx="9">
                  <c:v>Samsung Android TV</c:v>
                </c:pt>
              </c:strCache>
            </c:strRef>
          </c:cat>
          <c:val>
            <c:numRef>
              <c:f>'Report Summary'!$I$8:$I$18</c:f>
              <c:numCache>
                <c:formatCode>_ "₹"\ * #,##0_ ;_ "₹"\ * \-#,##0_ ;_ "₹"\ * "-"??_ ;_ @_ </c:formatCode>
                <c:ptCount val="10"/>
                <c:pt idx="0">
                  <c:v>1250000</c:v>
                </c:pt>
                <c:pt idx="1">
                  <c:v>700000</c:v>
                </c:pt>
                <c:pt idx="2">
                  <c:v>525000</c:v>
                </c:pt>
                <c:pt idx="3">
                  <c:v>520000</c:v>
                </c:pt>
                <c:pt idx="4">
                  <c:v>510000</c:v>
                </c:pt>
                <c:pt idx="5">
                  <c:v>480000</c:v>
                </c:pt>
                <c:pt idx="6">
                  <c:v>450000</c:v>
                </c:pt>
                <c:pt idx="7">
                  <c:v>380000</c:v>
                </c:pt>
                <c:pt idx="8">
                  <c:v>378000</c:v>
                </c:pt>
                <c:pt idx="9">
                  <c:v>375000</c:v>
                </c:pt>
              </c:numCache>
            </c:numRef>
          </c:val>
          <c:extLst>
            <c:ext xmlns:c16="http://schemas.microsoft.com/office/drawing/2014/chart" uri="{C3380CC4-5D6E-409C-BE32-E72D297353CC}">
              <c16:uniqueId val="{00000000-44D0-47D3-BD0B-5767046A294D}"/>
            </c:ext>
          </c:extLst>
        </c:ser>
        <c:dLbls>
          <c:showLegendKey val="0"/>
          <c:showVal val="0"/>
          <c:showCatName val="0"/>
          <c:showSerName val="0"/>
          <c:showPercent val="0"/>
          <c:showBubbleSize val="0"/>
        </c:dLbls>
        <c:gapWidth val="150"/>
        <c:shape val="box"/>
        <c:axId val="432924848"/>
        <c:axId val="584065280"/>
        <c:axId val="0"/>
      </c:bar3DChart>
      <c:catAx>
        <c:axId val="432924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065280"/>
        <c:crosses val="autoZero"/>
        <c:auto val="1"/>
        <c:lblAlgn val="ctr"/>
        <c:lblOffset val="100"/>
        <c:noMultiLvlLbl val="0"/>
      </c:catAx>
      <c:valAx>
        <c:axId val="584065280"/>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92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13044918357569"/>
          <c:y val="7.3891682938352229E-2"/>
          <c:w val="0.36956493830279669"/>
          <c:h val="0.83743829753562515"/>
        </c:manualLayout>
      </c:layout>
      <c:doughnutChart>
        <c:varyColors val="1"/>
        <c:ser>
          <c:idx val="0"/>
          <c:order val="0"/>
          <c:dPt>
            <c:idx val="0"/>
            <c:bubble3D val="0"/>
            <c:spPr>
              <a:solidFill>
                <a:srgbClr val="2563EB"/>
              </a:solidFill>
              <a:ln w="19050">
                <a:solidFill>
                  <a:schemeClr val="lt1"/>
                </a:solidFill>
              </a:ln>
              <a:effectLst/>
            </c:spPr>
            <c:extLst>
              <c:ext xmlns:c16="http://schemas.microsoft.com/office/drawing/2014/chart" uri="{C3380CC4-5D6E-409C-BE32-E72D297353CC}">
                <c16:uniqueId val="{00000001-FCDE-4359-A1DB-3E430A3769D9}"/>
              </c:ext>
            </c:extLst>
          </c:dPt>
          <c:dPt>
            <c:idx val="1"/>
            <c:bubble3D val="0"/>
            <c:spPr>
              <a:solidFill>
                <a:srgbClr val="E5E7EB"/>
              </a:solidFill>
              <a:ln w="19050">
                <a:solidFill>
                  <a:schemeClr val="lt1"/>
                </a:solidFill>
              </a:ln>
              <a:effectLst/>
            </c:spPr>
            <c:extLst>
              <c:ext xmlns:c16="http://schemas.microsoft.com/office/drawing/2014/chart" uri="{C3380CC4-5D6E-409C-BE32-E72D297353CC}">
                <c16:uniqueId val="{00000003-FCDE-4359-A1DB-3E430A3769D9}"/>
              </c:ext>
            </c:extLst>
          </c:dPt>
          <c:val>
            <c:numRef>
              <c:f>'Report Summary'!$I$73:$I$74</c:f>
              <c:numCache>
                <c:formatCode>0%</c:formatCode>
                <c:ptCount val="2"/>
                <c:pt idx="0">
                  <c:v>1</c:v>
                </c:pt>
                <c:pt idx="1">
                  <c:v>0</c:v>
                </c:pt>
              </c:numCache>
            </c:numRef>
          </c:val>
          <c:extLst>
            <c:ext xmlns:c16="http://schemas.microsoft.com/office/drawing/2014/chart" uri="{C3380CC4-5D6E-409C-BE32-E72D297353CC}">
              <c16:uniqueId val="{00000004-FCDE-4359-A1DB-3E430A3769D9}"/>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3.png"/><Relationship Id="rId3" Type="http://schemas.openxmlformats.org/officeDocument/2006/relationships/hyperlink" Target="#Transaction!A1"/><Relationship Id="rId7" Type="http://schemas.openxmlformats.org/officeDocument/2006/relationships/hyperlink" Target="#'Report Summary'!A1"/><Relationship Id="rId12" Type="http://schemas.openxmlformats.org/officeDocument/2006/relationships/image" Target="../media/image2.png"/><Relationship Id="rId2" Type="http://schemas.openxmlformats.org/officeDocument/2006/relationships/hyperlink" Target="#'Vendor Info'!A1"/><Relationship Id="rId16" Type="http://schemas.openxmlformats.org/officeDocument/2006/relationships/image" Target="../media/image6.png"/><Relationship Id="rId1" Type="http://schemas.openxmlformats.org/officeDocument/2006/relationships/hyperlink" Target="#Products!A1"/><Relationship Id="rId6" Type="http://schemas.openxmlformats.org/officeDocument/2006/relationships/hyperlink" Target="#DashBoard!A1"/><Relationship Id="rId11" Type="http://schemas.openxmlformats.org/officeDocument/2006/relationships/image" Target="../media/image1.gif"/><Relationship Id="rId5" Type="http://schemas.openxmlformats.org/officeDocument/2006/relationships/hyperlink" Target="#Purchase!A1"/><Relationship Id="rId1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hyperlink" Target="#Inventory!A1"/><Relationship Id="rId9" Type="http://schemas.openxmlformats.org/officeDocument/2006/relationships/chart" Target="../charts/chart2.xml"/><Relationship Id="rId1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gif"/><Relationship Id="rId3" Type="http://schemas.openxmlformats.org/officeDocument/2006/relationships/hyperlink" Target="#Transaction!A1"/><Relationship Id="rId7" Type="http://schemas.openxmlformats.org/officeDocument/2006/relationships/hyperlink" Target="#'Report Summary'!A1"/><Relationship Id="rId2" Type="http://schemas.openxmlformats.org/officeDocument/2006/relationships/hyperlink" Target="#'Vendor Info'!A1"/><Relationship Id="rId1" Type="http://schemas.openxmlformats.org/officeDocument/2006/relationships/hyperlink" Target="#Products!A1"/><Relationship Id="rId6" Type="http://schemas.openxmlformats.org/officeDocument/2006/relationships/hyperlink" Target="#DashBoard!A1"/><Relationship Id="rId5" Type="http://schemas.openxmlformats.org/officeDocument/2006/relationships/hyperlink" Target="#Purchase!A1"/><Relationship Id="rId4" Type="http://schemas.openxmlformats.org/officeDocument/2006/relationships/hyperlink" Target="#Inventory!A1"/></Relationships>
</file>

<file path=xl/drawings/_rels/drawing4.xml.rels><?xml version="1.0" encoding="UTF-8" standalone="yes"?>
<Relationships xmlns="http://schemas.openxmlformats.org/package/2006/relationships"><Relationship Id="rId8" Type="http://schemas.openxmlformats.org/officeDocument/2006/relationships/image" Target="../media/image1.gif"/><Relationship Id="rId3" Type="http://schemas.openxmlformats.org/officeDocument/2006/relationships/hyperlink" Target="#Transaction!A1"/><Relationship Id="rId7" Type="http://schemas.openxmlformats.org/officeDocument/2006/relationships/hyperlink" Target="#'Report Summary'!A1"/><Relationship Id="rId2" Type="http://schemas.openxmlformats.org/officeDocument/2006/relationships/hyperlink" Target="#'Vendor Info'!A1"/><Relationship Id="rId1" Type="http://schemas.openxmlformats.org/officeDocument/2006/relationships/hyperlink" Target="#Products!A1"/><Relationship Id="rId6" Type="http://schemas.openxmlformats.org/officeDocument/2006/relationships/hyperlink" Target="#DashBoard!A1"/><Relationship Id="rId5" Type="http://schemas.openxmlformats.org/officeDocument/2006/relationships/hyperlink" Target="#Purchase!A1"/><Relationship Id="rId4" Type="http://schemas.openxmlformats.org/officeDocument/2006/relationships/hyperlink" Target="#Inventory!A1"/></Relationships>
</file>

<file path=xl/drawings/_rels/drawing5.xml.rels><?xml version="1.0" encoding="UTF-8" standalone="yes"?>
<Relationships xmlns="http://schemas.openxmlformats.org/package/2006/relationships"><Relationship Id="rId8" Type="http://schemas.openxmlformats.org/officeDocument/2006/relationships/image" Target="../media/image1.gif"/><Relationship Id="rId3" Type="http://schemas.openxmlformats.org/officeDocument/2006/relationships/hyperlink" Target="#Transaction!A1"/><Relationship Id="rId7" Type="http://schemas.openxmlformats.org/officeDocument/2006/relationships/hyperlink" Target="#'Report Summary'!A1"/><Relationship Id="rId2" Type="http://schemas.openxmlformats.org/officeDocument/2006/relationships/hyperlink" Target="#'Vendor Info'!A1"/><Relationship Id="rId1" Type="http://schemas.openxmlformats.org/officeDocument/2006/relationships/hyperlink" Target="#Products!A1"/><Relationship Id="rId6" Type="http://schemas.openxmlformats.org/officeDocument/2006/relationships/hyperlink" Target="#DashBoard!A1"/><Relationship Id="rId5" Type="http://schemas.openxmlformats.org/officeDocument/2006/relationships/hyperlink" Target="#Purchase!A1"/><Relationship Id="rId4" Type="http://schemas.openxmlformats.org/officeDocument/2006/relationships/hyperlink" Target="#Inventory!A1"/></Relationships>
</file>

<file path=xl/drawings/_rels/drawing6.xml.rels><?xml version="1.0" encoding="UTF-8" standalone="yes"?>
<Relationships xmlns="http://schemas.openxmlformats.org/package/2006/relationships"><Relationship Id="rId8" Type="http://schemas.openxmlformats.org/officeDocument/2006/relationships/image" Target="../media/image1.gif"/><Relationship Id="rId3" Type="http://schemas.openxmlformats.org/officeDocument/2006/relationships/hyperlink" Target="#Transaction!A1"/><Relationship Id="rId7" Type="http://schemas.openxmlformats.org/officeDocument/2006/relationships/hyperlink" Target="#'Report Summary'!A1"/><Relationship Id="rId2" Type="http://schemas.openxmlformats.org/officeDocument/2006/relationships/hyperlink" Target="#'Vendor Info'!A1"/><Relationship Id="rId1" Type="http://schemas.openxmlformats.org/officeDocument/2006/relationships/hyperlink" Target="#Products!A1"/><Relationship Id="rId6" Type="http://schemas.openxmlformats.org/officeDocument/2006/relationships/hyperlink" Target="#DashBoard!A1"/><Relationship Id="rId5" Type="http://schemas.openxmlformats.org/officeDocument/2006/relationships/hyperlink" Target="#Purchase!A1"/><Relationship Id="rId4" Type="http://schemas.openxmlformats.org/officeDocument/2006/relationships/hyperlink" Target="#Inventory!A1"/></Relationships>
</file>

<file path=xl/drawings/_rels/drawing7.xml.rels><?xml version="1.0" encoding="UTF-8" standalone="yes"?>
<Relationships xmlns="http://schemas.openxmlformats.org/package/2006/relationships"><Relationship Id="rId8" Type="http://schemas.openxmlformats.org/officeDocument/2006/relationships/image" Target="../media/image1.gif"/><Relationship Id="rId3" Type="http://schemas.openxmlformats.org/officeDocument/2006/relationships/hyperlink" Target="#Transaction!A1"/><Relationship Id="rId7" Type="http://schemas.openxmlformats.org/officeDocument/2006/relationships/hyperlink" Target="#'Report Summary'!A1"/><Relationship Id="rId2" Type="http://schemas.openxmlformats.org/officeDocument/2006/relationships/hyperlink" Target="#'Vendor Info'!A1"/><Relationship Id="rId1" Type="http://schemas.openxmlformats.org/officeDocument/2006/relationships/hyperlink" Target="#Products!A1"/><Relationship Id="rId6" Type="http://schemas.openxmlformats.org/officeDocument/2006/relationships/hyperlink" Target="#DashBoard!A1"/><Relationship Id="rId5" Type="http://schemas.openxmlformats.org/officeDocument/2006/relationships/hyperlink" Target="#Purchase!A1"/><Relationship Id="rId4" Type="http://schemas.openxmlformats.org/officeDocument/2006/relationships/hyperlink" Target="#Inventory!A1"/></Relationships>
</file>

<file path=xl/drawings/_rels/drawing8.xml.rels><?xml version="1.0" encoding="UTF-8" standalone="yes"?>
<Relationships xmlns="http://schemas.openxmlformats.org/package/2006/relationships"><Relationship Id="rId8" Type="http://schemas.openxmlformats.org/officeDocument/2006/relationships/image" Target="../media/image1.gif"/><Relationship Id="rId3" Type="http://schemas.openxmlformats.org/officeDocument/2006/relationships/hyperlink" Target="#Transaction!A1"/><Relationship Id="rId7" Type="http://schemas.openxmlformats.org/officeDocument/2006/relationships/hyperlink" Target="#'Report Summary'!A1"/><Relationship Id="rId2" Type="http://schemas.openxmlformats.org/officeDocument/2006/relationships/hyperlink" Target="#'Vendor Info'!A1"/><Relationship Id="rId1" Type="http://schemas.openxmlformats.org/officeDocument/2006/relationships/hyperlink" Target="#Products!A1"/><Relationship Id="rId6" Type="http://schemas.openxmlformats.org/officeDocument/2006/relationships/hyperlink" Target="#DashBoard!A1"/><Relationship Id="rId5" Type="http://schemas.openxmlformats.org/officeDocument/2006/relationships/hyperlink" Target="#Purchase!A1"/><Relationship Id="rId4" Type="http://schemas.openxmlformats.org/officeDocument/2006/relationships/hyperlink" Target="#Inventory!A1"/></Relationships>
</file>

<file path=xl/drawings/drawing1.xml><?xml version="1.0" encoding="utf-8"?>
<xdr:wsDr xmlns:xdr="http://schemas.openxmlformats.org/drawingml/2006/spreadsheetDrawing" xmlns:a="http://schemas.openxmlformats.org/drawingml/2006/main">
  <xdr:twoCellAnchor>
    <xdr:from>
      <xdr:col>0</xdr:col>
      <xdr:colOff>305181</xdr:colOff>
      <xdr:row>9</xdr:row>
      <xdr:rowOff>162560</xdr:rowOff>
    </xdr:from>
    <xdr:to>
      <xdr:col>0</xdr:col>
      <xdr:colOff>1386459</xdr:colOff>
      <xdr:row>11</xdr:row>
      <xdr:rowOff>63500</xdr:rowOff>
    </xdr:to>
    <xdr:sp macro="" textlink="">
      <xdr:nvSpPr>
        <xdr:cNvPr id="10" name="TextBox 9">
          <a:hlinkClick xmlns:r="http://schemas.openxmlformats.org/officeDocument/2006/relationships" r:id="rId1"/>
          <a:extLst>
            <a:ext uri="{FF2B5EF4-FFF2-40B4-BE49-F238E27FC236}">
              <a16:creationId xmlns:a16="http://schemas.microsoft.com/office/drawing/2014/main" id="{B6D0CD12-EDBC-E3B8-3C58-48C1C3796FFD}"/>
            </a:ext>
          </a:extLst>
        </xdr:cNvPr>
        <xdr:cNvSpPr txBox="1"/>
      </xdr:nvSpPr>
      <xdr:spPr>
        <a:xfrm>
          <a:off x="305181" y="1808480"/>
          <a:ext cx="108127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Product Info</a:t>
          </a:r>
        </a:p>
      </xdr:txBody>
    </xdr:sp>
    <xdr:clientData/>
  </xdr:twoCellAnchor>
  <xdr:twoCellAnchor>
    <xdr:from>
      <xdr:col>0</xdr:col>
      <xdr:colOff>334518</xdr:colOff>
      <xdr:row>12</xdr:row>
      <xdr:rowOff>127000</xdr:rowOff>
    </xdr:from>
    <xdr:to>
      <xdr:col>0</xdr:col>
      <xdr:colOff>1357122</xdr:colOff>
      <xdr:row>14</xdr:row>
      <xdr:rowOff>27940</xdr:rowOff>
    </xdr:to>
    <xdr:sp macro="" textlink="">
      <xdr:nvSpPr>
        <xdr:cNvPr id="12" name="TextBox 11">
          <a:hlinkClick xmlns:r="http://schemas.openxmlformats.org/officeDocument/2006/relationships" r:id="rId2"/>
          <a:extLst>
            <a:ext uri="{FF2B5EF4-FFF2-40B4-BE49-F238E27FC236}">
              <a16:creationId xmlns:a16="http://schemas.microsoft.com/office/drawing/2014/main" id="{613BA7FC-1971-E4A7-3DB7-3216FAF02232}"/>
            </a:ext>
          </a:extLst>
        </xdr:cNvPr>
        <xdr:cNvSpPr txBox="1"/>
      </xdr:nvSpPr>
      <xdr:spPr>
        <a:xfrm>
          <a:off x="334518" y="2321560"/>
          <a:ext cx="102260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Vendor Info</a:t>
          </a:r>
        </a:p>
      </xdr:txBody>
    </xdr:sp>
    <xdr:clientData/>
  </xdr:twoCellAnchor>
  <xdr:twoCellAnchor>
    <xdr:from>
      <xdr:col>0</xdr:col>
      <xdr:colOff>342900</xdr:colOff>
      <xdr:row>15</xdr:row>
      <xdr:rowOff>91440</xdr:rowOff>
    </xdr:from>
    <xdr:to>
      <xdr:col>0</xdr:col>
      <xdr:colOff>1348740</xdr:colOff>
      <xdr:row>16</xdr:row>
      <xdr:rowOff>175260</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7B32D894-1E76-FC52-4787-738B7A0A97DD}"/>
            </a:ext>
          </a:extLst>
        </xdr:cNvPr>
        <xdr:cNvSpPr txBox="1"/>
      </xdr:nvSpPr>
      <xdr:spPr>
        <a:xfrm>
          <a:off x="342900" y="2834640"/>
          <a:ext cx="10058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Transactions</a:t>
          </a:r>
        </a:p>
      </xdr:txBody>
    </xdr:sp>
    <xdr:clientData/>
  </xdr:twoCellAnchor>
  <xdr:twoCellAnchor>
    <xdr:from>
      <xdr:col>0</xdr:col>
      <xdr:colOff>175260</xdr:colOff>
      <xdr:row>18</xdr:row>
      <xdr:rowOff>55880</xdr:rowOff>
    </xdr:from>
    <xdr:to>
      <xdr:col>0</xdr:col>
      <xdr:colOff>1516380</xdr:colOff>
      <xdr:row>19</xdr:row>
      <xdr:rowOff>139700</xdr:rowOff>
    </xdr:to>
    <xdr:sp macro="" textlink="">
      <xdr:nvSpPr>
        <xdr:cNvPr id="16" name="TextBox 15">
          <a:hlinkClick xmlns:r="http://schemas.openxmlformats.org/officeDocument/2006/relationships" r:id="rId4"/>
          <a:extLst>
            <a:ext uri="{FF2B5EF4-FFF2-40B4-BE49-F238E27FC236}">
              <a16:creationId xmlns:a16="http://schemas.microsoft.com/office/drawing/2014/main" id="{15F579EB-14C9-4B85-DAC5-98E3987EFA5A}"/>
            </a:ext>
          </a:extLst>
        </xdr:cNvPr>
        <xdr:cNvSpPr txBox="1"/>
      </xdr:nvSpPr>
      <xdr:spPr>
        <a:xfrm>
          <a:off x="175260" y="3347720"/>
          <a:ext cx="1341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Inventory Records</a:t>
          </a:r>
        </a:p>
        <a:p>
          <a:endParaRPr lang="en-IN" sz="1200" b="0" u="sng"/>
        </a:p>
      </xdr:txBody>
    </xdr:sp>
    <xdr:clientData/>
  </xdr:twoCellAnchor>
  <xdr:twoCellAnchor>
    <xdr:from>
      <xdr:col>0</xdr:col>
      <xdr:colOff>351282</xdr:colOff>
      <xdr:row>21</xdr:row>
      <xdr:rowOff>20320</xdr:rowOff>
    </xdr:from>
    <xdr:to>
      <xdr:col>0</xdr:col>
      <xdr:colOff>1340358</xdr:colOff>
      <xdr:row>22</xdr:row>
      <xdr:rowOff>104140</xdr:rowOff>
    </xdr:to>
    <xdr:sp macro="" textlink="">
      <xdr:nvSpPr>
        <xdr:cNvPr id="17" name="TextBox 16">
          <a:hlinkClick xmlns:r="http://schemas.openxmlformats.org/officeDocument/2006/relationships" r:id="rId5"/>
          <a:extLst>
            <a:ext uri="{FF2B5EF4-FFF2-40B4-BE49-F238E27FC236}">
              <a16:creationId xmlns:a16="http://schemas.microsoft.com/office/drawing/2014/main" id="{9213021F-D2B5-8CF7-30E8-25A517FC861E}"/>
            </a:ext>
          </a:extLst>
        </xdr:cNvPr>
        <xdr:cNvSpPr txBox="1"/>
      </xdr:nvSpPr>
      <xdr:spPr>
        <a:xfrm>
          <a:off x="351282" y="3860800"/>
          <a:ext cx="98907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Purchase </a:t>
          </a:r>
        </a:p>
      </xdr:txBody>
    </xdr:sp>
    <xdr:clientData/>
  </xdr:twoCellAnchor>
  <xdr:twoCellAnchor>
    <xdr:from>
      <xdr:col>0</xdr:col>
      <xdr:colOff>300990</xdr:colOff>
      <xdr:row>7</xdr:row>
      <xdr:rowOff>15240</xdr:rowOff>
    </xdr:from>
    <xdr:to>
      <xdr:col>0</xdr:col>
      <xdr:colOff>1390650</xdr:colOff>
      <xdr:row>8</xdr:row>
      <xdr:rowOff>99060</xdr:rowOff>
    </xdr:to>
    <xdr:sp macro="" textlink="">
      <xdr:nvSpPr>
        <xdr:cNvPr id="18" name="TextBox 17">
          <a:hlinkClick xmlns:r="http://schemas.openxmlformats.org/officeDocument/2006/relationships" r:id="rId6"/>
          <a:extLst>
            <a:ext uri="{FF2B5EF4-FFF2-40B4-BE49-F238E27FC236}">
              <a16:creationId xmlns:a16="http://schemas.microsoft.com/office/drawing/2014/main" id="{D03D3B16-DBBE-0FA0-EFB9-80337E870FCC}"/>
            </a:ext>
          </a:extLst>
        </xdr:cNvPr>
        <xdr:cNvSpPr txBox="1"/>
      </xdr:nvSpPr>
      <xdr:spPr>
        <a:xfrm>
          <a:off x="300990" y="129540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solidFill>
                <a:srgbClr val="00B0F0"/>
              </a:solidFill>
            </a:rPr>
            <a:t>DashBoard</a:t>
          </a:r>
        </a:p>
        <a:p>
          <a:endParaRPr lang="en-IN" sz="1200" b="1" u="sng">
            <a:solidFill>
              <a:srgbClr val="00B0F0"/>
            </a:solidFill>
          </a:endParaRPr>
        </a:p>
      </xdr:txBody>
    </xdr:sp>
    <xdr:clientData/>
  </xdr:twoCellAnchor>
  <xdr:twoCellAnchor>
    <xdr:from>
      <xdr:col>0</xdr:col>
      <xdr:colOff>225552</xdr:colOff>
      <xdr:row>23</xdr:row>
      <xdr:rowOff>167640</xdr:rowOff>
    </xdr:from>
    <xdr:to>
      <xdr:col>0</xdr:col>
      <xdr:colOff>1466088</xdr:colOff>
      <xdr:row>25</xdr:row>
      <xdr:rowOff>68580</xdr:rowOff>
    </xdr:to>
    <xdr:sp macro="" textlink="">
      <xdr:nvSpPr>
        <xdr:cNvPr id="19" name="TextBox 18">
          <a:hlinkClick xmlns:r="http://schemas.openxmlformats.org/officeDocument/2006/relationships" r:id="rId7"/>
          <a:extLst>
            <a:ext uri="{FF2B5EF4-FFF2-40B4-BE49-F238E27FC236}">
              <a16:creationId xmlns:a16="http://schemas.microsoft.com/office/drawing/2014/main" id="{F03841DF-A347-33FB-C49E-9D8CAE368569}"/>
            </a:ext>
          </a:extLst>
        </xdr:cNvPr>
        <xdr:cNvSpPr txBox="1"/>
      </xdr:nvSpPr>
      <xdr:spPr>
        <a:xfrm>
          <a:off x="225552" y="4373880"/>
          <a:ext cx="124053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Report Summary</a:t>
          </a:r>
        </a:p>
      </xdr:txBody>
    </xdr:sp>
    <xdr:clientData/>
  </xdr:twoCellAnchor>
  <xdr:twoCellAnchor editAs="absolute">
    <xdr:from>
      <xdr:col>1</xdr:col>
      <xdr:colOff>434344</xdr:colOff>
      <xdr:row>0</xdr:row>
      <xdr:rowOff>42334</xdr:rowOff>
    </xdr:from>
    <xdr:to>
      <xdr:col>12</xdr:col>
      <xdr:colOff>152404</xdr:colOff>
      <xdr:row>3</xdr:row>
      <xdr:rowOff>186260</xdr:rowOff>
    </xdr:to>
    <xdr:sp macro="" textlink="">
      <xdr:nvSpPr>
        <xdr:cNvPr id="28" name="Rectangle: Rounded Corners 27">
          <a:extLst>
            <a:ext uri="{FF2B5EF4-FFF2-40B4-BE49-F238E27FC236}">
              <a16:creationId xmlns:a16="http://schemas.microsoft.com/office/drawing/2014/main" id="{89DFBE10-F799-308C-2B85-84190674908E}"/>
            </a:ext>
          </a:extLst>
        </xdr:cNvPr>
        <xdr:cNvSpPr/>
      </xdr:nvSpPr>
      <xdr:spPr>
        <a:xfrm>
          <a:off x="1983744" y="42334"/>
          <a:ext cx="6508327" cy="702726"/>
        </a:xfrm>
        <a:prstGeom prst="roundRect">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solidFill>
              <a:schemeClr val="tx1"/>
            </a:solidFill>
          </a:endParaRPr>
        </a:p>
      </xdr:txBody>
    </xdr:sp>
    <xdr:clientData/>
  </xdr:twoCellAnchor>
  <xdr:twoCellAnchor editAs="absolute">
    <xdr:from>
      <xdr:col>2</xdr:col>
      <xdr:colOff>851752</xdr:colOff>
      <xdr:row>0</xdr:row>
      <xdr:rowOff>160859</xdr:rowOff>
    </xdr:from>
    <xdr:to>
      <xdr:col>12</xdr:col>
      <xdr:colOff>194738</xdr:colOff>
      <xdr:row>3</xdr:row>
      <xdr:rowOff>99899</xdr:rowOff>
    </xdr:to>
    <xdr:sp macro="" textlink="">
      <xdr:nvSpPr>
        <xdr:cNvPr id="31" name="TextBox 30">
          <a:extLst>
            <a:ext uri="{FF2B5EF4-FFF2-40B4-BE49-F238E27FC236}">
              <a16:creationId xmlns:a16="http://schemas.microsoft.com/office/drawing/2014/main" id="{71FE2A81-FE1B-EB1C-F584-19F230783648}"/>
            </a:ext>
          </a:extLst>
        </xdr:cNvPr>
        <xdr:cNvSpPr txBox="1"/>
      </xdr:nvSpPr>
      <xdr:spPr>
        <a:xfrm>
          <a:off x="3061552" y="160859"/>
          <a:ext cx="5472853" cy="497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600" b="1">
              <a:solidFill>
                <a:schemeClr val="accent2">
                  <a:lumMod val="75000"/>
                </a:schemeClr>
              </a:solidFill>
            </a:rPr>
            <a:t>Inventory Management</a:t>
          </a:r>
          <a:r>
            <a:rPr lang="en-IN" sz="2600" b="1" baseline="0">
              <a:solidFill>
                <a:schemeClr val="accent2">
                  <a:lumMod val="75000"/>
                </a:schemeClr>
              </a:solidFill>
            </a:rPr>
            <a:t> Dashboard</a:t>
          </a:r>
          <a:endParaRPr lang="en-IN" sz="2600" i="1">
            <a:solidFill>
              <a:schemeClr val="accent2">
                <a:lumMod val="75000"/>
              </a:schemeClr>
            </a:solidFill>
          </a:endParaRPr>
        </a:p>
      </xdr:txBody>
    </xdr:sp>
    <xdr:clientData/>
  </xdr:twoCellAnchor>
  <xdr:twoCellAnchor editAs="absolute">
    <xdr:from>
      <xdr:col>1</xdr:col>
      <xdr:colOff>396244</xdr:colOff>
      <xdr:row>4</xdr:row>
      <xdr:rowOff>135466</xdr:rowOff>
    </xdr:from>
    <xdr:to>
      <xdr:col>3</xdr:col>
      <xdr:colOff>533404</xdr:colOff>
      <xdr:row>9</xdr:row>
      <xdr:rowOff>95160</xdr:rowOff>
    </xdr:to>
    <xdr:sp macro="" textlink="">
      <xdr:nvSpPr>
        <xdr:cNvPr id="32" name="Rectangle: Rounded Corners 31">
          <a:extLst>
            <a:ext uri="{FF2B5EF4-FFF2-40B4-BE49-F238E27FC236}">
              <a16:creationId xmlns:a16="http://schemas.microsoft.com/office/drawing/2014/main" id="{BD2342B1-F019-09BE-8EEA-83162637675D}"/>
            </a:ext>
          </a:extLst>
        </xdr:cNvPr>
        <xdr:cNvSpPr/>
      </xdr:nvSpPr>
      <xdr:spPr>
        <a:xfrm>
          <a:off x="1945644" y="880533"/>
          <a:ext cx="1762760" cy="891027"/>
        </a:xfrm>
        <a:prstGeom prst="roundRect">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solidFill>
              <a:schemeClr val="tx1"/>
            </a:solidFill>
          </a:endParaRPr>
        </a:p>
      </xdr:txBody>
    </xdr:sp>
    <xdr:clientData/>
  </xdr:twoCellAnchor>
  <xdr:twoCellAnchor editAs="absolute">
    <xdr:from>
      <xdr:col>6</xdr:col>
      <xdr:colOff>296341</xdr:colOff>
      <xdr:row>10</xdr:row>
      <xdr:rowOff>110070</xdr:rowOff>
    </xdr:from>
    <xdr:to>
      <xdr:col>15</xdr:col>
      <xdr:colOff>8</xdr:colOff>
      <xdr:row>30</xdr:row>
      <xdr:rowOff>152400</xdr:rowOff>
    </xdr:to>
    <xdr:sp macro="" textlink="">
      <xdr:nvSpPr>
        <xdr:cNvPr id="39" name="Rectangle: Rounded Corners 38">
          <a:extLst>
            <a:ext uri="{FF2B5EF4-FFF2-40B4-BE49-F238E27FC236}">
              <a16:creationId xmlns:a16="http://schemas.microsoft.com/office/drawing/2014/main" id="{3A0CF654-3AFC-8B16-EBD1-589A9CBFC974}"/>
            </a:ext>
          </a:extLst>
        </xdr:cNvPr>
        <xdr:cNvSpPr/>
      </xdr:nvSpPr>
      <xdr:spPr>
        <a:xfrm>
          <a:off x="4978408" y="1972737"/>
          <a:ext cx="5190067" cy="3809996"/>
        </a:xfrm>
        <a:prstGeom prst="roundRect">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solidFill>
              <a:schemeClr val="tx1"/>
            </a:solidFill>
          </a:endParaRPr>
        </a:p>
      </xdr:txBody>
    </xdr:sp>
    <xdr:clientData/>
  </xdr:twoCellAnchor>
  <xdr:twoCellAnchor editAs="absolute">
    <xdr:from>
      <xdr:col>15</xdr:col>
      <xdr:colOff>220136</xdr:colOff>
      <xdr:row>10</xdr:row>
      <xdr:rowOff>169333</xdr:rowOff>
    </xdr:from>
    <xdr:to>
      <xdr:col>23</xdr:col>
      <xdr:colOff>431800</xdr:colOff>
      <xdr:row>30</xdr:row>
      <xdr:rowOff>143934</xdr:rowOff>
    </xdr:to>
    <xdr:sp macro="" textlink="">
      <xdr:nvSpPr>
        <xdr:cNvPr id="40" name="Rectangle: Rounded Corners 39">
          <a:extLst>
            <a:ext uri="{FF2B5EF4-FFF2-40B4-BE49-F238E27FC236}">
              <a16:creationId xmlns:a16="http://schemas.microsoft.com/office/drawing/2014/main" id="{E0A66534-EF86-7ECE-02F3-B17B61EBF756}"/>
            </a:ext>
          </a:extLst>
        </xdr:cNvPr>
        <xdr:cNvSpPr/>
      </xdr:nvSpPr>
      <xdr:spPr>
        <a:xfrm>
          <a:off x="10388603" y="2032000"/>
          <a:ext cx="5088464" cy="3742267"/>
        </a:xfrm>
        <a:prstGeom prst="roundRect">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solidFill>
              <a:schemeClr val="tx1"/>
            </a:solidFill>
          </a:endParaRPr>
        </a:p>
      </xdr:txBody>
    </xdr:sp>
    <xdr:clientData/>
  </xdr:twoCellAnchor>
  <xdr:twoCellAnchor editAs="absolute">
    <xdr:from>
      <xdr:col>2</xdr:col>
      <xdr:colOff>852</xdr:colOff>
      <xdr:row>4</xdr:row>
      <xdr:rowOff>159167</xdr:rowOff>
    </xdr:from>
    <xdr:to>
      <xdr:col>3</xdr:col>
      <xdr:colOff>440273</xdr:colOff>
      <xdr:row>6</xdr:row>
      <xdr:rowOff>99901</xdr:rowOff>
    </xdr:to>
    <xdr:sp macro="" textlink="">
      <xdr:nvSpPr>
        <xdr:cNvPr id="41" name="TextBox 40">
          <a:extLst>
            <a:ext uri="{FF2B5EF4-FFF2-40B4-BE49-F238E27FC236}">
              <a16:creationId xmlns:a16="http://schemas.microsoft.com/office/drawing/2014/main" id="{61197FF5-B633-E8F0-3773-72987309D0AC}"/>
            </a:ext>
          </a:extLst>
        </xdr:cNvPr>
        <xdr:cNvSpPr txBox="1"/>
      </xdr:nvSpPr>
      <xdr:spPr>
        <a:xfrm>
          <a:off x="2210652" y="904234"/>
          <a:ext cx="1404621"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none">
              <a:solidFill>
                <a:schemeClr val="accent2">
                  <a:lumMod val="75000"/>
                </a:schemeClr>
              </a:solidFill>
            </a:rPr>
            <a:t>Total</a:t>
          </a:r>
          <a:r>
            <a:rPr lang="en-IN" sz="1600" b="1" u="none" baseline="0">
              <a:solidFill>
                <a:schemeClr val="accent2">
                  <a:lumMod val="75000"/>
                </a:schemeClr>
              </a:solidFill>
            </a:rPr>
            <a:t> Products</a:t>
          </a:r>
          <a:endParaRPr lang="en-IN" sz="1600" b="1" u="none">
            <a:solidFill>
              <a:schemeClr val="accent2">
                <a:lumMod val="75000"/>
              </a:schemeClr>
            </a:solidFill>
          </a:endParaRPr>
        </a:p>
      </xdr:txBody>
    </xdr:sp>
    <xdr:clientData/>
  </xdr:twoCellAnchor>
  <xdr:twoCellAnchor editAs="absolute">
    <xdr:from>
      <xdr:col>2</xdr:col>
      <xdr:colOff>398787</xdr:colOff>
      <xdr:row>6</xdr:row>
      <xdr:rowOff>91438</xdr:rowOff>
    </xdr:from>
    <xdr:to>
      <xdr:col>3</xdr:col>
      <xdr:colOff>110075</xdr:colOff>
      <xdr:row>9</xdr:row>
      <xdr:rowOff>81277</xdr:rowOff>
    </xdr:to>
    <xdr:sp macro="" textlink="Count_of_Product">
      <xdr:nvSpPr>
        <xdr:cNvPr id="48" name="TextBox 47">
          <a:extLst>
            <a:ext uri="{FF2B5EF4-FFF2-40B4-BE49-F238E27FC236}">
              <a16:creationId xmlns:a16="http://schemas.microsoft.com/office/drawing/2014/main" id="{93229901-1AB6-44B7-B097-E99DC6A13414}"/>
            </a:ext>
          </a:extLst>
        </xdr:cNvPr>
        <xdr:cNvSpPr txBox="1"/>
      </xdr:nvSpPr>
      <xdr:spPr>
        <a:xfrm>
          <a:off x="2608587" y="1209038"/>
          <a:ext cx="676488" cy="548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2058CF-85B1-4186-B436-66C51E59F89E}" type="TxLink">
            <a:rPr lang="en-US" sz="2800" b="1" i="0" u="none" strike="noStrike">
              <a:solidFill>
                <a:srgbClr val="00B0F0"/>
              </a:solidFill>
              <a:latin typeface="Aptos Narrow"/>
            </a:rPr>
            <a:pPr/>
            <a:t>40</a:t>
          </a:fld>
          <a:endParaRPr lang="en-IN" sz="8000" b="1">
            <a:solidFill>
              <a:srgbClr val="00B0F0"/>
            </a:solidFill>
          </a:endParaRPr>
        </a:p>
      </xdr:txBody>
    </xdr:sp>
    <xdr:clientData/>
  </xdr:twoCellAnchor>
  <xdr:twoCellAnchor editAs="absolute">
    <xdr:from>
      <xdr:col>3</xdr:col>
      <xdr:colOff>764535</xdr:colOff>
      <xdr:row>4</xdr:row>
      <xdr:rowOff>143934</xdr:rowOff>
    </xdr:from>
    <xdr:to>
      <xdr:col>7</xdr:col>
      <xdr:colOff>410628</xdr:colOff>
      <xdr:row>9</xdr:row>
      <xdr:rowOff>103628</xdr:rowOff>
    </xdr:to>
    <xdr:sp macro="" textlink="">
      <xdr:nvSpPr>
        <xdr:cNvPr id="65" name="Rectangle: Rounded Corners 64">
          <a:extLst>
            <a:ext uri="{FF2B5EF4-FFF2-40B4-BE49-F238E27FC236}">
              <a16:creationId xmlns:a16="http://schemas.microsoft.com/office/drawing/2014/main" id="{D706A5CF-87FA-3DF1-E1B8-F6AF883E1789}"/>
            </a:ext>
          </a:extLst>
        </xdr:cNvPr>
        <xdr:cNvSpPr/>
      </xdr:nvSpPr>
      <xdr:spPr>
        <a:xfrm>
          <a:off x="3939535" y="889001"/>
          <a:ext cx="1762760" cy="891027"/>
        </a:xfrm>
        <a:prstGeom prst="roundRect">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solidFill>
              <a:schemeClr val="tx1"/>
            </a:solidFill>
          </a:endParaRPr>
        </a:p>
      </xdr:txBody>
    </xdr:sp>
    <xdr:clientData/>
  </xdr:twoCellAnchor>
  <xdr:twoCellAnchor editAs="absolute">
    <xdr:from>
      <xdr:col>8</xdr:col>
      <xdr:colOff>30050</xdr:colOff>
      <xdr:row>4</xdr:row>
      <xdr:rowOff>169332</xdr:rowOff>
    </xdr:from>
    <xdr:to>
      <xdr:col>10</xdr:col>
      <xdr:colOff>573610</xdr:colOff>
      <xdr:row>9</xdr:row>
      <xdr:rowOff>129026</xdr:rowOff>
    </xdr:to>
    <xdr:sp macro="" textlink="">
      <xdr:nvSpPr>
        <xdr:cNvPr id="66" name="Rectangle: Rounded Corners 65">
          <a:extLst>
            <a:ext uri="{FF2B5EF4-FFF2-40B4-BE49-F238E27FC236}">
              <a16:creationId xmlns:a16="http://schemas.microsoft.com/office/drawing/2014/main" id="{E255B42F-9EC2-AB08-B5F0-6D421C29F5B9}"/>
            </a:ext>
          </a:extLst>
        </xdr:cNvPr>
        <xdr:cNvSpPr/>
      </xdr:nvSpPr>
      <xdr:spPr>
        <a:xfrm>
          <a:off x="5931317" y="914399"/>
          <a:ext cx="1762760" cy="891027"/>
        </a:xfrm>
        <a:prstGeom prst="roundRect">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solidFill>
              <a:schemeClr val="tx1"/>
            </a:solidFill>
          </a:endParaRPr>
        </a:p>
      </xdr:txBody>
    </xdr:sp>
    <xdr:clientData/>
  </xdr:twoCellAnchor>
  <xdr:twoCellAnchor editAs="absolute">
    <xdr:from>
      <xdr:col>11</xdr:col>
      <xdr:colOff>193033</xdr:colOff>
      <xdr:row>4</xdr:row>
      <xdr:rowOff>169335</xdr:rowOff>
    </xdr:from>
    <xdr:to>
      <xdr:col>14</xdr:col>
      <xdr:colOff>186271</xdr:colOff>
      <xdr:row>9</xdr:row>
      <xdr:rowOff>129029</xdr:rowOff>
    </xdr:to>
    <xdr:sp macro="" textlink="">
      <xdr:nvSpPr>
        <xdr:cNvPr id="67" name="Rectangle: Rounded Corners 66">
          <a:extLst>
            <a:ext uri="{FF2B5EF4-FFF2-40B4-BE49-F238E27FC236}">
              <a16:creationId xmlns:a16="http://schemas.microsoft.com/office/drawing/2014/main" id="{66540042-3176-C807-CBB7-E0ACB097927F}"/>
            </a:ext>
          </a:extLst>
        </xdr:cNvPr>
        <xdr:cNvSpPr/>
      </xdr:nvSpPr>
      <xdr:spPr>
        <a:xfrm>
          <a:off x="7923100" y="914402"/>
          <a:ext cx="1822038" cy="891027"/>
        </a:xfrm>
        <a:prstGeom prst="roundRect">
          <a:avLst/>
        </a:prstGeom>
        <a:solidFill>
          <a:schemeClr val="bg1"/>
        </a:solidFill>
        <a:ln>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solidFill>
              <a:schemeClr val="tx1"/>
            </a:solidFill>
          </a:endParaRPr>
        </a:p>
      </xdr:txBody>
    </xdr:sp>
    <xdr:clientData/>
  </xdr:twoCellAnchor>
  <xdr:twoCellAnchor editAs="absolute">
    <xdr:from>
      <xdr:col>5</xdr:col>
      <xdr:colOff>143940</xdr:colOff>
      <xdr:row>6</xdr:row>
      <xdr:rowOff>104983</xdr:rowOff>
    </xdr:from>
    <xdr:to>
      <xdr:col>7</xdr:col>
      <xdr:colOff>194728</xdr:colOff>
      <xdr:row>8</xdr:row>
      <xdr:rowOff>186265</xdr:rowOff>
    </xdr:to>
    <xdr:sp macro="" textlink="Count_of_Current_Inventory">
      <xdr:nvSpPr>
        <xdr:cNvPr id="62" name="TextBox 61">
          <a:extLst>
            <a:ext uri="{FF2B5EF4-FFF2-40B4-BE49-F238E27FC236}">
              <a16:creationId xmlns:a16="http://schemas.microsoft.com/office/drawing/2014/main" id="{51F92B7B-9EB6-4296-5D24-C879D4179FEE}"/>
            </a:ext>
          </a:extLst>
        </xdr:cNvPr>
        <xdr:cNvSpPr txBox="1"/>
      </xdr:nvSpPr>
      <xdr:spPr>
        <a:xfrm>
          <a:off x="4563540" y="1222583"/>
          <a:ext cx="922855" cy="453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8CEDD6-8E2A-40BD-984B-7EEED970DB0F}" type="TxLink">
            <a:rPr lang="en-US" sz="2800" b="1" i="0" u="none" strike="noStrike">
              <a:solidFill>
                <a:srgbClr val="00B0F0"/>
              </a:solidFill>
              <a:latin typeface="Aptos Narrow"/>
            </a:rPr>
            <a:pPr/>
            <a:t>518</a:t>
          </a:fld>
          <a:endParaRPr lang="en-IN" sz="8800" b="1">
            <a:solidFill>
              <a:srgbClr val="00B0F0"/>
            </a:solidFill>
          </a:endParaRPr>
        </a:p>
      </xdr:txBody>
    </xdr:sp>
    <xdr:clientData/>
  </xdr:twoCellAnchor>
  <xdr:twoCellAnchor editAs="absolute">
    <xdr:from>
      <xdr:col>3</xdr:col>
      <xdr:colOff>961805</xdr:colOff>
      <xdr:row>4</xdr:row>
      <xdr:rowOff>154938</xdr:rowOff>
    </xdr:from>
    <xdr:to>
      <xdr:col>7</xdr:col>
      <xdr:colOff>393691</xdr:colOff>
      <xdr:row>6</xdr:row>
      <xdr:rowOff>154938</xdr:rowOff>
    </xdr:to>
    <xdr:sp macro="" textlink="">
      <xdr:nvSpPr>
        <xdr:cNvPr id="61" name="TextBox 60">
          <a:extLst>
            <a:ext uri="{FF2B5EF4-FFF2-40B4-BE49-F238E27FC236}">
              <a16:creationId xmlns:a16="http://schemas.microsoft.com/office/drawing/2014/main" id="{8AFAF7A8-09EA-ADA0-2DAC-7F2E74D66C67}"/>
            </a:ext>
          </a:extLst>
        </xdr:cNvPr>
        <xdr:cNvSpPr txBox="1"/>
      </xdr:nvSpPr>
      <xdr:spPr>
        <a:xfrm>
          <a:off x="4136805" y="900005"/>
          <a:ext cx="1548553"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75000"/>
                </a:schemeClr>
              </a:solidFill>
            </a:rPr>
            <a:t>Current</a:t>
          </a:r>
          <a:r>
            <a:rPr lang="en-IN" sz="1800" b="1" baseline="0">
              <a:solidFill>
                <a:schemeClr val="accent2">
                  <a:lumMod val="75000"/>
                </a:schemeClr>
              </a:solidFill>
            </a:rPr>
            <a:t> stock</a:t>
          </a:r>
        </a:p>
      </xdr:txBody>
    </xdr:sp>
    <xdr:clientData/>
  </xdr:twoCellAnchor>
  <xdr:twoCellAnchor editAs="absolute">
    <xdr:from>
      <xdr:col>8</xdr:col>
      <xdr:colOff>155356</xdr:colOff>
      <xdr:row>4</xdr:row>
      <xdr:rowOff>154936</xdr:rowOff>
    </xdr:from>
    <xdr:to>
      <xdr:col>10</xdr:col>
      <xdr:colOff>567276</xdr:colOff>
      <xdr:row>6</xdr:row>
      <xdr:rowOff>154936</xdr:rowOff>
    </xdr:to>
    <xdr:sp macro="" textlink="">
      <xdr:nvSpPr>
        <xdr:cNvPr id="68" name="TextBox 67">
          <a:extLst>
            <a:ext uri="{FF2B5EF4-FFF2-40B4-BE49-F238E27FC236}">
              <a16:creationId xmlns:a16="http://schemas.microsoft.com/office/drawing/2014/main" id="{8E7819AB-F198-5FD0-13EC-C22F9599AB07}"/>
            </a:ext>
          </a:extLst>
        </xdr:cNvPr>
        <xdr:cNvSpPr txBox="1"/>
      </xdr:nvSpPr>
      <xdr:spPr>
        <a:xfrm>
          <a:off x="6056623" y="900003"/>
          <a:ext cx="1631120"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2">
                  <a:lumMod val="75000"/>
                </a:schemeClr>
              </a:solidFill>
            </a:rPr>
            <a:t>Inventory </a:t>
          </a:r>
          <a:r>
            <a:rPr lang="en-IN" sz="1800" b="1" baseline="0">
              <a:solidFill>
                <a:schemeClr val="accent2">
                  <a:lumMod val="75000"/>
                </a:schemeClr>
              </a:solidFill>
            </a:rPr>
            <a:t>value</a:t>
          </a:r>
        </a:p>
        <a:p>
          <a:endParaRPr lang="en-IN" sz="1800" b="1" baseline="0">
            <a:solidFill>
              <a:schemeClr val="accent2">
                <a:lumMod val="75000"/>
              </a:schemeClr>
            </a:solidFill>
          </a:endParaRPr>
        </a:p>
      </xdr:txBody>
    </xdr:sp>
    <xdr:clientData/>
  </xdr:twoCellAnchor>
  <xdr:twoCellAnchor editAs="absolute">
    <xdr:from>
      <xdr:col>8</xdr:col>
      <xdr:colOff>491915</xdr:colOff>
      <xdr:row>6</xdr:row>
      <xdr:rowOff>128687</xdr:rowOff>
    </xdr:from>
    <xdr:to>
      <xdr:col>11</xdr:col>
      <xdr:colOff>465683</xdr:colOff>
      <xdr:row>9</xdr:row>
      <xdr:rowOff>33866</xdr:rowOff>
    </xdr:to>
    <xdr:sp macro="" textlink="Sum_of_Total_Value">
      <xdr:nvSpPr>
        <xdr:cNvPr id="69" name="TextBox 68">
          <a:extLst>
            <a:ext uri="{FF2B5EF4-FFF2-40B4-BE49-F238E27FC236}">
              <a16:creationId xmlns:a16="http://schemas.microsoft.com/office/drawing/2014/main" id="{45735965-817A-B411-7C40-891A264D7962}"/>
            </a:ext>
          </a:extLst>
        </xdr:cNvPr>
        <xdr:cNvSpPr txBox="1"/>
      </xdr:nvSpPr>
      <xdr:spPr>
        <a:xfrm>
          <a:off x="6393182" y="1246287"/>
          <a:ext cx="1802568" cy="463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191CA9-DC88-4D2F-84D6-7377289BBF2F}" type="TxLink">
            <a:rPr lang="en-US" sz="2400" b="1" i="0" u="none" strike="noStrike" baseline="0">
              <a:solidFill>
                <a:srgbClr val="00B0F0"/>
              </a:solidFill>
              <a:latin typeface="Aptos Narrow"/>
            </a:rPr>
            <a:pPr/>
            <a:t>₹ 12.2 L. </a:t>
          </a:fld>
          <a:endParaRPr lang="en-IN" sz="4000" b="1" baseline="0">
            <a:solidFill>
              <a:srgbClr val="00B0F0"/>
            </a:solidFill>
          </a:endParaRPr>
        </a:p>
      </xdr:txBody>
    </xdr:sp>
    <xdr:clientData/>
  </xdr:twoCellAnchor>
  <xdr:twoCellAnchor editAs="absolute">
    <xdr:from>
      <xdr:col>11</xdr:col>
      <xdr:colOff>254843</xdr:colOff>
      <xdr:row>4</xdr:row>
      <xdr:rowOff>171872</xdr:rowOff>
    </xdr:from>
    <xdr:to>
      <xdr:col>14</xdr:col>
      <xdr:colOff>262465</xdr:colOff>
      <xdr:row>6</xdr:row>
      <xdr:rowOff>171872</xdr:rowOff>
    </xdr:to>
    <xdr:sp macro="" textlink="">
      <xdr:nvSpPr>
        <xdr:cNvPr id="70" name="TextBox 69">
          <a:extLst>
            <a:ext uri="{FF2B5EF4-FFF2-40B4-BE49-F238E27FC236}">
              <a16:creationId xmlns:a16="http://schemas.microsoft.com/office/drawing/2014/main" id="{63F78258-2817-F780-97D7-21B5EC5A22AE}"/>
            </a:ext>
          </a:extLst>
        </xdr:cNvPr>
        <xdr:cNvSpPr txBox="1"/>
      </xdr:nvSpPr>
      <xdr:spPr>
        <a:xfrm>
          <a:off x="7984910" y="916939"/>
          <a:ext cx="1836422"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solidFill>
                <a:schemeClr val="accent2">
                  <a:lumMod val="75000"/>
                </a:schemeClr>
              </a:solidFill>
            </a:rPr>
            <a:t>Reorder </a:t>
          </a:r>
          <a:r>
            <a:rPr lang="en-IN" sz="1600" b="1" baseline="0">
              <a:solidFill>
                <a:schemeClr val="accent2">
                  <a:lumMod val="75000"/>
                </a:schemeClr>
              </a:solidFill>
            </a:rPr>
            <a:t>Products</a:t>
          </a:r>
          <a:endParaRPr lang="en-IN" sz="1800" b="1" baseline="0">
            <a:solidFill>
              <a:schemeClr val="accent2">
                <a:lumMod val="75000"/>
              </a:schemeClr>
            </a:solidFill>
          </a:endParaRPr>
        </a:p>
      </xdr:txBody>
    </xdr:sp>
    <xdr:clientData/>
  </xdr:twoCellAnchor>
  <xdr:twoCellAnchor editAs="absolute">
    <xdr:from>
      <xdr:col>12</xdr:col>
      <xdr:colOff>237906</xdr:colOff>
      <xdr:row>6</xdr:row>
      <xdr:rowOff>111758</xdr:rowOff>
    </xdr:from>
    <xdr:to>
      <xdr:col>13</xdr:col>
      <xdr:colOff>414860</xdr:colOff>
      <xdr:row>9</xdr:row>
      <xdr:rowOff>44025</xdr:rowOff>
    </xdr:to>
    <xdr:sp macro="" textlink="Reorder_Product_Counts">
      <xdr:nvSpPr>
        <xdr:cNvPr id="71" name="TextBox 70">
          <a:extLst>
            <a:ext uri="{FF2B5EF4-FFF2-40B4-BE49-F238E27FC236}">
              <a16:creationId xmlns:a16="http://schemas.microsoft.com/office/drawing/2014/main" id="{C13944EF-FA37-B691-5AFF-CDA3F9DFE42D}"/>
            </a:ext>
          </a:extLst>
        </xdr:cNvPr>
        <xdr:cNvSpPr txBox="1"/>
      </xdr:nvSpPr>
      <xdr:spPr>
        <a:xfrm>
          <a:off x="8577573" y="1229358"/>
          <a:ext cx="786554" cy="49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B611ED-12AB-46E3-913C-D48734352ADD}" type="TxLink">
            <a:rPr lang="en-US" sz="2800" b="1" i="0" u="none" strike="noStrike" baseline="0">
              <a:solidFill>
                <a:srgbClr val="00B0F0"/>
              </a:solidFill>
              <a:latin typeface="Aptos Narrow"/>
            </a:rPr>
            <a:pPr/>
            <a:t>16</a:t>
          </a:fld>
          <a:endParaRPr lang="en-IN" sz="4400" b="1" baseline="0">
            <a:solidFill>
              <a:srgbClr val="00B0F0"/>
            </a:solidFill>
          </a:endParaRPr>
        </a:p>
      </xdr:txBody>
    </xdr:sp>
    <xdr:clientData/>
  </xdr:twoCellAnchor>
  <xdr:twoCellAnchor editAs="absolute">
    <xdr:from>
      <xdr:col>15</xdr:col>
      <xdr:colOff>304802</xdr:colOff>
      <xdr:row>11</xdr:row>
      <xdr:rowOff>8467</xdr:rowOff>
    </xdr:from>
    <xdr:to>
      <xdr:col>23</xdr:col>
      <xdr:colOff>499535</xdr:colOff>
      <xdr:row>30</xdr:row>
      <xdr:rowOff>76203</xdr:rowOff>
    </xdr:to>
    <xdr:graphicFrame macro="">
      <xdr:nvGraphicFramePr>
        <xdr:cNvPr id="4" name="Chart 3">
          <a:extLst>
            <a:ext uri="{FF2B5EF4-FFF2-40B4-BE49-F238E27FC236}">
              <a16:creationId xmlns:a16="http://schemas.microsoft.com/office/drawing/2014/main" id="{3F4DD2C3-4C2D-40A4-9464-194EC825E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20</xdr:col>
      <xdr:colOff>499530</xdr:colOff>
      <xdr:row>2</xdr:row>
      <xdr:rowOff>67735</xdr:rowOff>
    </xdr:from>
    <xdr:to>
      <xdr:col>23</xdr:col>
      <xdr:colOff>499530</xdr:colOff>
      <xdr:row>10</xdr:row>
      <xdr:rowOff>44028</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6215A62D-7F26-4BC2-A58A-374FDDC13E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715997" y="440268"/>
              <a:ext cx="1828800" cy="1466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20</xdr:col>
      <xdr:colOff>499530</xdr:colOff>
      <xdr:row>0</xdr:row>
      <xdr:rowOff>44029</xdr:rowOff>
    </xdr:from>
    <xdr:to>
      <xdr:col>23</xdr:col>
      <xdr:colOff>506730</xdr:colOff>
      <xdr:row>2</xdr:row>
      <xdr:rowOff>67734</xdr:rowOff>
    </xdr:to>
    <mc:AlternateContent xmlns:mc="http://schemas.openxmlformats.org/markup-compatibility/2006">
      <mc:Choice xmlns:a14="http://schemas.microsoft.com/office/drawing/2010/main" Requires="a14">
        <xdr:graphicFrame macro="">
          <xdr:nvGraphicFramePr>
            <xdr:cNvPr id="7" name="Ware House No.">
              <a:extLst>
                <a:ext uri="{FF2B5EF4-FFF2-40B4-BE49-F238E27FC236}">
                  <a16:creationId xmlns:a16="http://schemas.microsoft.com/office/drawing/2014/main" id="{DC917B76-2348-47B0-9C91-070434EEC16B}"/>
                </a:ext>
              </a:extLst>
            </xdr:cNvPr>
            <xdr:cNvGraphicFramePr/>
          </xdr:nvGraphicFramePr>
          <xdr:xfrm>
            <a:off x="0" y="0"/>
            <a:ext cx="0" cy="0"/>
          </xdr:xfrm>
          <a:graphic>
            <a:graphicData uri="http://schemas.microsoft.com/office/drawing/2010/slicer">
              <sle:slicer xmlns:sle="http://schemas.microsoft.com/office/drawing/2010/slicer" name="Ware House No."/>
            </a:graphicData>
          </a:graphic>
        </xdr:graphicFrame>
      </mc:Choice>
      <mc:Fallback>
        <xdr:sp macro="" textlink="">
          <xdr:nvSpPr>
            <xdr:cNvPr id="0" name=""/>
            <xdr:cNvSpPr>
              <a:spLocks noTextEdit="1"/>
            </xdr:cNvSpPr>
          </xdr:nvSpPr>
          <xdr:spPr>
            <a:xfrm>
              <a:off x="13715997" y="44029"/>
              <a:ext cx="1836000" cy="396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296341</xdr:colOff>
      <xdr:row>11</xdr:row>
      <xdr:rowOff>25404</xdr:rowOff>
    </xdr:from>
    <xdr:to>
      <xdr:col>15</xdr:col>
      <xdr:colOff>8475</xdr:colOff>
      <xdr:row>29</xdr:row>
      <xdr:rowOff>93137</xdr:rowOff>
    </xdr:to>
    <xdr:graphicFrame macro="">
      <xdr:nvGraphicFramePr>
        <xdr:cNvPr id="8" name="Chart 7">
          <a:extLst>
            <a:ext uri="{FF2B5EF4-FFF2-40B4-BE49-F238E27FC236}">
              <a16:creationId xmlns:a16="http://schemas.microsoft.com/office/drawing/2014/main" id="{7EA6F40E-BCAD-4F19-AC4F-E79C00FC8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14</xdr:col>
      <xdr:colOff>414864</xdr:colOff>
      <xdr:row>0</xdr:row>
      <xdr:rowOff>93133</xdr:rowOff>
    </xdr:from>
    <xdr:to>
      <xdr:col>20</xdr:col>
      <xdr:colOff>304796</xdr:colOff>
      <xdr:row>9</xdr:row>
      <xdr:rowOff>33867</xdr:rowOff>
    </xdr:to>
    <xdr:sp macro="" textlink="">
      <xdr:nvSpPr>
        <xdr:cNvPr id="3" name="Rectangle: Rounded Corners 2">
          <a:extLst>
            <a:ext uri="{FF2B5EF4-FFF2-40B4-BE49-F238E27FC236}">
              <a16:creationId xmlns:a16="http://schemas.microsoft.com/office/drawing/2014/main" id="{A3187993-E5AA-A17F-1A9F-F964E29F5CDB}"/>
            </a:ext>
          </a:extLst>
        </xdr:cNvPr>
        <xdr:cNvSpPr/>
      </xdr:nvSpPr>
      <xdr:spPr>
        <a:xfrm>
          <a:off x="9973731" y="93133"/>
          <a:ext cx="3547532" cy="1617134"/>
        </a:xfrm>
        <a:prstGeom prst="roundRect">
          <a:avLst/>
        </a:prstGeom>
        <a:solidFill>
          <a:schemeClr val="bg1"/>
        </a:solidFill>
        <a:ln w="57150">
          <a:solidFill>
            <a:srgbClr val="E5E7E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i="1">
            <a:solidFill>
              <a:schemeClr val="tx1"/>
            </a:solidFill>
          </a:endParaRPr>
        </a:p>
      </xdr:txBody>
    </xdr:sp>
    <xdr:clientData/>
  </xdr:twoCellAnchor>
  <xdr:twoCellAnchor>
    <xdr:from>
      <xdr:col>12</xdr:col>
      <xdr:colOff>440263</xdr:colOff>
      <xdr:row>0</xdr:row>
      <xdr:rowOff>25400</xdr:rowOff>
    </xdr:from>
    <xdr:to>
      <xdr:col>18</xdr:col>
      <xdr:colOff>533396</xdr:colOff>
      <xdr:row>9</xdr:row>
      <xdr:rowOff>67732</xdr:rowOff>
    </xdr:to>
    <xdr:graphicFrame macro="">
      <xdr:nvGraphicFramePr>
        <xdr:cNvPr id="9" name="Chart 8">
          <a:extLst>
            <a:ext uri="{FF2B5EF4-FFF2-40B4-BE49-F238E27FC236}">
              <a16:creationId xmlns:a16="http://schemas.microsoft.com/office/drawing/2014/main" id="{77E281BD-65E5-40C8-9709-60E110AB0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118525</xdr:colOff>
      <xdr:row>3</xdr:row>
      <xdr:rowOff>8472</xdr:rowOff>
    </xdr:from>
    <xdr:to>
      <xdr:col>20</xdr:col>
      <xdr:colOff>338664</xdr:colOff>
      <xdr:row>7</xdr:row>
      <xdr:rowOff>110071</xdr:rowOff>
    </xdr:to>
    <xdr:sp macro="" textlink="">
      <xdr:nvSpPr>
        <xdr:cNvPr id="11" name="TextBox 10">
          <a:extLst>
            <a:ext uri="{FF2B5EF4-FFF2-40B4-BE49-F238E27FC236}">
              <a16:creationId xmlns:a16="http://schemas.microsoft.com/office/drawing/2014/main" id="{CC91C01D-FFCC-1983-F859-C673E9357C66}"/>
            </a:ext>
          </a:extLst>
        </xdr:cNvPr>
        <xdr:cNvSpPr txBox="1"/>
      </xdr:nvSpPr>
      <xdr:spPr>
        <a:xfrm>
          <a:off x="11506192" y="567272"/>
          <a:ext cx="2048939" cy="846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accent1">
                  <a:lumMod val="50000"/>
                </a:schemeClr>
              </a:solidFill>
            </a:rPr>
            <a:t>Of Total Inventory</a:t>
          </a:r>
        </a:p>
        <a:p>
          <a:r>
            <a:rPr lang="en-IN" sz="2000" b="1" baseline="0">
              <a:solidFill>
                <a:schemeClr val="accent1">
                  <a:lumMod val="50000"/>
                </a:schemeClr>
              </a:solidFill>
            </a:rPr>
            <a:t>Share (%)</a:t>
          </a:r>
        </a:p>
      </xdr:txBody>
    </xdr:sp>
    <xdr:clientData/>
  </xdr:twoCellAnchor>
  <xdr:twoCellAnchor editAs="oneCell">
    <xdr:from>
      <xdr:col>0</xdr:col>
      <xdr:colOff>194730</xdr:colOff>
      <xdr:row>0</xdr:row>
      <xdr:rowOff>0</xdr:rowOff>
    </xdr:from>
    <xdr:to>
      <xdr:col>0</xdr:col>
      <xdr:colOff>1498596</xdr:colOff>
      <xdr:row>6</xdr:row>
      <xdr:rowOff>160700</xdr:rowOff>
    </xdr:to>
    <xdr:pic>
      <xdr:nvPicPr>
        <xdr:cNvPr id="13" name="Picture 12">
          <a:extLst>
            <a:ext uri="{FF2B5EF4-FFF2-40B4-BE49-F238E27FC236}">
              <a16:creationId xmlns:a16="http://schemas.microsoft.com/office/drawing/2014/main" id="{9C6CB5C4-5B7B-7552-0CE7-CFFA04360470}"/>
            </a:ext>
          </a:extLst>
        </xdr:cNvPr>
        <xdr:cNvPicPr>
          <a:picLocks noChangeAspect="1"/>
        </xdr:cNvPicPr>
      </xdr:nvPicPr>
      <xdr:blipFill>
        <a:blip xmlns:r="http://schemas.openxmlformats.org/officeDocument/2006/relationships" r:embed="rId11" cstate="print">
          <a:alphaModFix/>
          <a:duotone>
            <a:prstClr val="black"/>
            <a:schemeClr val="bg2">
              <a:tint val="45000"/>
              <a:satMod val="400000"/>
            </a:schemeClr>
          </a:duotone>
          <a:extLst>
            <a:ext uri="{28A0092B-C50C-407E-A947-70E740481C1C}">
              <a14:useLocalDpi xmlns:a14="http://schemas.microsoft.com/office/drawing/2010/main" val="0"/>
            </a:ext>
          </a:extLst>
        </a:blip>
        <a:stretch>
          <a:fillRect/>
        </a:stretch>
      </xdr:blipFill>
      <xdr:spPr>
        <a:xfrm>
          <a:off x="194730" y="0"/>
          <a:ext cx="1303866" cy="1278300"/>
        </a:xfrm>
        <a:prstGeom prst="rect">
          <a:avLst/>
        </a:prstGeom>
        <a:solidFill>
          <a:schemeClr val="bg1">
            <a:lumMod val="75000"/>
          </a:schemeClr>
        </a:solidFill>
      </xdr:spPr>
    </xdr:pic>
    <xdr:clientData/>
  </xdr:twoCellAnchor>
  <xdr:twoCellAnchor>
    <xdr:from>
      <xdr:col>0</xdr:col>
      <xdr:colOff>237067</xdr:colOff>
      <xdr:row>7</xdr:row>
      <xdr:rowOff>76201</xdr:rowOff>
    </xdr:from>
    <xdr:to>
      <xdr:col>0</xdr:col>
      <xdr:colOff>309067</xdr:colOff>
      <xdr:row>8</xdr:row>
      <xdr:rowOff>69935</xdr:rowOff>
    </xdr:to>
    <xdr:sp macro="" textlink="">
      <xdr:nvSpPr>
        <xdr:cNvPr id="2" name="Rectangle 1">
          <a:extLst>
            <a:ext uri="{FF2B5EF4-FFF2-40B4-BE49-F238E27FC236}">
              <a16:creationId xmlns:a16="http://schemas.microsoft.com/office/drawing/2014/main" id="{709D3B97-7326-95E6-FAAC-425C76CAF8FC}"/>
            </a:ext>
          </a:extLst>
        </xdr:cNvPr>
        <xdr:cNvSpPr/>
      </xdr:nvSpPr>
      <xdr:spPr>
        <a:xfrm>
          <a:off x="237067" y="1380068"/>
          <a:ext cx="72000" cy="18000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372533</xdr:colOff>
      <xdr:row>10</xdr:row>
      <xdr:rowOff>84666</xdr:rowOff>
    </xdr:from>
    <xdr:to>
      <xdr:col>6</xdr:col>
      <xdr:colOff>59267</xdr:colOff>
      <xdr:row>30</xdr:row>
      <xdr:rowOff>160863</xdr:rowOff>
    </xdr:to>
    <xdr:sp macro="" textlink="">
      <xdr:nvSpPr>
        <xdr:cNvPr id="5" name="Rectangle: Rounded Corners 4">
          <a:extLst>
            <a:ext uri="{FF2B5EF4-FFF2-40B4-BE49-F238E27FC236}">
              <a16:creationId xmlns:a16="http://schemas.microsoft.com/office/drawing/2014/main" id="{C409B755-EF25-C0B2-8270-D5D8290AA1B3}"/>
            </a:ext>
          </a:extLst>
        </xdr:cNvPr>
        <xdr:cNvSpPr/>
      </xdr:nvSpPr>
      <xdr:spPr>
        <a:xfrm>
          <a:off x="1921933" y="1947333"/>
          <a:ext cx="2819401" cy="3843863"/>
        </a:xfrm>
        <a:prstGeom prst="roundRect">
          <a:avLst/>
        </a:prstGeom>
        <a:noFill/>
        <a:ln w="5715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59266</xdr:colOff>
      <xdr:row>12</xdr:row>
      <xdr:rowOff>59263</xdr:rowOff>
    </xdr:from>
    <xdr:to>
      <xdr:col>5</xdr:col>
      <xdr:colOff>25399</xdr:colOff>
      <xdr:row>12</xdr:row>
      <xdr:rowOff>59263</xdr:rowOff>
    </xdr:to>
    <xdr:cxnSp macro="">
      <xdr:nvCxnSpPr>
        <xdr:cNvPr id="20" name="Straight Connector 19">
          <a:extLst>
            <a:ext uri="{FF2B5EF4-FFF2-40B4-BE49-F238E27FC236}">
              <a16:creationId xmlns:a16="http://schemas.microsoft.com/office/drawing/2014/main" id="{C2FD02B1-C5FA-F0CB-0B6E-72162C1B34EE}"/>
            </a:ext>
          </a:extLst>
        </xdr:cNvPr>
        <xdr:cNvCxnSpPr/>
      </xdr:nvCxnSpPr>
      <xdr:spPr>
        <a:xfrm flipV="1">
          <a:off x="2269066" y="2336796"/>
          <a:ext cx="2175933" cy="0"/>
        </a:xfrm>
        <a:prstGeom prst="line">
          <a:avLst/>
        </a:prstGeom>
        <a:ln w="9525">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626533</xdr:colOff>
      <xdr:row>0</xdr:row>
      <xdr:rowOff>93126</xdr:rowOff>
    </xdr:from>
    <xdr:to>
      <xdr:col>2</xdr:col>
      <xdr:colOff>745070</xdr:colOff>
      <xdr:row>3</xdr:row>
      <xdr:rowOff>122735</xdr:rowOff>
    </xdr:to>
    <xdr:pic>
      <xdr:nvPicPr>
        <xdr:cNvPr id="21" name="Picture 20">
          <a:extLst>
            <a:ext uri="{FF2B5EF4-FFF2-40B4-BE49-F238E27FC236}">
              <a16:creationId xmlns:a16="http://schemas.microsoft.com/office/drawing/2014/main" id="{39A0E274-ECB1-5DB9-82DD-02EDA030123F}"/>
            </a:ext>
          </a:extLst>
        </xdr:cNvPr>
        <xdr:cNvPicPr>
          <a:picLocks noChangeAspect="1"/>
        </xdr:cNvPicPr>
      </xdr:nvPicPr>
      <xdr:blipFill>
        <a:blip xmlns:r="http://schemas.openxmlformats.org/officeDocument/2006/relationships" r:embed="rId1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175933" y="93126"/>
          <a:ext cx="778937" cy="588409"/>
        </a:xfrm>
        <a:prstGeom prst="rect">
          <a:avLst/>
        </a:prstGeom>
      </xdr:spPr>
    </xdr:pic>
    <xdr:clientData/>
  </xdr:twoCellAnchor>
  <xdr:twoCellAnchor editAs="oneCell">
    <xdr:from>
      <xdr:col>1</xdr:col>
      <xdr:colOff>472433</xdr:colOff>
      <xdr:row>6</xdr:row>
      <xdr:rowOff>116839</xdr:rowOff>
    </xdr:from>
    <xdr:to>
      <xdr:col>2</xdr:col>
      <xdr:colOff>237068</xdr:colOff>
      <xdr:row>8</xdr:row>
      <xdr:rowOff>169341</xdr:rowOff>
    </xdr:to>
    <xdr:pic>
      <xdr:nvPicPr>
        <xdr:cNvPr id="23" name="Picture 22">
          <a:extLst>
            <a:ext uri="{FF2B5EF4-FFF2-40B4-BE49-F238E27FC236}">
              <a16:creationId xmlns:a16="http://schemas.microsoft.com/office/drawing/2014/main" id="{EE147D1A-CDE3-12FC-E1A3-AAF4838D8467}"/>
            </a:ext>
          </a:extLst>
        </xdr:cNvPr>
        <xdr:cNvPicPr>
          <a:picLocks noChangeAspect="1"/>
        </xdr:cNvPicPr>
      </xdr:nvPicPr>
      <xdr:blipFill>
        <a:blip xmlns:r="http://schemas.openxmlformats.org/officeDocument/2006/relationships" r:embed="rId1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021833" y="1234439"/>
          <a:ext cx="425035" cy="425035"/>
        </a:xfrm>
        <a:prstGeom prst="rect">
          <a:avLst/>
        </a:prstGeom>
      </xdr:spPr>
    </xdr:pic>
    <xdr:clientData/>
  </xdr:twoCellAnchor>
  <xdr:twoCellAnchor editAs="oneCell">
    <xdr:from>
      <xdr:col>3</xdr:col>
      <xdr:colOff>829730</xdr:colOff>
      <xdr:row>6</xdr:row>
      <xdr:rowOff>177790</xdr:rowOff>
    </xdr:from>
    <xdr:to>
      <xdr:col>4</xdr:col>
      <xdr:colOff>195416</xdr:colOff>
      <xdr:row>8</xdr:row>
      <xdr:rowOff>170010</xdr:rowOff>
    </xdr:to>
    <xdr:pic>
      <xdr:nvPicPr>
        <xdr:cNvPr id="25" name="Picture 24">
          <a:extLst>
            <a:ext uri="{FF2B5EF4-FFF2-40B4-BE49-F238E27FC236}">
              <a16:creationId xmlns:a16="http://schemas.microsoft.com/office/drawing/2014/main" id="{23BE8489-E397-8F58-82CA-A502092542E1}"/>
            </a:ext>
          </a:extLst>
        </xdr:cNvPr>
        <xdr:cNvPicPr>
          <a:picLocks noChangeAspect="1"/>
        </xdr:cNvPicPr>
      </xdr:nvPicPr>
      <xdr:blipFill>
        <a:blip xmlns:r="http://schemas.openxmlformats.org/officeDocument/2006/relationships" r:embed="rId1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4004730" y="1295390"/>
          <a:ext cx="364753" cy="364753"/>
        </a:xfrm>
        <a:prstGeom prst="rect">
          <a:avLst/>
        </a:prstGeom>
      </xdr:spPr>
    </xdr:pic>
    <xdr:clientData/>
  </xdr:twoCellAnchor>
  <xdr:twoCellAnchor editAs="oneCell">
    <xdr:from>
      <xdr:col>11</xdr:col>
      <xdr:colOff>250046</xdr:colOff>
      <xdr:row>6</xdr:row>
      <xdr:rowOff>118540</xdr:rowOff>
    </xdr:from>
    <xdr:to>
      <xdr:col>12</xdr:col>
      <xdr:colOff>123046</xdr:colOff>
      <xdr:row>9</xdr:row>
      <xdr:rowOff>42340</xdr:rowOff>
    </xdr:to>
    <xdr:pic>
      <xdr:nvPicPr>
        <xdr:cNvPr id="30" name="Picture 29">
          <a:extLst>
            <a:ext uri="{FF2B5EF4-FFF2-40B4-BE49-F238E27FC236}">
              <a16:creationId xmlns:a16="http://schemas.microsoft.com/office/drawing/2014/main" id="{D277FC74-23E1-612E-B06E-48996CFB1D13}"/>
            </a:ext>
          </a:extLst>
        </xdr:cNvPr>
        <xdr:cNvPicPr>
          <a:picLocks noChangeAspect="1"/>
        </xdr:cNvPicPr>
      </xdr:nvPicPr>
      <xdr:blipFill>
        <a:blip xmlns:r="http://schemas.openxmlformats.org/officeDocument/2006/relationships" r:embed="rId15"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7980113" y="1236140"/>
          <a:ext cx="482600" cy="482600"/>
        </a:xfrm>
        <a:prstGeom prst="rect">
          <a:avLst/>
        </a:prstGeom>
      </xdr:spPr>
    </xdr:pic>
    <xdr:clientData/>
  </xdr:twoCellAnchor>
  <xdr:twoCellAnchor editAs="oneCell">
    <xdr:from>
      <xdr:col>8</xdr:col>
      <xdr:colOff>76873</xdr:colOff>
      <xdr:row>6</xdr:row>
      <xdr:rowOff>144603</xdr:rowOff>
    </xdr:from>
    <xdr:to>
      <xdr:col>8</xdr:col>
      <xdr:colOff>508005</xdr:colOff>
      <xdr:row>9</xdr:row>
      <xdr:rowOff>16935</xdr:rowOff>
    </xdr:to>
    <xdr:pic>
      <xdr:nvPicPr>
        <xdr:cNvPr id="35" name="Picture 34">
          <a:extLst>
            <a:ext uri="{FF2B5EF4-FFF2-40B4-BE49-F238E27FC236}">
              <a16:creationId xmlns:a16="http://schemas.microsoft.com/office/drawing/2014/main" id="{A6EEADE9-07B5-5F18-3595-7C2368F08CDC}"/>
            </a:ext>
          </a:extLst>
        </xdr:cNvPr>
        <xdr:cNvPicPr>
          <a:picLocks noChangeAspect="1"/>
        </xdr:cNvPicPr>
      </xdr:nvPicPr>
      <xdr:blipFill>
        <a:blip xmlns:r="http://schemas.openxmlformats.org/officeDocument/2006/relationships" r:embed="rId16"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5978140" y="1262203"/>
          <a:ext cx="431132" cy="431132"/>
        </a:xfrm>
        <a:prstGeom prst="rect">
          <a:avLst/>
        </a:prstGeom>
      </xdr:spPr>
    </xdr:pic>
    <xdr:clientData/>
  </xdr:twoCellAnchor>
  <xdr:twoCellAnchor>
    <xdr:from>
      <xdr:col>0</xdr:col>
      <xdr:colOff>1524000</xdr:colOff>
      <xdr:row>0</xdr:row>
      <xdr:rowOff>0</xdr:rowOff>
    </xdr:from>
    <xdr:to>
      <xdr:col>1</xdr:col>
      <xdr:colOff>118533</xdr:colOff>
      <xdr:row>37</xdr:row>
      <xdr:rowOff>127000</xdr:rowOff>
    </xdr:to>
    <xdr:sp macro="" textlink="">
      <xdr:nvSpPr>
        <xdr:cNvPr id="38" name="Rectangle 37">
          <a:extLst>
            <a:ext uri="{FF2B5EF4-FFF2-40B4-BE49-F238E27FC236}">
              <a16:creationId xmlns:a16="http://schemas.microsoft.com/office/drawing/2014/main" id="{F589E05B-8AA6-8285-9C40-5971EAAE0E21}"/>
            </a:ext>
          </a:extLst>
        </xdr:cNvPr>
        <xdr:cNvSpPr/>
      </xdr:nvSpPr>
      <xdr:spPr>
        <a:xfrm>
          <a:off x="1524000" y="0"/>
          <a:ext cx="143933" cy="7061200"/>
        </a:xfrm>
        <a:prstGeom prst="rect">
          <a:avLst/>
        </a:prstGeom>
        <a:solidFill>
          <a:srgbClr val="EEF2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0.34267</cdr:x>
      <cdr:y>0.38087</cdr:y>
    </cdr:from>
    <cdr:to>
      <cdr:x>0.72009</cdr:x>
      <cdr:y>0.62161</cdr:y>
    </cdr:to>
    <cdr:sp macro="" textlink="'Report Summary'!$I$73">
      <cdr:nvSpPr>
        <cdr:cNvPr id="2" name="TextBox 1">
          <a:extLst xmlns:a="http://schemas.openxmlformats.org/drawingml/2006/main">
            <a:ext uri="{FF2B5EF4-FFF2-40B4-BE49-F238E27FC236}">
              <a16:creationId xmlns:a16="http://schemas.microsoft.com/office/drawing/2014/main" id="{6B720F99-888C-4C73-0E0C-2278862EBDB9}"/>
            </a:ext>
          </a:extLst>
        </cdr:cNvPr>
        <cdr:cNvSpPr txBox="1"/>
      </cdr:nvSpPr>
      <cdr:spPr>
        <a:xfrm xmlns:a="http://schemas.openxmlformats.org/drawingml/2006/main">
          <a:off x="1285279" y="654614"/>
          <a:ext cx="1415589" cy="41376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9B2D653-1473-43D4-9890-C23D3B36EC77}" type="TxLink">
            <a:rPr lang="en-US" sz="1800" b="1" i="0" u="none" strike="noStrike" kern="1200">
              <a:solidFill>
                <a:srgbClr val="000000"/>
              </a:solidFill>
              <a:latin typeface="Aptos Narrow"/>
            </a:rPr>
            <a:pPr algn="ctr"/>
            <a:t>100%</a:t>
          </a:fld>
          <a:endParaRPr lang="en-IN" sz="18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305181</xdr:colOff>
      <xdr:row>9</xdr:row>
      <xdr:rowOff>162560</xdr:rowOff>
    </xdr:from>
    <xdr:to>
      <xdr:col>0</xdr:col>
      <xdr:colOff>1386459</xdr:colOff>
      <xdr:row>11</xdr:row>
      <xdr:rowOff>63500</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8992AFAD-CAB7-47D0-A67C-1F1B20C68C8B}"/>
            </a:ext>
          </a:extLst>
        </xdr:cNvPr>
        <xdr:cNvSpPr txBox="1"/>
      </xdr:nvSpPr>
      <xdr:spPr>
        <a:xfrm>
          <a:off x="305181" y="1808480"/>
          <a:ext cx="108127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solidFill>
                <a:srgbClr val="00B0F0"/>
              </a:solidFill>
            </a:rPr>
            <a:t>Product</a:t>
          </a:r>
          <a:r>
            <a:rPr lang="en-IN" sz="1200" b="0" u="sng">
              <a:solidFill>
                <a:srgbClr val="00B0F0"/>
              </a:solidFill>
            </a:rPr>
            <a:t> </a:t>
          </a:r>
          <a:r>
            <a:rPr lang="en-IN" sz="1200" b="1" u="sng">
              <a:solidFill>
                <a:srgbClr val="00B0F0"/>
              </a:solidFill>
            </a:rPr>
            <a:t>Info</a:t>
          </a:r>
        </a:p>
      </xdr:txBody>
    </xdr:sp>
    <xdr:clientData/>
  </xdr:twoCellAnchor>
  <xdr:twoCellAnchor>
    <xdr:from>
      <xdr:col>0</xdr:col>
      <xdr:colOff>334518</xdr:colOff>
      <xdr:row>12</xdr:row>
      <xdr:rowOff>127000</xdr:rowOff>
    </xdr:from>
    <xdr:to>
      <xdr:col>0</xdr:col>
      <xdr:colOff>1357122</xdr:colOff>
      <xdr:row>14</xdr:row>
      <xdr:rowOff>27940</xdr:rowOff>
    </xdr:to>
    <xdr:sp macro="" textlink="">
      <xdr:nvSpPr>
        <xdr:cNvPr id="13" name="TextBox 12">
          <a:hlinkClick xmlns:r="http://schemas.openxmlformats.org/officeDocument/2006/relationships" r:id="rId2"/>
          <a:extLst>
            <a:ext uri="{FF2B5EF4-FFF2-40B4-BE49-F238E27FC236}">
              <a16:creationId xmlns:a16="http://schemas.microsoft.com/office/drawing/2014/main" id="{7500C48C-0B20-4931-9259-B83424080D4C}"/>
            </a:ext>
          </a:extLst>
        </xdr:cNvPr>
        <xdr:cNvSpPr txBox="1"/>
      </xdr:nvSpPr>
      <xdr:spPr>
        <a:xfrm>
          <a:off x="334518" y="2321560"/>
          <a:ext cx="102260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Vendor Info</a:t>
          </a:r>
        </a:p>
      </xdr:txBody>
    </xdr:sp>
    <xdr:clientData/>
  </xdr:twoCellAnchor>
  <xdr:twoCellAnchor>
    <xdr:from>
      <xdr:col>0</xdr:col>
      <xdr:colOff>342900</xdr:colOff>
      <xdr:row>15</xdr:row>
      <xdr:rowOff>91440</xdr:rowOff>
    </xdr:from>
    <xdr:to>
      <xdr:col>0</xdr:col>
      <xdr:colOff>1348740</xdr:colOff>
      <xdr:row>16</xdr:row>
      <xdr:rowOff>175260</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B0355D36-7B20-4DD1-BF60-D01ABAB885FA}"/>
            </a:ext>
          </a:extLst>
        </xdr:cNvPr>
        <xdr:cNvSpPr txBox="1"/>
      </xdr:nvSpPr>
      <xdr:spPr>
        <a:xfrm>
          <a:off x="342900" y="2834640"/>
          <a:ext cx="10058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Transactions</a:t>
          </a:r>
        </a:p>
      </xdr:txBody>
    </xdr:sp>
    <xdr:clientData/>
  </xdr:twoCellAnchor>
  <xdr:twoCellAnchor>
    <xdr:from>
      <xdr:col>0</xdr:col>
      <xdr:colOff>175260</xdr:colOff>
      <xdr:row>18</xdr:row>
      <xdr:rowOff>55880</xdr:rowOff>
    </xdr:from>
    <xdr:to>
      <xdr:col>0</xdr:col>
      <xdr:colOff>1516380</xdr:colOff>
      <xdr:row>19</xdr:row>
      <xdr:rowOff>139700</xdr:rowOff>
    </xdr:to>
    <xdr:sp macro="" textlink="">
      <xdr:nvSpPr>
        <xdr:cNvPr id="15" name="TextBox 14">
          <a:hlinkClick xmlns:r="http://schemas.openxmlformats.org/officeDocument/2006/relationships" r:id="rId4"/>
          <a:extLst>
            <a:ext uri="{FF2B5EF4-FFF2-40B4-BE49-F238E27FC236}">
              <a16:creationId xmlns:a16="http://schemas.microsoft.com/office/drawing/2014/main" id="{56F426F1-36B6-4F40-9F81-B83EB681801A}"/>
            </a:ext>
          </a:extLst>
        </xdr:cNvPr>
        <xdr:cNvSpPr txBox="1"/>
      </xdr:nvSpPr>
      <xdr:spPr>
        <a:xfrm>
          <a:off x="175260" y="3347720"/>
          <a:ext cx="1341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Inventory Records</a:t>
          </a:r>
        </a:p>
        <a:p>
          <a:endParaRPr lang="en-IN" sz="1200" b="0" u="sng"/>
        </a:p>
      </xdr:txBody>
    </xdr:sp>
    <xdr:clientData/>
  </xdr:twoCellAnchor>
  <xdr:twoCellAnchor>
    <xdr:from>
      <xdr:col>0</xdr:col>
      <xdr:colOff>351282</xdr:colOff>
      <xdr:row>21</xdr:row>
      <xdr:rowOff>20320</xdr:rowOff>
    </xdr:from>
    <xdr:to>
      <xdr:col>0</xdr:col>
      <xdr:colOff>1340358</xdr:colOff>
      <xdr:row>22</xdr:row>
      <xdr:rowOff>104140</xdr:rowOff>
    </xdr:to>
    <xdr:sp macro="" textlink="">
      <xdr:nvSpPr>
        <xdr:cNvPr id="16" name="TextBox 15">
          <a:hlinkClick xmlns:r="http://schemas.openxmlformats.org/officeDocument/2006/relationships" r:id="rId5"/>
          <a:extLst>
            <a:ext uri="{FF2B5EF4-FFF2-40B4-BE49-F238E27FC236}">
              <a16:creationId xmlns:a16="http://schemas.microsoft.com/office/drawing/2014/main" id="{56720339-5512-4339-B7D2-4DC8F8E549B3}"/>
            </a:ext>
          </a:extLst>
        </xdr:cNvPr>
        <xdr:cNvSpPr txBox="1"/>
      </xdr:nvSpPr>
      <xdr:spPr>
        <a:xfrm>
          <a:off x="351282" y="3860800"/>
          <a:ext cx="98907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Purchase </a:t>
          </a:r>
        </a:p>
      </xdr:txBody>
    </xdr:sp>
    <xdr:clientData/>
  </xdr:twoCellAnchor>
  <xdr:twoCellAnchor>
    <xdr:from>
      <xdr:col>0</xdr:col>
      <xdr:colOff>300990</xdr:colOff>
      <xdr:row>7</xdr:row>
      <xdr:rowOff>15240</xdr:rowOff>
    </xdr:from>
    <xdr:to>
      <xdr:col>0</xdr:col>
      <xdr:colOff>1390650</xdr:colOff>
      <xdr:row>8</xdr:row>
      <xdr:rowOff>99060</xdr:rowOff>
    </xdr:to>
    <xdr:sp macro="" textlink="">
      <xdr:nvSpPr>
        <xdr:cNvPr id="17" name="TextBox 16">
          <a:hlinkClick xmlns:r="http://schemas.openxmlformats.org/officeDocument/2006/relationships" r:id="rId6"/>
          <a:extLst>
            <a:ext uri="{FF2B5EF4-FFF2-40B4-BE49-F238E27FC236}">
              <a16:creationId xmlns:a16="http://schemas.microsoft.com/office/drawing/2014/main" id="{77F2FE41-99BF-4FD3-8B11-B7851392830F}"/>
            </a:ext>
          </a:extLst>
        </xdr:cNvPr>
        <xdr:cNvSpPr txBox="1"/>
      </xdr:nvSpPr>
      <xdr:spPr>
        <a:xfrm>
          <a:off x="300990" y="129540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DashBoard</a:t>
          </a:r>
        </a:p>
        <a:p>
          <a:endParaRPr lang="en-IN" sz="1200" b="1" u="sng"/>
        </a:p>
      </xdr:txBody>
    </xdr:sp>
    <xdr:clientData/>
  </xdr:twoCellAnchor>
  <xdr:twoCellAnchor>
    <xdr:from>
      <xdr:col>0</xdr:col>
      <xdr:colOff>225552</xdr:colOff>
      <xdr:row>23</xdr:row>
      <xdr:rowOff>167640</xdr:rowOff>
    </xdr:from>
    <xdr:to>
      <xdr:col>0</xdr:col>
      <xdr:colOff>1466088</xdr:colOff>
      <xdr:row>25</xdr:row>
      <xdr:rowOff>68580</xdr:rowOff>
    </xdr:to>
    <xdr:sp macro="" textlink="">
      <xdr:nvSpPr>
        <xdr:cNvPr id="18" name="TextBox 17">
          <a:hlinkClick xmlns:r="http://schemas.openxmlformats.org/officeDocument/2006/relationships" r:id="rId7"/>
          <a:extLst>
            <a:ext uri="{FF2B5EF4-FFF2-40B4-BE49-F238E27FC236}">
              <a16:creationId xmlns:a16="http://schemas.microsoft.com/office/drawing/2014/main" id="{AE569D8B-F3A5-4277-A5F2-7ABF942E9C22}"/>
            </a:ext>
          </a:extLst>
        </xdr:cNvPr>
        <xdr:cNvSpPr txBox="1"/>
      </xdr:nvSpPr>
      <xdr:spPr>
        <a:xfrm>
          <a:off x="225552" y="4373880"/>
          <a:ext cx="124053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Report Summary</a:t>
          </a:r>
        </a:p>
      </xdr:txBody>
    </xdr:sp>
    <xdr:clientData/>
  </xdr:twoCellAnchor>
  <xdr:twoCellAnchor>
    <xdr:from>
      <xdr:col>0</xdr:col>
      <xdr:colOff>251460</xdr:colOff>
      <xdr:row>10</xdr:row>
      <xdr:rowOff>30480</xdr:rowOff>
    </xdr:from>
    <xdr:to>
      <xdr:col>0</xdr:col>
      <xdr:colOff>323460</xdr:colOff>
      <xdr:row>11</xdr:row>
      <xdr:rowOff>27600</xdr:rowOff>
    </xdr:to>
    <xdr:sp macro="" textlink="">
      <xdr:nvSpPr>
        <xdr:cNvPr id="2" name="Rectangle 1">
          <a:extLst>
            <a:ext uri="{FF2B5EF4-FFF2-40B4-BE49-F238E27FC236}">
              <a16:creationId xmlns:a16="http://schemas.microsoft.com/office/drawing/2014/main" id="{6609BAF7-8780-6EEE-0D7F-526D8357589F}"/>
            </a:ext>
          </a:extLst>
        </xdr:cNvPr>
        <xdr:cNvSpPr/>
      </xdr:nvSpPr>
      <xdr:spPr>
        <a:xfrm>
          <a:off x="251460" y="1859280"/>
          <a:ext cx="72000" cy="18000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121920</xdr:colOff>
      <xdr:row>0</xdr:row>
      <xdr:rowOff>0</xdr:rowOff>
    </xdr:from>
    <xdr:to>
      <xdr:col>0</xdr:col>
      <xdr:colOff>1425786</xdr:colOff>
      <xdr:row>6</xdr:row>
      <xdr:rowOff>181020</xdr:rowOff>
    </xdr:to>
    <xdr:pic>
      <xdr:nvPicPr>
        <xdr:cNvPr id="3" name="Picture 2">
          <a:extLst>
            <a:ext uri="{FF2B5EF4-FFF2-40B4-BE49-F238E27FC236}">
              <a16:creationId xmlns:a16="http://schemas.microsoft.com/office/drawing/2014/main" id="{3F3074F1-0B55-49EC-864F-AE935605E2C4}"/>
            </a:ext>
          </a:extLst>
        </xdr:cNvPr>
        <xdr:cNvPicPr>
          <a:picLocks noChangeAspect="1"/>
        </xdr:cNvPicPr>
      </xdr:nvPicPr>
      <xdr:blipFill>
        <a:blip xmlns:r="http://schemas.openxmlformats.org/officeDocument/2006/relationships" r:embed="rId8" cstate="print">
          <a:alphaModFix/>
          <a:duotone>
            <a:prstClr val="black"/>
            <a:schemeClr val="bg2">
              <a:tint val="45000"/>
              <a:satMod val="400000"/>
            </a:schemeClr>
          </a:duotone>
          <a:extLst>
            <a:ext uri="{28A0092B-C50C-407E-A947-70E740481C1C}">
              <a14:useLocalDpi xmlns:a14="http://schemas.microsoft.com/office/drawing/2010/main" val="0"/>
            </a:ext>
          </a:extLst>
        </a:blip>
        <a:stretch>
          <a:fillRect/>
        </a:stretch>
      </xdr:blipFill>
      <xdr:spPr>
        <a:xfrm>
          <a:off x="121920" y="0"/>
          <a:ext cx="1303866" cy="1278300"/>
        </a:xfrm>
        <a:prstGeom prst="rect">
          <a:avLst/>
        </a:prstGeom>
        <a:solidFill>
          <a:schemeClr val="bg1">
            <a:lumMod val="75000"/>
          </a:schemeClr>
        </a:solid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305181</xdr:colOff>
      <xdr:row>9</xdr:row>
      <xdr:rowOff>162560</xdr:rowOff>
    </xdr:from>
    <xdr:to>
      <xdr:col>0</xdr:col>
      <xdr:colOff>1386459</xdr:colOff>
      <xdr:row>11</xdr:row>
      <xdr:rowOff>63500</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BB5B6218-4140-42E2-A92A-5E37233755FB}"/>
            </a:ext>
          </a:extLst>
        </xdr:cNvPr>
        <xdr:cNvSpPr txBox="1"/>
      </xdr:nvSpPr>
      <xdr:spPr>
        <a:xfrm>
          <a:off x="305181" y="1808480"/>
          <a:ext cx="108127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Product Info</a:t>
          </a:r>
        </a:p>
      </xdr:txBody>
    </xdr:sp>
    <xdr:clientData/>
  </xdr:twoCellAnchor>
  <xdr:twoCellAnchor>
    <xdr:from>
      <xdr:col>0</xdr:col>
      <xdr:colOff>334518</xdr:colOff>
      <xdr:row>12</xdr:row>
      <xdr:rowOff>127000</xdr:rowOff>
    </xdr:from>
    <xdr:to>
      <xdr:col>0</xdr:col>
      <xdr:colOff>1357122</xdr:colOff>
      <xdr:row>14</xdr:row>
      <xdr:rowOff>27940</xdr:rowOff>
    </xdr:to>
    <xdr:sp macro="" textlink="">
      <xdr:nvSpPr>
        <xdr:cNvPr id="13" name="TextBox 12">
          <a:hlinkClick xmlns:r="http://schemas.openxmlformats.org/officeDocument/2006/relationships" r:id="rId2"/>
          <a:extLst>
            <a:ext uri="{FF2B5EF4-FFF2-40B4-BE49-F238E27FC236}">
              <a16:creationId xmlns:a16="http://schemas.microsoft.com/office/drawing/2014/main" id="{FB9CFA51-AC57-443C-B270-77B3A80980B6}"/>
            </a:ext>
          </a:extLst>
        </xdr:cNvPr>
        <xdr:cNvSpPr txBox="1"/>
      </xdr:nvSpPr>
      <xdr:spPr>
        <a:xfrm>
          <a:off x="334518" y="2321560"/>
          <a:ext cx="102260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solidFill>
                <a:srgbClr val="00B0F0"/>
              </a:solidFill>
            </a:rPr>
            <a:t>Vendor Info</a:t>
          </a:r>
        </a:p>
      </xdr:txBody>
    </xdr:sp>
    <xdr:clientData/>
  </xdr:twoCellAnchor>
  <xdr:twoCellAnchor>
    <xdr:from>
      <xdr:col>0</xdr:col>
      <xdr:colOff>342900</xdr:colOff>
      <xdr:row>15</xdr:row>
      <xdr:rowOff>91440</xdr:rowOff>
    </xdr:from>
    <xdr:to>
      <xdr:col>0</xdr:col>
      <xdr:colOff>1348740</xdr:colOff>
      <xdr:row>16</xdr:row>
      <xdr:rowOff>175260</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01474227-6F7E-446D-A9F9-D3CCD6B77835}"/>
            </a:ext>
          </a:extLst>
        </xdr:cNvPr>
        <xdr:cNvSpPr txBox="1"/>
      </xdr:nvSpPr>
      <xdr:spPr>
        <a:xfrm>
          <a:off x="342900" y="2834640"/>
          <a:ext cx="10058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Transactions</a:t>
          </a:r>
        </a:p>
      </xdr:txBody>
    </xdr:sp>
    <xdr:clientData/>
  </xdr:twoCellAnchor>
  <xdr:twoCellAnchor>
    <xdr:from>
      <xdr:col>0</xdr:col>
      <xdr:colOff>175260</xdr:colOff>
      <xdr:row>18</xdr:row>
      <xdr:rowOff>55880</xdr:rowOff>
    </xdr:from>
    <xdr:to>
      <xdr:col>0</xdr:col>
      <xdr:colOff>1516380</xdr:colOff>
      <xdr:row>19</xdr:row>
      <xdr:rowOff>139700</xdr:rowOff>
    </xdr:to>
    <xdr:sp macro="" textlink="">
      <xdr:nvSpPr>
        <xdr:cNvPr id="15" name="TextBox 14">
          <a:hlinkClick xmlns:r="http://schemas.openxmlformats.org/officeDocument/2006/relationships" r:id="rId4"/>
          <a:extLst>
            <a:ext uri="{FF2B5EF4-FFF2-40B4-BE49-F238E27FC236}">
              <a16:creationId xmlns:a16="http://schemas.microsoft.com/office/drawing/2014/main" id="{E737FF4D-CFE1-4158-BDCA-43EEC1107837}"/>
            </a:ext>
          </a:extLst>
        </xdr:cNvPr>
        <xdr:cNvSpPr txBox="1"/>
      </xdr:nvSpPr>
      <xdr:spPr>
        <a:xfrm>
          <a:off x="175260" y="3347720"/>
          <a:ext cx="1341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Inventory Records</a:t>
          </a:r>
        </a:p>
        <a:p>
          <a:endParaRPr lang="en-IN" sz="1200" b="0" u="sng"/>
        </a:p>
      </xdr:txBody>
    </xdr:sp>
    <xdr:clientData/>
  </xdr:twoCellAnchor>
  <xdr:twoCellAnchor>
    <xdr:from>
      <xdr:col>0</xdr:col>
      <xdr:colOff>351282</xdr:colOff>
      <xdr:row>21</xdr:row>
      <xdr:rowOff>20320</xdr:rowOff>
    </xdr:from>
    <xdr:to>
      <xdr:col>0</xdr:col>
      <xdr:colOff>1340358</xdr:colOff>
      <xdr:row>22</xdr:row>
      <xdr:rowOff>104140</xdr:rowOff>
    </xdr:to>
    <xdr:sp macro="" textlink="">
      <xdr:nvSpPr>
        <xdr:cNvPr id="16" name="TextBox 15">
          <a:hlinkClick xmlns:r="http://schemas.openxmlformats.org/officeDocument/2006/relationships" r:id="rId5"/>
          <a:extLst>
            <a:ext uri="{FF2B5EF4-FFF2-40B4-BE49-F238E27FC236}">
              <a16:creationId xmlns:a16="http://schemas.microsoft.com/office/drawing/2014/main" id="{B380D748-B55C-4BDE-9639-74ABDB70ACF7}"/>
            </a:ext>
          </a:extLst>
        </xdr:cNvPr>
        <xdr:cNvSpPr txBox="1"/>
      </xdr:nvSpPr>
      <xdr:spPr>
        <a:xfrm>
          <a:off x="351282" y="3860800"/>
          <a:ext cx="98907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Purchase </a:t>
          </a:r>
        </a:p>
      </xdr:txBody>
    </xdr:sp>
    <xdr:clientData/>
  </xdr:twoCellAnchor>
  <xdr:twoCellAnchor>
    <xdr:from>
      <xdr:col>0</xdr:col>
      <xdr:colOff>300990</xdr:colOff>
      <xdr:row>7</xdr:row>
      <xdr:rowOff>15240</xdr:rowOff>
    </xdr:from>
    <xdr:to>
      <xdr:col>0</xdr:col>
      <xdr:colOff>1390650</xdr:colOff>
      <xdr:row>8</xdr:row>
      <xdr:rowOff>99060</xdr:rowOff>
    </xdr:to>
    <xdr:sp macro="" textlink="">
      <xdr:nvSpPr>
        <xdr:cNvPr id="17" name="TextBox 16">
          <a:hlinkClick xmlns:r="http://schemas.openxmlformats.org/officeDocument/2006/relationships" r:id="rId6"/>
          <a:extLst>
            <a:ext uri="{FF2B5EF4-FFF2-40B4-BE49-F238E27FC236}">
              <a16:creationId xmlns:a16="http://schemas.microsoft.com/office/drawing/2014/main" id="{1B029BC4-DFB2-4BAE-B129-275EA54F65BF}"/>
            </a:ext>
          </a:extLst>
        </xdr:cNvPr>
        <xdr:cNvSpPr txBox="1"/>
      </xdr:nvSpPr>
      <xdr:spPr>
        <a:xfrm>
          <a:off x="300990" y="129540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DashBoard</a:t>
          </a:r>
        </a:p>
        <a:p>
          <a:endParaRPr lang="en-IN" sz="1200" b="1" u="sng"/>
        </a:p>
      </xdr:txBody>
    </xdr:sp>
    <xdr:clientData/>
  </xdr:twoCellAnchor>
  <xdr:twoCellAnchor>
    <xdr:from>
      <xdr:col>0</xdr:col>
      <xdr:colOff>225552</xdr:colOff>
      <xdr:row>23</xdr:row>
      <xdr:rowOff>167640</xdr:rowOff>
    </xdr:from>
    <xdr:to>
      <xdr:col>0</xdr:col>
      <xdr:colOff>1466088</xdr:colOff>
      <xdr:row>25</xdr:row>
      <xdr:rowOff>68580</xdr:rowOff>
    </xdr:to>
    <xdr:sp macro="" textlink="">
      <xdr:nvSpPr>
        <xdr:cNvPr id="18" name="TextBox 17">
          <a:hlinkClick xmlns:r="http://schemas.openxmlformats.org/officeDocument/2006/relationships" r:id="rId7"/>
          <a:extLst>
            <a:ext uri="{FF2B5EF4-FFF2-40B4-BE49-F238E27FC236}">
              <a16:creationId xmlns:a16="http://schemas.microsoft.com/office/drawing/2014/main" id="{8293FF38-CEE3-471F-A8AA-97DB1BABFA40}"/>
            </a:ext>
          </a:extLst>
        </xdr:cNvPr>
        <xdr:cNvSpPr txBox="1"/>
      </xdr:nvSpPr>
      <xdr:spPr>
        <a:xfrm>
          <a:off x="225552" y="4373880"/>
          <a:ext cx="124053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Report Summary</a:t>
          </a:r>
        </a:p>
      </xdr:txBody>
    </xdr:sp>
    <xdr:clientData/>
  </xdr:twoCellAnchor>
  <xdr:twoCellAnchor>
    <xdr:from>
      <xdr:col>0</xdr:col>
      <xdr:colOff>259080</xdr:colOff>
      <xdr:row>13</xdr:row>
      <xdr:rowOff>0</xdr:rowOff>
    </xdr:from>
    <xdr:to>
      <xdr:col>0</xdr:col>
      <xdr:colOff>331080</xdr:colOff>
      <xdr:row>13</xdr:row>
      <xdr:rowOff>180000</xdr:rowOff>
    </xdr:to>
    <xdr:sp macro="" textlink="">
      <xdr:nvSpPr>
        <xdr:cNvPr id="2" name="Rectangle 1">
          <a:extLst>
            <a:ext uri="{FF2B5EF4-FFF2-40B4-BE49-F238E27FC236}">
              <a16:creationId xmlns:a16="http://schemas.microsoft.com/office/drawing/2014/main" id="{63D0D9D4-F411-E779-0071-CA57C008E9CE}"/>
            </a:ext>
          </a:extLst>
        </xdr:cNvPr>
        <xdr:cNvSpPr/>
      </xdr:nvSpPr>
      <xdr:spPr>
        <a:xfrm>
          <a:off x="259080" y="2377440"/>
          <a:ext cx="72000" cy="18000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129540</xdr:colOff>
      <xdr:row>0</xdr:row>
      <xdr:rowOff>0</xdr:rowOff>
    </xdr:from>
    <xdr:to>
      <xdr:col>0</xdr:col>
      <xdr:colOff>1433406</xdr:colOff>
      <xdr:row>6</xdr:row>
      <xdr:rowOff>181020</xdr:rowOff>
    </xdr:to>
    <xdr:pic>
      <xdr:nvPicPr>
        <xdr:cNvPr id="3" name="Picture 2">
          <a:extLst>
            <a:ext uri="{FF2B5EF4-FFF2-40B4-BE49-F238E27FC236}">
              <a16:creationId xmlns:a16="http://schemas.microsoft.com/office/drawing/2014/main" id="{F9BF9FAB-B8E6-4D8A-AA35-C67F2864B67D}"/>
            </a:ext>
          </a:extLst>
        </xdr:cNvPr>
        <xdr:cNvPicPr>
          <a:picLocks noChangeAspect="1"/>
        </xdr:cNvPicPr>
      </xdr:nvPicPr>
      <xdr:blipFill>
        <a:blip xmlns:r="http://schemas.openxmlformats.org/officeDocument/2006/relationships" r:embed="rId8" cstate="print">
          <a:alphaModFix/>
          <a:duotone>
            <a:prstClr val="black"/>
            <a:schemeClr val="bg2">
              <a:tint val="45000"/>
              <a:satMod val="400000"/>
            </a:schemeClr>
          </a:duotone>
          <a:extLst>
            <a:ext uri="{28A0092B-C50C-407E-A947-70E740481C1C}">
              <a14:useLocalDpi xmlns:a14="http://schemas.microsoft.com/office/drawing/2010/main" val="0"/>
            </a:ext>
          </a:extLst>
        </a:blip>
        <a:stretch>
          <a:fillRect/>
        </a:stretch>
      </xdr:blipFill>
      <xdr:spPr>
        <a:xfrm>
          <a:off x="129540" y="0"/>
          <a:ext cx="1303866" cy="1278300"/>
        </a:xfrm>
        <a:prstGeom prst="rect">
          <a:avLst/>
        </a:prstGeom>
        <a:solidFill>
          <a:schemeClr val="bg1">
            <a:lumMod val="75000"/>
          </a:schemeClr>
        </a:solidFill>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305181</xdr:colOff>
      <xdr:row>9</xdr:row>
      <xdr:rowOff>162560</xdr:rowOff>
    </xdr:from>
    <xdr:to>
      <xdr:col>0</xdr:col>
      <xdr:colOff>1386459</xdr:colOff>
      <xdr:row>11</xdr:row>
      <xdr:rowOff>63500</xdr:rowOff>
    </xdr:to>
    <xdr:sp macro="" textlink="">
      <xdr:nvSpPr>
        <xdr:cNvPr id="3" name="TextBox 2">
          <a:hlinkClick xmlns:r="http://schemas.openxmlformats.org/officeDocument/2006/relationships" r:id="rId1"/>
          <a:extLst>
            <a:ext uri="{FF2B5EF4-FFF2-40B4-BE49-F238E27FC236}">
              <a16:creationId xmlns:a16="http://schemas.microsoft.com/office/drawing/2014/main" id="{A9FC5391-93CE-4E6B-A786-12F628564BE5}"/>
            </a:ext>
          </a:extLst>
        </xdr:cNvPr>
        <xdr:cNvSpPr txBox="1"/>
      </xdr:nvSpPr>
      <xdr:spPr>
        <a:xfrm>
          <a:off x="305181" y="1808480"/>
          <a:ext cx="108127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Product Info</a:t>
          </a:r>
        </a:p>
      </xdr:txBody>
    </xdr:sp>
    <xdr:clientData/>
  </xdr:twoCellAnchor>
  <xdr:twoCellAnchor>
    <xdr:from>
      <xdr:col>0</xdr:col>
      <xdr:colOff>334518</xdr:colOff>
      <xdr:row>12</xdr:row>
      <xdr:rowOff>127000</xdr:rowOff>
    </xdr:from>
    <xdr:to>
      <xdr:col>0</xdr:col>
      <xdr:colOff>1357122</xdr:colOff>
      <xdr:row>14</xdr:row>
      <xdr:rowOff>27940</xdr:rowOff>
    </xdr:to>
    <xdr:sp macro="" textlink="">
      <xdr:nvSpPr>
        <xdr:cNvPr id="4" name="TextBox 3">
          <a:hlinkClick xmlns:r="http://schemas.openxmlformats.org/officeDocument/2006/relationships" r:id="rId2"/>
          <a:extLst>
            <a:ext uri="{FF2B5EF4-FFF2-40B4-BE49-F238E27FC236}">
              <a16:creationId xmlns:a16="http://schemas.microsoft.com/office/drawing/2014/main" id="{C83F4B43-7D40-4DF1-B4B4-F43F2A73229C}"/>
            </a:ext>
          </a:extLst>
        </xdr:cNvPr>
        <xdr:cNvSpPr txBox="1"/>
      </xdr:nvSpPr>
      <xdr:spPr>
        <a:xfrm>
          <a:off x="334518" y="2321560"/>
          <a:ext cx="102260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Vendor Info</a:t>
          </a:r>
        </a:p>
      </xdr:txBody>
    </xdr:sp>
    <xdr:clientData/>
  </xdr:twoCellAnchor>
  <xdr:twoCellAnchor>
    <xdr:from>
      <xdr:col>0</xdr:col>
      <xdr:colOff>342900</xdr:colOff>
      <xdr:row>15</xdr:row>
      <xdr:rowOff>91440</xdr:rowOff>
    </xdr:from>
    <xdr:to>
      <xdr:col>0</xdr:col>
      <xdr:colOff>1348740</xdr:colOff>
      <xdr:row>16</xdr:row>
      <xdr:rowOff>175260</xdr:rowOff>
    </xdr:to>
    <xdr:sp macro="" textlink="">
      <xdr:nvSpPr>
        <xdr:cNvPr id="5" name="TextBox 4">
          <a:hlinkClick xmlns:r="http://schemas.openxmlformats.org/officeDocument/2006/relationships" r:id="rId3"/>
          <a:extLst>
            <a:ext uri="{FF2B5EF4-FFF2-40B4-BE49-F238E27FC236}">
              <a16:creationId xmlns:a16="http://schemas.microsoft.com/office/drawing/2014/main" id="{54668DF1-0BFC-4FD4-A8C7-53B21AE87211}"/>
            </a:ext>
          </a:extLst>
        </xdr:cNvPr>
        <xdr:cNvSpPr txBox="1"/>
      </xdr:nvSpPr>
      <xdr:spPr>
        <a:xfrm>
          <a:off x="342900" y="2834640"/>
          <a:ext cx="10058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solidFill>
                <a:srgbClr val="00B0F0"/>
              </a:solidFill>
            </a:rPr>
            <a:t>Transactions</a:t>
          </a:r>
        </a:p>
      </xdr:txBody>
    </xdr:sp>
    <xdr:clientData/>
  </xdr:twoCellAnchor>
  <xdr:twoCellAnchor>
    <xdr:from>
      <xdr:col>0</xdr:col>
      <xdr:colOff>175260</xdr:colOff>
      <xdr:row>18</xdr:row>
      <xdr:rowOff>55880</xdr:rowOff>
    </xdr:from>
    <xdr:to>
      <xdr:col>0</xdr:col>
      <xdr:colOff>1516380</xdr:colOff>
      <xdr:row>19</xdr:row>
      <xdr:rowOff>139700</xdr:rowOff>
    </xdr:to>
    <xdr:sp macro="" textlink="">
      <xdr:nvSpPr>
        <xdr:cNvPr id="6" name="TextBox 5">
          <a:hlinkClick xmlns:r="http://schemas.openxmlformats.org/officeDocument/2006/relationships" r:id="rId4"/>
          <a:extLst>
            <a:ext uri="{FF2B5EF4-FFF2-40B4-BE49-F238E27FC236}">
              <a16:creationId xmlns:a16="http://schemas.microsoft.com/office/drawing/2014/main" id="{EC7C0027-429B-452F-B8F3-F431D50F8183}"/>
            </a:ext>
          </a:extLst>
        </xdr:cNvPr>
        <xdr:cNvSpPr txBox="1"/>
      </xdr:nvSpPr>
      <xdr:spPr>
        <a:xfrm>
          <a:off x="175260" y="3347720"/>
          <a:ext cx="1341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Inventory Records</a:t>
          </a:r>
        </a:p>
        <a:p>
          <a:endParaRPr lang="en-IN" sz="1200" b="0" u="sng"/>
        </a:p>
      </xdr:txBody>
    </xdr:sp>
    <xdr:clientData/>
  </xdr:twoCellAnchor>
  <xdr:twoCellAnchor>
    <xdr:from>
      <xdr:col>0</xdr:col>
      <xdr:colOff>351282</xdr:colOff>
      <xdr:row>21</xdr:row>
      <xdr:rowOff>20320</xdr:rowOff>
    </xdr:from>
    <xdr:to>
      <xdr:col>0</xdr:col>
      <xdr:colOff>1340358</xdr:colOff>
      <xdr:row>22</xdr:row>
      <xdr:rowOff>104140</xdr:rowOff>
    </xdr:to>
    <xdr:sp macro="" textlink="">
      <xdr:nvSpPr>
        <xdr:cNvPr id="7" name="TextBox 6">
          <a:hlinkClick xmlns:r="http://schemas.openxmlformats.org/officeDocument/2006/relationships" r:id="rId5"/>
          <a:extLst>
            <a:ext uri="{FF2B5EF4-FFF2-40B4-BE49-F238E27FC236}">
              <a16:creationId xmlns:a16="http://schemas.microsoft.com/office/drawing/2014/main" id="{B723AF0C-2B85-4EC0-BC8B-AD9329E085AB}"/>
            </a:ext>
          </a:extLst>
        </xdr:cNvPr>
        <xdr:cNvSpPr txBox="1"/>
      </xdr:nvSpPr>
      <xdr:spPr>
        <a:xfrm>
          <a:off x="351282" y="3860800"/>
          <a:ext cx="98907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Purchase </a:t>
          </a:r>
        </a:p>
      </xdr:txBody>
    </xdr:sp>
    <xdr:clientData/>
  </xdr:twoCellAnchor>
  <xdr:twoCellAnchor>
    <xdr:from>
      <xdr:col>0</xdr:col>
      <xdr:colOff>300990</xdr:colOff>
      <xdr:row>7</xdr:row>
      <xdr:rowOff>15240</xdr:rowOff>
    </xdr:from>
    <xdr:to>
      <xdr:col>0</xdr:col>
      <xdr:colOff>1390650</xdr:colOff>
      <xdr:row>8</xdr:row>
      <xdr:rowOff>99060</xdr:rowOff>
    </xdr:to>
    <xdr:sp macro="" textlink="">
      <xdr:nvSpPr>
        <xdr:cNvPr id="8" name="TextBox 7">
          <a:hlinkClick xmlns:r="http://schemas.openxmlformats.org/officeDocument/2006/relationships" r:id="rId6"/>
          <a:extLst>
            <a:ext uri="{FF2B5EF4-FFF2-40B4-BE49-F238E27FC236}">
              <a16:creationId xmlns:a16="http://schemas.microsoft.com/office/drawing/2014/main" id="{5CF25937-2CA7-46CF-B4FD-47E506A0CA2B}"/>
            </a:ext>
          </a:extLst>
        </xdr:cNvPr>
        <xdr:cNvSpPr txBox="1"/>
      </xdr:nvSpPr>
      <xdr:spPr>
        <a:xfrm>
          <a:off x="300990" y="129540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DashBoard</a:t>
          </a:r>
        </a:p>
        <a:p>
          <a:endParaRPr lang="en-IN" sz="1200" b="0" u="sng"/>
        </a:p>
      </xdr:txBody>
    </xdr:sp>
    <xdr:clientData/>
  </xdr:twoCellAnchor>
  <xdr:twoCellAnchor>
    <xdr:from>
      <xdr:col>0</xdr:col>
      <xdr:colOff>225552</xdr:colOff>
      <xdr:row>23</xdr:row>
      <xdr:rowOff>167640</xdr:rowOff>
    </xdr:from>
    <xdr:to>
      <xdr:col>0</xdr:col>
      <xdr:colOff>1466088</xdr:colOff>
      <xdr:row>25</xdr:row>
      <xdr:rowOff>68580</xdr:rowOff>
    </xdr:to>
    <xdr:sp macro="" textlink="">
      <xdr:nvSpPr>
        <xdr:cNvPr id="9" name="TextBox 8">
          <a:hlinkClick xmlns:r="http://schemas.openxmlformats.org/officeDocument/2006/relationships" r:id="rId7"/>
          <a:extLst>
            <a:ext uri="{FF2B5EF4-FFF2-40B4-BE49-F238E27FC236}">
              <a16:creationId xmlns:a16="http://schemas.microsoft.com/office/drawing/2014/main" id="{E52D16F1-F92B-44EF-B414-A7687053FA1F}"/>
            </a:ext>
          </a:extLst>
        </xdr:cNvPr>
        <xdr:cNvSpPr txBox="1"/>
      </xdr:nvSpPr>
      <xdr:spPr>
        <a:xfrm>
          <a:off x="225552" y="4373880"/>
          <a:ext cx="124053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Report Summary</a:t>
          </a:r>
        </a:p>
      </xdr:txBody>
    </xdr:sp>
    <xdr:clientData/>
  </xdr:twoCellAnchor>
  <xdr:twoCellAnchor>
    <xdr:from>
      <xdr:col>0</xdr:col>
      <xdr:colOff>259080</xdr:colOff>
      <xdr:row>15</xdr:row>
      <xdr:rowOff>137160</xdr:rowOff>
    </xdr:from>
    <xdr:to>
      <xdr:col>0</xdr:col>
      <xdr:colOff>331080</xdr:colOff>
      <xdr:row>16</xdr:row>
      <xdr:rowOff>134280</xdr:rowOff>
    </xdr:to>
    <xdr:sp macro="" textlink="">
      <xdr:nvSpPr>
        <xdr:cNvPr id="11" name="Rectangle 10">
          <a:extLst>
            <a:ext uri="{FF2B5EF4-FFF2-40B4-BE49-F238E27FC236}">
              <a16:creationId xmlns:a16="http://schemas.microsoft.com/office/drawing/2014/main" id="{AFF866B2-D449-0717-5D2D-21411F72F2B9}"/>
            </a:ext>
          </a:extLst>
        </xdr:cNvPr>
        <xdr:cNvSpPr/>
      </xdr:nvSpPr>
      <xdr:spPr>
        <a:xfrm>
          <a:off x="259080" y="2880360"/>
          <a:ext cx="72000" cy="18000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129540</xdr:colOff>
      <xdr:row>0</xdr:row>
      <xdr:rowOff>7620</xdr:rowOff>
    </xdr:from>
    <xdr:to>
      <xdr:col>0</xdr:col>
      <xdr:colOff>1433406</xdr:colOff>
      <xdr:row>7</xdr:row>
      <xdr:rowOff>5760</xdr:rowOff>
    </xdr:to>
    <xdr:pic>
      <xdr:nvPicPr>
        <xdr:cNvPr id="12" name="Picture 11">
          <a:extLst>
            <a:ext uri="{FF2B5EF4-FFF2-40B4-BE49-F238E27FC236}">
              <a16:creationId xmlns:a16="http://schemas.microsoft.com/office/drawing/2014/main" id="{0F1C9022-FC2B-437B-880E-3C0379B81533}"/>
            </a:ext>
          </a:extLst>
        </xdr:cNvPr>
        <xdr:cNvPicPr>
          <a:picLocks noChangeAspect="1"/>
        </xdr:cNvPicPr>
      </xdr:nvPicPr>
      <xdr:blipFill>
        <a:blip xmlns:r="http://schemas.openxmlformats.org/officeDocument/2006/relationships" r:embed="rId8" cstate="print">
          <a:alphaModFix/>
          <a:duotone>
            <a:prstClr val="black"/>
            <a:schemeClr val="bg2">
              <a:tint val="45000"/>
              <a:satMod val="400000"/>
            </a:schemeClr>
          </a:duotone>
          <a:extLst>
            <a:ext uri="{28A0092B-C50C-407E-A947-70E740481C1C}">
              <a14:useLocalDpi xmlns:a14="http://schemas.microsoft.com/office/drawing/2010/main" val="0"/>
            </a:ext>
          </a:extLst>
        </a:blip>
        <a:stretch>
          <a:fillRect/>
        </a:stretch>
      </xdr:blipFill>
      <xdr:spPr>
        <a:xfrm>
          <a:off x="129540" y="7620"/>
          <a:ext cx="1303866" cy="1278300"/>
        </a:xfrm>
        <a:prstGeom prst="rect">
          <a:avLst/>
        </a:prstGeom>
        <a:solidFill>
          <a:schemeClr val="bg1">
            <a:lumMod val="75000"/>
          </a:schemeClr>
        </a:solid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305181</xdr:colOff>
      <xdr:row>9</xdr:row>
      <xdr:rowOff>162560</xdr:rowOff>
    </xdr:from>
    <xdr:to>
      <xdr:col>0</xdr:col>
      <xdr:colOff>1386459</xdr:colOff>
      <xdr:row>11</xdr:row>
      <xdr:rowOff>63500</xdr:rowOff>
    </xdr:to>
    <xdr:sp macro="" textlink="">
      <xdr:nvSpPr>
        <xdr:cNvPr id="3" name="TextBox 2">
          <a:hlinkClick xmlns:r="http://schemas.openxmlformats.org/officeDocument/2006/relationships" r:id="rId1"/>
          <a:extLst>
            <a:ext uri="{FF2B5EF4-FFF2-40B4-BE49-F238E27FC236}">
              <a16:creationId xmlns:a16="http://schemas.microsoft.com/office/drawing/2014/main" id="{7E528279-F6D3-430C-B870-DAA0E0E057C9}"/>
            </a:ext>
          </a:extLst>
        </xdr:cNvPr>
        <xdr:cNvSpPr txBox="1"/>
      </xdr:nvSpPr>
      <xdr:spPr>
        <a:xfrm>
          <a:off x="305181" y="1808480"/>
          <a:ext cx="108127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Product Info</a:t>
          </a:r>
        </a:p>
      </xdr:txBody>
    </xdr:sp>
    <xdr:clientData/>
  </xdr:twoCellAnchor>
  <xdr:twoCellAnchor>
    <xdr:from>
      <xdr:col>0</xdr:col>
      <xdr:colOff>334518</xdr:colOff>
      <xdr:row>12</xdr:row>
      <xdr:rowOff>127000</xdr:rowOff>
    </xdr:from>
    <xdr:to>
      <xdr:col>0</xdr:col>
      <xdr:colOff>1357122</xdr:colOff>
      <xdr:row>14</xdr:row>
      <xdr:rowOff>27940</xdr:rowOff>
    </xdr:to>
    <xdr:sp macro="" textlink="">
      <xdr:nvSpPr>
        <xdr:cNvPr id="4" name="TextBox 3">
          <a:hlinkClick xmlns:r="http://schemas.openxmlformats.org/officeDocument/2006/relationships" r:id="rId2"/>
          <a:extLst>
            <a:ext uri="{FF2B5EF4-FFF2-40B4-BE49-F238E27FC236}">
              <a16:creationId xmlns:a16="http://schemas.microsoft.com/office/drawing/2014/main" id="{E7D9190B-B399-41E2-8FFD-640D70DAC2D2}"/>
            </a:ext>
          </a:extLst>
        </xdr:cNvPr>
        <xdr:cNvSpPr txBox="1"/>
      </xdr:nvSpPr>
      <xdr:spPr>
        <a:xfrm>
          <a:off x="334518" y="2321560"/>
          <a:ext cx="102260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Vendor Info</a:t>
          </a:r>
        </a:p>
      </xdr:txBody>
    </xdr:sp>
    <xdr:clientData/>
  </xdr:twoCellAnchor>
  <xdr:twoCellAnchor>
    <xdr:from>
      <xdr:col>0</xdr:col>
      <xdr:colOff>342900</xdr:colOff>
      <xdr:row>15</xdr:row>
      <xdr:rowOff>91440</xdr:rowOff>
    </xdr:from>
    <xdr:to>
      <xdr:col>0</xdr:col>
      <xdr:colOff>1348740</xdr:colOff>
      <xdr:row>16</xdr:row>
      <xdr:rowOff>175260</xdr:rowOff>
    </xdr:to>
    <xdr:sp macro="" textlink="">
      <xdr:nvSpPr>
        <xdr:cNvPr id="5" name="TextBox 4">
          <a:hlinkClick xmlns:r="http://schemas.openxmlformats.org/officeDocument/2006/relationships" r:id="rId3"/>
          <a:extLst>
            <a:ext uri="{FF2B5EF4-FFF2-40B4-BE49-F238E27FC236}">
              <a16:creationId xmlns:a16="http://schemas.microsoft.com/office/drawing/2014/main" id="{8B180D14-8789-4A01-97C6-68116A76396E}"/>
            </a:ext>
          </a:extLst>
        </xdr:cNvPr>
        <xdr:cNvSpPr txBox="1"/>
      </xdr:nvSpPr>
      <xdr:spPr>
        <a:xfrm>
          <a:off x="342900" y="2834640"/>
          <a:ext cx="10058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Transactions</a:t>
          </a:r>
        </a:p>
      </xdr:txBody>
    </xdr:sp>
    <xdr:clientData/>
  </xdr:twoCellAnchor>
  <xdr:twoCellAnchor>
    <xdr:from>
      <xdr:col>0</xdr:col>
      <xdr:colOff>175260</xdr:colOff>
      <xdr:row>18</xdr:row>
      <xdr:rowOff>55880</xdr:rowOff>
    </xdr:from>
    <xdr:to>
      <xdr:col>0</xdr:col>
      <xdr:colOff>1516380</xdr:colOff>
      <xdr:row>19</xdr:row>
      <xdr:rowOff>139700</xdr:rowOff>
    </xdr:to>
    <xdr:sp macro="" textlink="">
      <xdr:nvSpPr>
        <xdr:cNvPr id="6" name="TextBox 5">
          <a:hlinkClick xmlns:r="http://schemas.openxmlformats.org/officeDocument/2006/relationships" r:id="rId4"/>
          <a:extLst>
            <a:ext uri="{FF2B5EF4-FFF2-40B4-BE49-F238E27FC236}">
              <a16:creationId xmlns:a16="http://schemas.microsoft.com/office/drawing/2014/main" id="{B418852D-7BF3-42D9-8E76-1559FDA20006}"/>
            </a:ext>
          </a:extLst>
        </xdr:cNvPr>
        <xdr:cNvSpPr txBox="1"/>
      </xdr:nvSpPr>
      <xdr:spPr>
        <a:xfrm>
          <a:off x="175260" y="3347720"/>
          <a:ext cx="1341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solidFill>
                <a:srgbClr val="00B0F0"/>
              </a:solidFill>
            </a:rPr>
            <a:t>Inventory Records</a:t>
          </a:r>
        </a:p>
        <a:p>
          <a:endParaRPr lang="en-IN" sz="1200" b="1" u="sng">
            <a:solidFill>
              <a:srgbClr val="00B0F0"/>
            </a:solidFill>
          </a:endParaRPr>
        </a:p>
      </xdr:txBody>
    </xdr:sp>
    <xdr:clientData/>
  </xdr:twoCellAnchor>
  <xdr:twoCellAnchor>
    <xdr:from>
      <xdr:col>0</xdr:col>
      <xdr:colOff>351282</xdr:colOff>
      <xdr:row>21</xdr:row>
      <xdr:rowOff>20320</xdr:rowOff>
    </xdr:from>
    <xdr:to>
      <xdr:col>0</xdr:col>
      <xdr:colOff>1340358</xdr:colOff>
      <xdr:row>22</xdr:row>
      <xdr:rowOff>104140</xdr:rowOff>
    </xdr:to>
    <xdr:sp macro="" textlink="">
      <xdr:nvSpPr>
        <xdr:cNvPr id="7" name="TextBox 6">
          <a:hlinkClick xmlns:r="http://schemas.openxmlformats.org/officeDocument/2006/relationships" r:id="rId5"/>
          <a:extLst>
            <a:ext uri="{FF2B5EF4-FFF2-40B4-BE49-F238E27FC236}">
              <a16:creationId xmlns:a16="http://schemas.microsoft.com/office/drawing/2014/main" id="{887120DE-8764-47F3-AEBA-0B1078BD6524}"/>
            </a:ext>
          </a:extLst>
        </xdr:cNvPr>
        <xdr:cNvSpPr txBox="1"/>
      </xdr:nvSpPr>
      <xdr:spPr>
        <a:xfrm>
          <a:off x="351282" y="3860800"/>
          <a:ext cx="98907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Purchase </a:t>
          </a:r>
        </a:p>
      </xdr:txBody>
    </xdr:sp>
    <xdr:clientData/>
  </xdr:twoCellAnchor>
  <xdr:twoCellAnchor>
    <xdr:from>
      <xdr:col>0</xdr:col>
      <xdr:colOff>300990</xdr:colOff>
      <xdr:row>7</xdr:row>
      <xdr:rowOff>15240</xdr:rowOff>
    </xdr:from>
    <xdr:to>
      <xdr:col>0</xdr:col>
      <xdr:colOff>1390650</xdr:colOff>
      <xdr:row>8</xdr:row>
      <xdr:rowOff>99060</xdr:rowOff>
    </xdr:to>
    <xdr:sp macro="" textlink="">
      <xdr:nvSpPr>
        <xdr:cNvPr id="8" name="TextBox 7">
          <a:hlinkClick xmlns:r="http://schemas.openxmlformats.org/officeDocument/2006/relationships" r:id="rId6"/>
          <a:extLst>
            <a:ext uri="{FF2B5EF4-FFF2-40B4-BE49-F238E27FC236}">
              <a16:creationId xmlns:a16="http://schemas.microsoft.com/office/drawing/2014/main" id="{F7F38F58-AF01-46DF-8659-56F0555EAE6C}"/>
            </a:ext>
          </a:extLst>
        </xdr:cNvPr>
        <xdr:cNvSpPr txBox="1"/>
      </xdr:nvSpPr>
      <xdr:spPr>
        <a:xfrm>
          <a:off x="300990" y="129540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DashBoard</a:t>
          </a:r>
        </a:p>
        <a:p>
          <a:endParaRPr lang="en-IN" sz="1200" b="0" u="sng"/>
        </a:p>
      </xdr:txBody>
    </xdr:sp>
    <xdr:clientData/>
  </xdr:twoCellAnchor>
  <xdr:twoCellAnchor>
    <xdr:from>
      <xdr:col>0</xdr:col>
      <xdr:colOff>225552</xdr:colOff>
      <xdr:row>23</xdr:row>
      <xdr:rowOff>167640</xdr:rowOff>
    </xdr:from>
    <xdr:to>
      <xdr:col>0</xdr:col>
      <xdr:colOff>1466088</xdr:colOff>
      <xdr:row>25</xdr:row>
      <xdr:rowOff>68580</xdr:rowOff>
    </xdr:to>
    <xdr:sp macro="" textlink="">
      <xdr:nvSpPr>
        <xdr:cNvPr id="9" name="TextBox 8">
          <a:hlinkClick xmlns:r="http://schemas.openxmlformats.org/officeDocument/2006/relationships" r:id="rId7"/>
          <a:extLst>
            <a:ext uri="{FF2B5EF4-FFF2-40B4-BE49-F238E27FC236}">
              <a16:creationId xmlns:a16="http://schemas.microsoft.com/office/drawing/2014/main" id="{B6B71255-480C-4D07-AF9E-02E8504310DB}"/>
            </a:ext>
          </a:extLst>
        </xdr:cNvPr>
        <xdr:cNvSpPr txBox="1"/>
      </xdr:nvSpPr>
      <xdr:spPr>
        <a:xfrm>
          <a:off x="225552" y="4373880"/>
          <a:ext cx="124053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Report Summary</a:t>
          </a:r>
        </a:p>
      </xdr:txBody>
    </xdr:sp>
    <xdr:clientData/>
  </xdr:twoCellAnchor>
  <xdr:twoCellAnchor>
    <xdr:from>
      <xdr:col>0</xdr:col>
      <xdr:colOff>106680</xdr:colOff>
      <xdr:row>18</xdr:row>
      <xdr:rowOff>106680</xdr:rowOff>
    </xdr:from>
    <xdr:to>
      <xdr:col>0</xdr:col>
      <xdr:colOff>178680</xdr:colOff>
      <xdr:row>19</xdr:row>
      <xdr:rowOff>103800</xdr:rowOff>
    </xdr:to>
    <xdr:sp macro="" textlink="">
      <xdr:nvSpPr>
        <xdr:cNvPr id="11" name="Rectangle 10">
          <a:extLst>
            <a:ext uri="{FF2B5EF4-FFF2-40B4-BE49-F238E27FC236}">
              <a16:creationId xmlns:a16="http://schemas.microsoft.com/office/drawing/2014/main" id="{50A88969-B922-8EF8-44C3-2E30A9C9C9A7}"/>
            </a:ext>
          </a:extLst>
        </xdr:cNvPr>
        <xdr:cNvSpPr/>
      </xdr:nvSpPr>
      <xdr:spPr>
        <a:xfrm>
          <a:off x="106680" y="3398520"/>
          <a:ext cx="72000" cy="18000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121920</xdr:colOff>
      <xdr:row>0</xdr:row>
      <xdr:rowOff>0</xdr:rowOff>
    </xdr:from>
    <xdr:to>
      <xdr:col>0</xdr:col>
      <xdr:colOff>1425786</xdr:colOff>
      <xdr:row>6</xdr:row>
      <xdr:rowOff>181020</xdr:rowOff>
    </xdr:to>
    <xdr:pic>
      <xdr:nvPicPr>
        <xdr:cNvPr id="12" name="Picture 11">
          <a:extLst>
            <a:ext uri="{FF2B5EF4-FFF2-40B4-BE49-F238E27FC236}">
              <a16:creationId xmlns:a16="http://schemas.microsoft.com/office/drawing/2014/main" id="{3DF04ADE-20F3-41BE-8160-24249F1F826C}"/>
            </a:ext>
          </a:extLst>
        </xdr:cNvPr>
        <xdr:cNvPicPr>
          <a:picLocks noChangeAspect="1"/>
        </xdr:cNvPicPr>
      </xdr:nvPicPr>
      <xdr:blipFill>
        <a:blip xmlns:r="http://schemas.openxmlformats.org/officeDocument/2006/relationships" r:embed="rId8" cstate="print">
          <a:alphaModFix/>
          <a:duotone>
            <a:prstClr val="black"/>
            <a:schemeClr val="bg2">
              <a:tint val="45000"/>
              <a:satMod val="400000"/>
            </a:schemeClr>
          </a:duotone>
          <a:extLst>
            <a:ext uri="{28A0092B-C50C-407E-A947-70E740481C1C}">
              <a14:useLocalDpi xmlns:a14="http://schemas.microsoft.com/office/drawing/2010/main" val="0"/>
            </a:ext>
          </a:extLst>
        </a:blip>
        <a:stretch>
          <a:fillRect/>
        </a:stretch>
      </xdr:blipFill>
      <xdr:spPr>
        <a:xfrm>
          <a:off x="121920" y="0"/>
          <a:ext cx="1303866" cy="1278300"/>
        </a:xfrm>
        <a:prstGeom prst="rect">
          <a:avLst/>
        </a:prstGeom>
        <a:solidFill>
          <a:schemeClr val="bg1">
            <a:lumMod val="75000"/>
          </a:schemeClr>
        </a:solidFill>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305181</xdr:colOff>
      <xdr:row>9</xdr:row>
      <xdr:rowOff>162560</xdr:rowOff>
    </xdr:from>
    <xdr:to>
      <xdr:col>0</xdr:col>
      <xdr:colOff>1386459</xdr:colOff>
      <xdr:row>11</xdr:row>
      <xdr:rowOff>63500</xdr:rowOff>
    </xdr:to>
    <xdr:sp macro="" textlink="">
      <xdr:nvSpPr>
        <xdr:cNvPr id="3" name="TextBox 2">
          <a:hlinkClick xmlns:r="http://schemas.openxmlformats.org/officeDocument/2006/relationships" r:id="rId1"/>
          <a:extLst>
            <a:ext uri="{FF2B5EF4-FFF2-40B4-BE49-F238E27FC236}">
              <a16:creationId xmlns:a16="http://schemas.microsoft.com/office/drawing/2014/main" id="{44281D49-F6D8-46BC-BE3C-A8E3C6CF4129}"/>
            </a:ext>
          </a:extLst>
        </xdr:cNvPr>
        <xdr:cNvSpPr txBox="1"/>
      </xdr:nvSpPr>
      <xdr:spPr>
        <a:xfrm>
          <a:off x="305181" y="1808480"/>
          <a:ext cx="108127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Product Info</a:t>
          </a:r>
        </a:p>
      </xdr:txBody>
    </xdr:sp>
    <xdr:clientData/>
  </xdr:twoCellAnchor>
  <xdr:twoCellAnchor>
    <xdr:from>
      <xdr:col>0</xdr:col>
      <xdr:colOff>334518</xdr:colOff>
      <xdr:row>12</xdr:row>
      <xdr:rowOff>127000</xdr:rowOff>
    </xdr:from>
    <xdr:to>
      <xdr:col>0</xdr:col>
      <xdr:colOff>1357122</xdr:colOff>
      <xdr:row>14</xdr:row>
      <xdr:rowOff>27940</xdr:rowOff>
    </xdr:to>
    <xdr:sp macro="" textlink="">
      <xdr:nvSpPr>
        <xdr:cNvPr id="4" name="TextBox 3">
          <a:hlinkClick xmlns:r="http://schemas.openxmlformats.org/officeDocument/2006/relationships" r:id="rId2"/>
          <a:extLst>
            <a:ext uri="{FF2B5EF4-FFF2-40B4-BE49-F238E27FC236}">
              <a16:creationId xmlns:a16="http://schemas.microsoft.com/office/drawing/2014/main" id="{BE4F0DB8-0B02-47D1-9552-2A3927C684BF}"/>
            </a:ext>
          </a:extLst>
        </xdr:cNvPr>
        <xdr:cNvSpPr txBox="1"/>
      </xdr:nvSpPr>
      <xdr:spPr>
        <a:xfrm>
          <a:off x="334518" y="2321560"/>
          <a:ext cx="102260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Vendor Info</a:t>
          </a:r>
        </a:p>
      </xdr:txBody>
    </xdr:sp>
    <xdr:clientData/>
  </xdr:twoCellAnchor>
  <xdr:twoCellAnchor>
    <xdr:from>
      <xdr:col>0</xdr:col>
      <xdr:colOff>342900</xdr:colOff>
      <xdr:row>15</xdr:row>
      <xdr:rowOff>91440</xdr:rowOff>
    </xdr:from>
    <xdr:to>
      <xdr:col>0</xdr:col>
      <xdr:colOff>1348740</xdr:colOff>
      <xdr:row>16</xdr:row>
      <xdr:rowOff>175260</xdr:rowOff>
    </xdr:to>
    <xdr:sp macro="" textlink="">
      <xdr:nvSpPr>
        <xdr:cNvPr id="5" name="TextBox 4">
          <a:hlinkClick xmlns:r="http://schemas.openxmlformats.org/officeDocument/2006/relationships" r:id="rId3"/>
          <a:extLst>
            <a:ext uri="{FF2B5EF4-FFF2-40B4-BE49-F238E27FC236}">
              <a16:creationId xmlns:a16="http://schemas.microsoft.com/office/drawing/2014/main" id="{84443154-E483-48A2-ACBB-E352DED79C8F}"/>
            </a:ext>
          </a:extLst>
        </xdr:cNvPr>
        <xdr:cNvSpPr txBox="1"/>
      </xdr:nvSpPr>
      <xdr:spPr>
        <a:xfrm>
          <a:off x="342900" y="2834640"/>
          <a:ext cx="10058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Transactions</a:t>
          </a:r>
        </a:p>
      </xdr:txBody>
    </xdr:sp>
    <xdr:clientData/>
  </xdr:twoCellAnchor>
  <xdr:twoCellAnchor>
    <xdr:from>
      <xdr:col>0</xdr:col>
      <xdr:colOff>175260</xdr:colOff>
      <xdr:row>18</xdr:row>
      <xdr:rowOff>55880</xdr:rowOff>
    </xdr:from>
    <xdr:to>
      <xdr:col>0</xdr:col>
      <xdr:colOff>1516380</xdr:colOff>
      <xdr:row>19</xdr:row>
      <xdr:rowOff>139700</xdr:rowOff>
    </xdr:to>
    <xdr:sp macro="" textlink="">
      <xdr:nvSpPr>
        <xdr:cNvPr id="6" name="TextBox 5">
          <a:hlinkClick xmlns:r="http://schemas.openxmlformats.org/officeDocument/2006/relationships" r:id="rId4"/>
          <a:extLst>
            <a:ext uri="{FF2B5EF4-FFF2-40B4-BE49-F238E27FC236}">
              <a16:creationId xmlns:a16="http://schemas.microsoft.com/office/drawing/2014/main" id="{A984B5C9-B711-48F9-A89D-28652A653187}"/>
            </a:ext>
          </a:extLst>
        </xdr:cNvPr>
        <xdr:cNvSpPr txBox="1"/>
      </xdr:nvSpPr>
      <xdr:spPr>
        <a:xfrm>
          <a:off x="175260" y="3347720"/>
          <a:ext cx="1341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Inventory Records</a:t>
          </a:r>
        </a:p>
        <a:p>
          <a:endParaRPr lang="en-IN" sz="1200" b="0" u="sng"/>
        </a:p>
      </xdr:txBody>
    </xdr:sp>
    <xdr:clientData/>
  </xdr:twoCellAnchor>
  <xdr:twoCellAnchor>
    <xdr:from>
      <xdr:col>0</xdr:col>
      <xdr:colOff>351282</xdr:colOff>
      <xdr:row>21</xdr:row>
      <xdr:rowOff>20320</xdr:rowOff>
    </xdr:from>
    <xdr:to>
      <xdr:col>0</xdr:col>
      <xdr:colOff>1340358</xdr:colOff>
      <xdr:row>22</xdr:row>
      <xdr:rowOff>104140</xdr:rowOff>
    </xdr:to>
    <xdr:sp macro="" textlink="">
      <xdr:nvSpPr>
        <xdr:cNvPr id="7" name="TextBox 6">
          <a:hlinkClick xmlns:r="http://schemas.openxmlformats.org/officeDocument/2006/relationships" r:id="rId5"/>
          <a:extLst>
            <a:ext uri="{FF2B5EF4-FFF2-40B4-BE49-F238E27FC236}">
              <a16:creationId xmlns:a16="http://schemas.microsoft.com/office/drawing/2014/main" id="{96171053-4697-4D37-AE91-D025CFFB4ED5}"/>
            </a:ext>
          </a:extLst>
        </xdr:cNvPr>
        <xdr:cNvSpPr txBox="1"/>
      </xdr:nvSpPr>
      <xdr:spPr>
        <a:xfrm>
          <a:off x="351282" y="3860800"/>
          <a:ext cx="98907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solidFill>
                <a:srgbClr val="00B0F0"/>
              </a:solidFill>
            </a:rPr>
            <a:t>Purchase</a:t>
          </a:r>
          <a:r>
            <a:rPr lang="en-IN" sz="1200" b="0" u="sng">
              <a:solidFill>
                <a:srgbClr val="00B0F0"/>
              </a:solidFill>
            </a:rPr>
            <a:t> </a:t>
          </a:r>
        </a:p>
      </xdr:txBody>
    </xdr:sp>
    <xdr:clientData/>
  </xdr:twoCellAnchor>
  <xdr:twoCellAnchor>
    <xdr:from>
      <xdr:col>0</xdr:col>
      <xdr:colOff>300990</xdr:colOff>
      <xdr:row>7</xdr:row>
      <xdr:rowOff>15240</xdr:rowOff>
    </xdr:from>
    <xdr:to>
      <xdr:col>0</xdr:col>
      <xdr:colOff>1390650</xdr:colOff>
      <xdr:row>8</xdr:row>
      <xdr:rowOff>99060</xdr:rowOff>
    </xdr:to>
    <xdr:sp macro="" textlink="">
      <xdr:nvSpPr>
        <xdr:cNvPr id="8" name="TextBox 7">
          <a:hlinkClick xmlns:r="http://schemas.openxmlformats.org/officeDocument/2006/relationships" r:id="rId6"/>
          <a:extLst>
            <a:ext uri="{FF2B5EF4-FFF2-40B4-BE49-F238E27FC236}">
              <a16:creationId xmlns:a16="http://schemas.microsoft.com/office/drawing/2014/main" id="{EAAA7F28-E2FC-44CC-8751-ED055C8DBE99}"/>
            </a:ext>
          </a:extLst>
        </xdr:cNvPr>
        <xdr:cNvSpPr txBox="1"/>
      </xdr:nvSpPr>
      <xdr:spPr>
        <a:xfrm>
          <a:off x="300990" y="129540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DashBoard</a:t>
          </a:r>
        </a:p>
        <a:p>
          <a:endParaRPr lang="en-IN" sz="1200" b="0" u="sng"/>
        </a:p>
      </xdr:txBody>
    </xdr:sp>
    <xdr:clientData/>
  </xdr:twoCellAnchor>
  <xdr:twoCellAnchor>
    <xdr:from>
      <xdr:col>0</xdr:col>
      <xdr:colOff>225552</xdr:colOff>
      <xdr:row>23</xdr:row>
      <xdr:rowOff>167640</xdr:rowOff>
    </xdr:from>
    <xdr:to>
      <xdr:col>0</xdr:col>
      <xdr:colOff>1466088</xdr:colOff>
      <xdr:row>25</xdr:row>
      <xdr:rowOff>68580</xdr:rowOff>
    </xdr:to>
    <xdr:sp macro="" textlink="">
      <xdr:nvSpPr>
        <xdr:cNvPr id="9" name="TextBox 8">
          <a:hlinkClick xmlns:r="http://schemas.openxmlformats.org/officeDocument/2006/relationships" r:id="rId7"/>
          <a:extLst>
            <a:ext uri="{FF2B5EF4-FFF2-40B4-BE49-F238E27FC236}">
              <a16:creationId xmlns:a16="http://schemas.microsoft.com/office/drawing/2014/main" id="{4BDA92EA-849A-45D8-9F04-51CC83290AC7}"/>
            </a:ext>
          </a:extLst>
        </xdr:cNvPr>
        <xdr:cNvSpPr txBox="1"/>
      </xdr:nvSpPr>
      <xdr:spPr>
        <a:xfrm>
          <a:off x="225552" y="4373880"/>
          <a:ext cx="124053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Report Summary</a:t>
          </a:r>
        </a:p>
      </xdr:txBody>
    </xdr:sp>
    <xdr:clientData/>
  </xdr:twoCellAnchor>
  <xdr:twoCellAnchor>
    <xdr:from>
      <xdr:col>0</xdr:col>
      <xdr:colOff>259080</xdr:colOff>
      <xdr:row>21</xdr:row>
      <xdr:rowOff>76200</xdr:rowOff>
    </xdr:from>
    <xdr:to>
      <xdr:col>0</xdr:col>
      <xdr:colOff>331080</xdr:colOff>
      <xdr:row>22</xdr:row>
      <xdr:rowOff>73320</xdr:rowOff>
    </xdr:to>
    <xdr:sp macro="" textlink="">
      <xdr:nvSpPr>
        <xdr:cNvPr id="11" name="Rectangle 10">
          <a:extLst>
            <a:ext uri="{FF2B5EF4-FFF2-40B4-BE49-F238E27FC236}">
              <a16:creationId xmlns:a16="http://schemas.microsoft.com/office/drawing/2014/main" id="{208984B8-0CCF-9488-8811-5E4DBDDCAD43}"/>
            </a:ext>
          </a:extLst>
        </xdr:cNvPr>
        <xdr:cNvSpPr/>
      </xdr:nvSpPr>
      <xdr:spPr>
        <a:xfrm>
          <a:off x="259080" y="3916680"/>
          <a:ext cx="72000" cy="18000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144780</xdr:colOff>
      <xdr:row>0</xdr:row>
      <xdr:rowOff>0</xdr:rowOff>
    </xdr:from>
    <xdr:to>
      <xdr:col>0</xdr:col>
      <xdr:colOff>1448646</xdr:colOff>
      <xdr:row>6</xdr:row>
      <xdr:rowOff>181020</xdr:rowOff>
    </xdr:to>
    <xdr:pic>
      <xdr:nvPicPr>
        <xdr:cNvPr id="12" name="Picture 11">
          <a:extLst>
            <a:ext uri="{FF2B5EF4-FFF2-40B4-BE49-F238E27FC236}">
              <a16:creationId xmlns:a16="http://schemas.microsoft.com/office/drawing/2014/main" id="{CC9504E6-D82A-46ED-ADD4-D85947FF60F3}"/>
            </a:ext>
          </a:extLst>
        </xdr:cNvPr>
        <xdr:cNvPicPr>
          <a:picLocks noChangeAspect="1"/>
        </xdr:cNvPicPr>
      </xdr:nvPicPr>
      <xdr:blipFill>
        <a:blip xmlns:r="http://schemas.openxmlformats.org/officeDocument/2006/relationships" r:embed="rId8" cstate="print">
          <a:alphaModFix/>
          <a:duotone>
            <a:prstClr val="black"/>
            <a:schemeClr val="bg2">
              <a:tint val="45000"/>
              <a:satMod val="400000"/>
            </a:schemeClr>
          </a:duotone>
          <a:extLst>
            <a:ext uri="{28A0092B-C50C-407E-A947-70E740481C1C}">
              <a14:useLocalDpi xmlns:a14="http://schemas.microsoft.com/office/drawing/2010/main" val="0"/>
            </a:ext>
          </a:extLst>
        </a:blip>
        <a:stretch>
          <a:fillRect/>
        </a:stretch>
      </xdr:blipFill>
      <xdr:spPr>
        <a:xfrm>
          <a:off x="144780" y="0"/>
          <a:ext cx="1303866" cy="1278300"/>
        </a:xfrm>
        <a:prstGeom prst="rect">
          <a:avLst/>
        </a:prstGeom>
        <a:solidFill>
          <a:schemeClr val="bg1">
            <a:lumMod val="75000"/>
          </a:schemeClr>
        </a:solid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305181</xdr:colOff>
      <xdr:row>9</xdr:row>
      <xdr:rowOff>162560</xdr:rowOff>
    </xdr:from>
    <xdr:to>
      <xdr:col>0</xdr:col>
      <xdr:colOff>1386459</xdr:colOff>
      <xdr:row>11</xdr:row>
      <xdr:rowOff>63500</xdr:rowOff>
    </xdr:to>
    <xdr:sp macro="" textlink="">
      <xdr:nvSpPr>
        <xdr:cNvPr id="33" name="TextBox 32">
          <a:hlinkClick xmlns:r="http://schemas.openxmlformats.org/officeDocument/2006/relationships" r:id="rId1"/>
          <a:extLst>
            <a:ext uri="{FF2B5EF4-FFF2-40B4-BE49-F238E27FC236}">
              <a16:creationId xmlns:a16="http://schemas.microsoft.com/office/drawing/2014/main" id="{8E7C0D0E-0E4D-4144-ADC8-33341E422544}"/>
            </a:ext>
          </a:extLst>
        </xdr:cNvPr>
        <xdr:cNvSpPr txBox="1"/>
      </xdr:nvSpPr>
      <xdr:spPr>
        <a:xfrm>
          <a:off x="305181" y="1808480"/>
          <a:ext cx="108127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Product Info</a:t>
          </a:r>
        </a:p>
      </xdr:txBody>
    </xdr:sp>
    <xdr:clientData/>
  </xdr:twoCellAnchor>
  <xdr:twoCellAnchor>
    <xdr:from>
      <xdr:col>0</xdr:col>
      <xdr:colOff>334518</xdr:colOff>
      <xdr:row>12</xdr:row>
      <xdr:rowOff>127000</xdr:rowOff>
    </xdr:from>
    <xdr:to>
      <xdr:col>0</xdr:col>
      <xdr:colOff>1357122</xdr:colOff>
      <xdr:row>14</xdr:row>
      <xdr:rowOff>27940</xdr:rowOff>
    </xdr:to>
    <xdr:sp macro="" textlink="">
      <xdr:nvSpPr>
        <xdr:cNvPr id="34" name="TextBox 33">
          <a:hlinkClick xmlns:r="http://schemas.openxmlformats.org/officeDocument/2006/relationships" r:id="rId2"/>
          <a:extLst>
            <a:ext uri="{FF2B5EF4-FFF2-40B4-BE49-F238E27FC236}">
              <a16:creationId xmlns:a16="http://schemas.microsoft.com/office/drawing/2014/main" id="{DF8AE766-14A1-494D-9ADD-7F7F46A73E44}"/>
            </a:ext>
          </a:extLst>
        </xdr:cNvPr>
        <xdr:cNvSpPr txBox="1"/>
      </xdr:nvSpPr>
      <xdr:spPr>
        <a:xfrm>
          <a:off x="334518" y="2321560"/>
          <a:ext cx="102260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Vendor Info</a:t>
          </a:r>
        </a:p>
      </xdr:txBody>
    </xdr:sp>
    <xdr:clientData/>
  </xdr:twoCellAnchor>
  <xdr:twoCellAnchor>
    <xdr:from>
      <xdr:col>0</xdr:col>
      <xdr:colOff>342900</xdr:colOff>
      <xdr:row>15</xdr:row>
      <xdr:rowOff>91440</xdr:rowOff>
    </xdr:from>
    <xdr:to>
      <xdr:col>0</xdr:col>
      <xdr:colOff>1348740</xdr:colOff>
      <xdr:row>16</xdr:row>
      <xdr:rowOff>175260</xdr:rowOff>
    </xdr:to>
    <xdr:sp macro="" textlink="">
      <xdr:nvSpPr>
        <xdr:cNvPr id="35" name="TextBox 34">
          <a:hlinkClick xmlns:r="http://schemas.openxmlformats.org/officeDocument/2006/relationships" r:id="rId3"/>
          <a:extLst>
            <a:ext uri="{FF2B5EF4-FFF2-40B4-BE49-F238E27FC236}">
              <a16:creationId xmlns:a16="http://schemas.microsoft.com/office/drawing/2014/main" id="{535C96D3-2BE5-4401-B51B-5F6C4FA24008}"/>
            </a:ext>
          </a:extLst>
        </xdr:cNvPr>
        <xdr:cNvSpPr txBox="1"/>
      </xdr:nvSpPr>
      <xdr:spPr>
        <a:xfrm>
          <a:off x="342900" y="2834640"/>
          <a:ext cx="10058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Transactions</a:t>
          </a:r>
        </a:p>
      </xdr:txBody>
    </xdr:sp>
    <xdr:clientData/>
  </xdr:twoCellAnchor>
  <xdr:twoCellAnchor>
    <xdr:from>
      <xdr:col>0</xdr:col>
      <xdr:colOff>175260</xdr:colOff>
      <xdr:row>18</xdr:row>
      <xdr:rowOff>55880</xdr:rowOff>
    </xdr:from>
    <xdr:to>
      <xdr:col>0</xdr:col>
      <xdr:colOff>1516380</xdr:colOff>
      <xdr:row>19</xdr:row>
      <xdr:rowOff>139700</xdr:rowOff>
    </xdr:to>
    <xdr:sp macro="" textlink="">
      <xdr:nvSpPr>
        <xdr:cNvPr id="36" name="TextBox 35">
          <a:hlinkClick xmlns:r="http://schemas.openxmlformats.org/officeDocument/2006/relationships" r:id="rId4"/>
          <a:extLst>
            <a:ext uri="{FF2B5EF4-FFF2-40B4-BE49-F238E27FC236}">
              <a16:creationId xmlns:a16="http://schemas.microsoft.com/office/drawing/2014/main" id="{27644729-BCEF-4F5B-97DE-576D9AC4399F}"/>
            </a:ext>
          </a:extLst>
        </xdr:cNvPr>
        <xdr:cNvSpPr txBox="1"/>
      </xdr:nvSpPr>
      <xdr:spPr>
        <a:xfrm>
          <a:off x="175260" y="3347720"/>
          <a:ext cx="13411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Inventory Records</a:t>
          </a:r>
        </a:p>
        <a:p>
          <a:endParaRPr lang="en-IN" sz="1200" b="0" u="sng"/>
        </a:p>
      </xdr:txBody>
    </xdr:sp>
    <xdr:clientData/>
  </xdr:twoCellAnchor>
  <xdr:twoCellAnchor>
    <xdr:from>
      <xdr:col>0</xdr:col>
      <xdr:colOff>351282</xdr:colOff>
      <xdr:row>21</xdr:row>
      <xdr:rowOff>20320</xdr:rowOff>
    </xdr:from>
    <xdr:to>
      <xdr:col>0</xdr:col>
      <xdr:colOff>1340358</xdr:colOff>
      <xdr:row>22</xdr:row>
      <xdr:rowOff>104140</xdr:rowOff>
    </xdr:to>
    <xdr:sp macro="" textlink="">
      <xdr:nvSpPr>
        <xdr:cNvPr id="37" name="TextBox 36">
          <a:hlinkClick xmlns:r="http://schemas.openxmlformats.org/officeDocument/2006/relationships" r:id="rId5"/>
          <a:extLst>
            <a:ext uri="{FF2B5EF4-FFF2-40B4-BE49-F238E27FC236}">
              <a16:creationId xmlns:a16="http://schemas.microsoft.com/office/drawing/2014/main" id="{4241DABE-F559-470A-BE0C-9D7E0DF2D55A}"/>
            </a:ext>
          </a:extLst>
        </xdr:cNvPr>
        <xdr:cNvSpPr txBox="1"/>
      </xdr:nvSpPr>
      <xdr:spPr>
        <a:xfrm>
          <a:off x="351282" y="3860800"/>
          <a:ext cx="98907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Purchase </a:t>
          </a:r>
        </a:p>
      </xdr:txBody>
    </xdr:sp>
    <xdr:clientData/>
  </xdr:twoCellAnchor>
  <xdr:twoCellAnchor>
    <xdr:from>
      <xdr:col>0</xdr:col>
      <xdr:colOff>300990</xdr:colOff>
      <xdr:row>7</xdr:row>
      <xdr:rowOff>15240</xdr:rowOff>
    </xdr:from>
    <xdr:to>
      <xdr:col>0</xdr:col>
      <xdr:colOff>1390650</xdr:colOff>
      <xdr:row>8</xdr:row>
      <xdr:rowOff>99060</xdr:rowOff>
    </xdr:to>
    <xdr:sp macro="" textlink="">
      <xdr:nvSpPr>
        <xdr:cNvPr id="38" name="TextBox 37">
          <a:hlinkClick xmlns:r="http://schemas.openxmlformats.org/officeDocument/2006/relationships" r:id="rId6"/>
          <a:extLst>
            <a:ext uri="{FF2B5EF4-FFF2-40B4-BE49-F238E27FC236}">
              <a16:creationId xmlns:a16="http://schemas.microsoft.com/office/drawing/2014/main" id="{DAB6A6D2-5D0D-437B-9EB0-AC6A56AED1DB}"/>
            </a:ext>
          </a:extLst>
        </xdr:cNvPr>
        <xdr:cNvSpPr txBox="1"/>
      </xdr:nvSpPr>
      <xdr:spPr>
        <a:xfrm>
          <a:off x="300990" y="1295400"/>
          <a:ext cx="10896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u="sng"/>
            <a:t>DashBoard</a:t>
          </a:r>
        </a:p>
        <a:p>
          <a:endParaRPr lang="en-IN" sz="1200" b="0" u="sng"/>
        </a:p>
      </xdr:txBody>
    </xdr:sp>
    <xdr:clientData/>
  </xdr:twoCellAnchor>
  <xdr:twoCellAnchor>
    <xdr:from>
      <xdr:col>0</xdr:col>
      <xdr:colOff>225552</xdr:colOff>
      <xdr:row>23</xdr:row>
      <xdr:rowOff>167640</xdr:rowOff>
    </xdr:from>
    <xdr:to>
      <xdr:col>0</xdr:col>
      <xdr:colOff>1466088</xdr:colOff>
      <xdr:row>25</xdr:row>
      <xdr:rowOff>68580</xdr:rowOff>
    </xdr:to>
    <xdr:sp macro="" textlink="">
      <xdr:nvSpPr>
        <xdr:cNvPr id="39" name="TextBox 38">
          <a:hlinkClick xmlns:r="http://schemas.openxmlformats.org/officeDocument/2006/relationships" r:id="rId7"/>
          <a:extLst>
            <a:ext uri="{FF2B5EF4-FFF2-40B4-BE49-F238E27FC236}">
              <a16:creationId xmlns:a16="http://schemas.microsoft.com/office/drawing/2014/main" id="{6D05C70B-FF45-4B1C-BFA9-8C38ED9CCA53}"/>
            </a:ext>
          </a:extLst>
        </xdr:cNvPr>
        <xdr:cNvSpPr txBox="1"/>
      </xdr:nvSpPr>
      <xdr:spPr>
        <a:xfrm>
          <a:off x="225552" y="4373880"/>
          <a:ext cx="124053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solidFill>
                <a:srgbClr val="00B0F0"/>
              </a:solidFill>
            </a:rPr>
            <a:t>Report Summary</a:t>
          </a:r>
        </a:p>
      </xdr:txBody>
    </xdr:sp>
    <xdr:clientData/>
  </xdr:twoCellAnchor>
  <xdr:twoCellAnchor editAs="oneCell">
    <xdr:from>
      <xdr:col>6</xdr:col>
      <xdr:colOff>119382</xdr:colOff>
      <xdr:row>6</xdr:row>
      <xdr:rowOff>16933</xdr:rowOff>
    </xdr:from>
    <xdr:to>
      <xdr:col>6</xdr:col>
      <xdr:colOff>1693335</xdr:colOff>
      <xdr:row>14</xdr:row>
      <xdr:rowOff>59267</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5A4E8B56-4060-61D5-2F93-8F5DC0E1C6F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180582" y="1134533"/>
              <a:ext cx="1573953" cy="1532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118527</xdr:colOff>
      <xdr:row>24</xdr:row>
      <xdr:rowOff>33875</xdr:rowOff>
    </xdr:from>
    <xdr:to>
      <xdr:col>0</xdr:col>
      <xdr:colOff>190527</xdr:colOff>
      <xdr:row>25</xdr:row>
      <xdr:rowOff>27608</xdr:rowOff>
    </xdr:to>
    <xdr:sp macro="" textlink="">
      <xdr:nvSpPr>
        <xdr:cNvPr id="2" name="Rectangle 1">
          <a:extLst>
            <a:ext uri="{FF2B5EF4-FFF2-40B4-BE49-F238E27FC236}">
              <a16:creationId xmlns:a16="http://schemas.microsoft.com/office/drawing/2014/main" id="{4D3E4786-73B0-81D3-9310-2984F1B61EDE}"/>
            </a:ext>
          </a:extLst>
        </xdr:cNvPr>
        <xdr:cNvSpPr/>
      </xdr:nvSpPr>
      <xdr:spPr>
        <a:xfrm>
          <a:off x="118527" y="4504275"/>
          <a:ext cx="72000" cy="180000"/>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110071</xdr:colOff>
      <xdr:row>0</xdr:row>
      <xdr:rowOff>0</xdr:rowOff>
    </xdr:from>
    <xdr:to>
      <xdr:col>0</xdr:col>
      <xdr:colOff>1413937</xdr:colOff>
      <xdr:row>6</xdr:row>
      <xdr:rowOff>160700</xdr:rowOff>
    </xdr:to>
    <xdr:pic>
      <xdr:nvPicPr>
        <xdr:cNvPr id="3" name="Picture 2">
          <a:extLst>
            <a:ext uri="{FF2B5EF4-FFF2-40B4-BE49-F238E27FC236}">
              <a16:creationId xmlns:a16="http://schemas.microsoft.com/office/drawing/2014/main" id="{BB73A113-CF24-4223-9D01-089BE8500467}"/>
            </a:ext>
          </a:extLst>
        </xdr:cNvPr>
        <xdr:cNvPicPr>
          <a:picLocks noChangeAspect="1"/>
        </xdr:cNvPicPr>
      </xdr:nvPicPr>
      <xdr:blipFill>
        <a:blip xmlns:r="http://schemas.openxmlformats.org/officeDocument/2006/relationships" r:embed="rId8" cstate="print">
          <a:alphaModFix/>
          <a:duotone>
            <a:prstClr val="black"/>
            <a:schemeClr val="bg2">
              <a:tint val="45000"/>
              <a:satMod val="400000"/>
            </a:schemeClr>
          </a:duotone>
          <a:extLst>
            <a:ext uri="{28A0092B-C50C-407E-A947-70E740481C1C}">
              <a14:useLocalDpi xmlns:a14="http://schemas.microsoft.com/office/drawing/2010/main" val="0"/>
            </a:ext>
          </a:extLst>
        </a:blip>
        <a:stretch>
          <a:fillRect/>
        </a:stretch>
      </xdr:blipFill>
      <xdr:spPr>
        <a:xfrm>
          <a:off x="110071" y="0"/>
          <a:ext cx="1303866" cy="1278300"/>
        </a:xfrm>
        <a:prstGeom prst="rect">
          <a:avLst/>
        </a:prstGeom>
        <a:solidFill>
          <a:schemeClr val="bg1">
            <a:lumMod val="75000"/>
          </a:schemeClr>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ajora" refreshedDate="46016.021622916669" createdVersion="8" refreshedVersion="8" minRefreshableVersion="3" recordCount="40" xr:uid="{5D04F380-FF64-47AF-93DD-B16C0B0DCA42}">
  <cacheSource type="worksheet">
    <worksheetSource name="Inventory_Data"/>
  </cacheSource>
  <cacheFields count="11">
    <cacheField name="HSN-Code" numFmtId="0">
      <sharedItems count="40">
        <s v="ASW-001"/>
        <s v="ASW-002"/>
        <s v="ASW-003"/>
        <s v="ASW-004"/>
        <s v="ASW-005"/>
        <s v="ASW-006"/>
        <s v="ASW-007"/>
        <s v="ASW-008"/>
        <s v="ASW-009"/>
        <s v="ASW-010"/>
        <s v="ASW-011"/>
        <s v="ASW-012"/>
        <s v="ASW-013"/>
        <s v="ASW-014"/>
        <s v="ASW-015"/>
        <s v="ASW-016"/>
        <s v="ASW-017"/>
        <s v="ASW-018"/>
        <s v="ASW-019"/>
        <s v="ASW-020"/>
        <s v="ASW-021"/>
        <s v="ASW-022"/>
        <s v="ASW-023"/>
        <s v="ASW-024"/>
        <s v="ASW-025"/>
        <s v="ASW-026"/>
        <s v="ASW-027"/>
        <s v="ASW-028"/>
        <s v="ASW-029"/>
        <s v="ASW-030"/>
        <s v="ASW-031"/>
        <s v="ASW-032"/>
        <s v="ASW-033"/>
        <s v="ASW-034"/>
        <s v="ASW-035"/>
        <s v="ASW-036"/>
        <s v="ASW-037"/>
        <s v="ASW-038"/>
        <s v="ASW-039"/>
        <s v="ASW-040"/>
      </sharedItems>
    </cacheField>
    <cacheField name="Ware House No." numFmtId="0">
      <sharedItems count="2">
        <s v="WH-0041"/>
        <s v="WH-0042"/>
      </sharedItems>
    </cacheField>
    <cacheField name="Product" numFmtId="0">
      <sharedItems count="40">
        <s v="Xiaomi Android TV"/>
        <s v="iPhone 15"/>
        <s v="Samsung Galaxy S23 FE"/>
        <s v="HP Envy x360"/>
        <s v="One Plus 12"/>
        <s v="Google Pixel 7a"/>
        <s v="Motorola Edge 40"/>
        <s v="HP Pavilion 15"/>
        <s v="Google Pixel 8 Pro"/>
        <s v="iPad Mini"/>
        <s v="HP spectre x360"/>
        <s v="HP  Victer 14s"/>
        <s v="MacBook Pro M3 Max 16"/>
        <s v="iPad Pro 12"/>
        <s v="Asus Zenbook 14"/>
        <s v="iPhone 15 Pro Max"/>
        <s v="Dell Alienware"/>
        <s v="Samsung Galaxy S24 Ultra"/>
        <s v="iPhone 13"/>
        <s v="Xiaomi 14 Pro"/>
        <s v="Sony Bravia 4k Led TV"/>
        <s v="Nothing Phone"/>
        <s v="iPad Air"/>
        <s v="One Plus Led TV"/>
        <s v="Samsung Smart Led TV "/>
        <s v="MacBook Air M2 13"/>
        <s v="Sony Xperia 1V"/>
        <s v="Samsung Galaxy Tab S9 FE"/>
        <s v="Samsung Galaxy S24+"/>
        <s v="One Plus Ultra "/>
        <s v="Dell Aspire "/>
        <s v="Samsung Android TV"/>
        <s v="HP Victre 14s"/>
        <s v="iPad 9th Gen"/>
        <s v="Sony Bravia Smart 4K"/>
        <s v="Samsung F23 Plus"/>
        <s v="Google Smart TV"/>
        <s v="iPad 16 "/>
        <s v="Samsung Galaxy A49+"/>
        <s v="iPad 16 Pro Max"/>
      </sharedItems>
    </cacheField>
    <cacheField name="Category" numFmtId="0">
      <sharedItems count="4">
        <s v="Led TV"/>
        <s v="Mobile Phone"/>
        <s v="Laptop"/>
        <s v="Tablet"/>
      </sharedItems>
    </cacheField>
    <cacheField name="Unit/Cost" numFmtId="0">
      <sharedItems containsSemiMixedTypes="0" containsString="0" containsNumber="1" containsInteger="1" minValue="10000" maxValue="50000"/>
    </cacheField>
    <cacheField name="Selling Price" numFmtId="0">
      <sharedItems containsSemiMixedTypes="0" containsString="0" containsNumber="1" containsInteger="1" minValue="30000" maxValue="150000"/>
    </cacheField>
    <cacheField name="Quantity in Stock" numFmtId="0">
      <sharedItems containsSemiMixedTypes="0" containsString="0" containsNumber="1" containsInteger="1" minValue="1" maxValue="25"/>
    </cacheField>
    <cacheField name="Total Value" numFmtId="0">
      <sharedItems containsSemiMixedTypes="0" containsString="0" containsNumber="1" containsInteger="1" minValue="45000" maxValue="1250000" count="34">
        <n v="66000"/>
        <n v="480000"/>
        <n v="240000"/>
        <n v="225000"/>
        <n v="99000"/>
        <n v="230000"/>
        <n v="180000"/>
        <n v="320000"/>
        <n v="280000"/>
        <n v="300000"/>
        <n v="520000"/>
        <n v="510000"/>
        <n v="312000"/>
        <n v="525000"/>
        <n v="88000"/>
        <n v="700000"/>
        <n v="143000"/>
        <n v="380000"/>
        <n v="360000"/>
        <n v="299000"/>
        <n v="378000"/>
        <n v="350000"/>
        <n v="1250000"/>
        <n v="450000"/>
        <n v="200000"/>
        <n v="165000"/>
        <n v="252000"/>
        <n v="375000"/>
        <n v="270000"/>
        <n v="168000"/>
        <n v="330000"/>
        <n v="60000"/>
        <n v="45000"/>
        <n v="70000"/>
      </sharedItems>
    </cacheField>
    <cacheField name="Reorder Level" numFmtId="0">
      <sharedItems containsSemiMixedTypes="0" containsString="0" containsNumber="1" containsInteger="1" minValue="10" maxValue="12"/>
    </cacheField>
    <cacheField name="Status" numFmtId="0">
      <sharedItems count="2">
        <s v="Yes"/>
        <s v="No"/>
      </sharedItems>
    </cacheField>
    <cacheField name="Category_Percentage" numFmtId="0" formula="'Total Value'/Category" databaseField="0"/>
  </cacheFields>
  <extLst>
    <ext xmlns:x14="http://schemas.microsoft.com/office/spreadsheetml/2009/9/main" uri="{725AE2AE-9491-48be-B2B4-4EB974FC3084}">
      <x14:pivotCacheDefinition pivotCacheId="324956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n v="11000"/>
    <n v="35000"/>
    <n v="6"/>
    <x v="0"/>
    <n v="10"/>
    <x v="0"/>
  </r>
  <r>
    <x v="1"/>
    <x v="0"/>
    <x v="1"/>
    <x v="1"/>
    <n v="40000"/>
    <n v="120000"/>
    <n v="12"/>
    <x v="1"/>
    <n v="12"/>
    <x v="0"/>
  </r>
  <r>
    <x v="2"/>
    <x v="0"/>
    <x v="2"/>
    <x v="1"/>
    <n v="16000"/>
    <n v="50000"/>
    <n v="15"/>
    <x v="2"/>
    <n v="11"/>
    <x v="1"/>
  </r>
  <r>
    <x v="3"/>
    <x v="0"/>
    <x v="3"/>
    <x v="2"/>
    <n v="15000"/>
    <n v="45000"/>
    <n v="15"/>
    <x v="3"/>
    <n v="10"/>
    <x v="1"/>
  </r>
  <r>
    <x v="4"/>
    <x v="1"/>
    <x v="4"/>
    <x v="1"/>
    <n v="11000"/>
    <n v="35000"/>
    <n v="9"/>
    <x v="4"/>
    <n v="12"/>
    <x v="0"/>
  </r>
  <r>
    <x v="5"/>
    <x v="1"/>
    <x v="5"/>
    <x v="1"/>
    <n v="23000"/>
    <n v="70000"/>
    <n v="10"/>
    <x v="5"/>
    <n v="10"/>
    <x v="0"/>
  </r>
  <r>
    <x v="6"/>
    <x v="1"/>
    <x v="6"/>
    <x v="1"/>
    <n v="10000"/>
    <n v="30000"/>
    <n v="18"/>
    <x v="6"/>
    <n v="11"/>
    <x v="1"/>
  </r>
  <r>
    <x v="7"/>
    <x v="1"/>
    <x v="7"/>
    <x v="2"/>
    <n v="16000"/>
    <n v="50000"/>
    <n v="20"/>
    <x v="7"/>
    <n v="12"/>
    <x v="1"/>
  </r>
  <r>
    <x v="8"/>
    <x v="1"/>
    <x v="8"/>
    <x v="1"/>
    <n v="20000"/>
    <n v="60000"/>
    <n v="14"/>
    <x v="8"/>
    <n v="12"/>
    <x v="1"/>
  </r>
  <r>
    <x v="9"/>
    <x v="0"/>
    <x v="9"/>
    <x v="3"/>
    <n v="20000"/>
    <n v="60000"/>
    <n v="15"/>
    <x v="9"/>
    <n v="11"/>
    <x v="1"/>
  </r>
  <r>
    <x v="10"/>
    <x v="0"/>
    <x v="10"/>
    <x v="2"/>
    <n v="20000"/>
    <n v="60000"/>
    <n v="15"/>
    <x v="9"/>
    <n v="10"/>
    <x v="1"/>
  </r>
  <r>
    <x v="11"/>
    <x v="1"/>
    <x v="11"/>
    <x v="2"/>
    <n v="23000"/>
    <n v="70000"/>
    <n v="10"/>
    <x v="5"/>
    <n v="10"/>
    <x v="0"/>
  </r>
  <r>
    <x v="12"/>
    <x v="0"/>
    <x v="12"/>
    <x v="2"/>
    <n v="40000"/>
    <n v="120000"/>
    <n v="13"/>
    <x v="10"/>
    <n v="12"/>
    <x v="1"/>
  </r>
  <r>
    <x v="13"/>
    <x v="0"/>
    <x v="13"/>
    <x v="3"/>
    <n v="30000"/>
    <n v="90000"/>
    <n v="17"/>
    <x v="11"/>
    <n v="12"/>
    <x v="1"/>
  </r>
  <r>
    <x v="14"/>
    <x v="1"/>
    <x v="14"/>
    <x v="2"/>
    <n v="26000"/>
    <n v="80000"/>
    <n v="12"/>
    <x v="12"/>
    <n v="12"/>
    <x v="0"/>
  </r>
  <r>
    <x v="15"/>
    <x v="0"/>
    <x v="15"/>
    <x v="1"/>
    <n v="35000"/>
    <n v="110000"/>
    <n v="15"/>
    <x v="13"/>
    <n v="12"/>
    <x v="1"/>
  </r>
  <r>
    <x v="16"/>
    <x v="0"/>
    <x v="16"/>
    <x v="2"/>
    <n v="26000"/>
    <n v="80000"/>
    <n v="12"/>
    <x v="12"/>
    <n v="12"/>
    <x v="0"/>
  </r>
  <r>
    <x v="17"/>
    <x v="1"/>
    <x v="17"/>
    <x v="1"/>
    <n v="22000"/>
    <n v="65000"/>
    <n v="4"/>
    <x v="14"/>
    <n v="11"/>
    <x v="0"/>
  </r>
  <r>
    <x v="18"/>
    <x v="1"/>
    <x v="18"/>
    <x v="1"/>
    <n v="35000"/>
    <n v="105000"/>
    <n v="20"/>
    <x v="15"/>
    <n v="12"/>
    <x v="1"/>
  </r>
  <r>
    <x v="19"/>
    <x v="1"/>
    <x v="19"/>
    <x v="1"/>
    <n v="11000"/>
    <n v="35000"/>
    <n v="13"/>
    <x v="16"/>
    <n v="11"/>
    <x v="1"/>
  </r>
  <r>
    <x v="20"/>
    <x v="1"/>
    <x v="20"/>
    <x v="0"/>
    <n v="20000"/>
    <n v="60000"/>
    <n v="19"/>
    <x v="17"/>
    <n v="12"/>
    <x v="1"/>
  </r>
  <r>
    <x v="21"/>
    <x v="1"/>
    <x v="21"/>
    <x v="1"/>
    <n v="18000"/>
    <n v="55000"/>
    <n v="20"/>
    <x v="18"/>
    <n v="11"/>
    <x v="1"/>
  </r>
  <r>
    <x v="22"/>
    <x v="1"/>
    <x v="22"/>
    <x v="3"/>
    <n v="23000"/>
    <n v="70000"/>
    <n v="13"/>
    <x v="19"/>
    <n v="12"/>
    <x v="1"/>
  </r>
  <r>
    <x v="23"/>
    <x v="1"/>
    <x v="23"/>
    <x v="0"/>
    <n v="21000"/>
    <n v="65000"/>
    <n v="18"/>
    <x v="20"/>
    <n v="12"/>
    <x v="1"/>
  </r>
  <r>
    <x v="24"/>
    <x v="0"/>
    <x v="24"/>
    <x v="0"/>
    <n v="25000"/>
    <n v="75000"/>
    <n v="14"/>
    <x v="21"/>
    <n v="10"/>
    <x v="1"/>
  </r>
  <r>
    <x v="25"/>
    <x v="1"/>
    <x v="25"/>
    <x v="2"/>
    <n v="50000"/>
    <n v="150000"/>
    <n v="25"/>
    <x v="22"/>
    <n v="12"/>
    <x v="1"/>
  </r>
  <r>
    <x v="26"/>
    <x v="1"/>
    <x v="26"/>
    <x v="1"/>
    <n v="30000"/>
    <n v="95000"/>
    <n v="15"/>
    <x v="23"/>
    <n v="10"/>
    <x v="1"/>
  </r>
  <r>
    <x v="27"/>
    <x v="0"/>
    <x v="27"/>
    <x v="1"/>
    <n v="20000"/>
    <n v="65000"/>
    <n v="10"/>
    <x v="24"/>
    <n v="10"/>
    <x v="0"/>
  </r>
  <r>
    <x v="28"/>
    <x v="1"/>
    <x v="28"/>
    <x v="1"/>
    <n v="50000"/>
    <n v="150000"/>
    <n v="7"/>
    <x v="21"/>
    <n v="11"/>
    <x v="0"/>
  </r>
  <r>
    <x v="29"/>
    <x v="0"/>
    <x v="29"/>
    <x v="1"/>
    <n v="11000"/>
    <n v="35000"/>
    <n v="15"/>
    <x v="25"/>
    <n v="12"/>
    <x v="1"/>
  </r>
  <r>
    <x v="30"/>
    <x v="0"/>
    <x v="30"/>
    <x v="2"/>
    <n v="21000"/>
    <n v="65000"/>
    <n v="12"/>
    <x v="26"/>
    <n v="12"/>
    <x v="0"/>
  </r>
  <r>
    <x v="31"/>
    <x v="0"/>
    <x v="31"/>
    <x v="0"/>
    <n v="25000"/>
    <n v="75000"/>
    <n v="15"/>
    <x v="27"/>
    <n v="11"/>
    <x v="1"/>
  </r>
  <r>
    <x v="32"/>
    <x v="1"/>
    <x v="32"/>
    <x v="2"/>
    <n v="18000"/>
    <n v="55000"/>
    <n v="15"/>
    <x v="28"/>
    <n v="10"/>
    <x v="1"/>
  </r>
  <r>
    <x v="33"/>
    <x v="1"/>
    <x v="33"/>
    <x v="3"/>
    <n v="12000"/>
    <n v="40000"/>
    <n v="14"/>
    <x v="29"/>
    <n v="12"/>
    <x v="1"/>
  </r>
  <r>
    <x v="34"/>
    <x v="0"/>
    <x v="34"/>
    <x v="0"/>
    <n v="33000"/>
    <n v="100000"/>
    <n v="10"/>
    <x v="30"/>
    <n v="12"/>
    <x v="0"/>
  </r>
  <r>
    <x v="35"/>
    <x v="1"/>
    <x v="35"/>
    <x v="1"/>
    <n v="20000"/>
    <n v="60000"/>
    <n v="3"/>
    <x v="31"/>
    <n v="11"/>
    <x v="0"/>
  </r>
  <r>
    <x v="36"/>
    <x v="0"/>
    <x v="36"/>
    <x v="0"/>
    <n v="23000"/>
    <n v="70000"/>
    <n v="10"/>
    <x v="5"/>
    <n v="11"/>
    <x v="0"/>
  </r>
  <r>
    <x v="37"/>
    <x v="1"/>
    <x v="37"/>
    <x v="1"/>
    <n v="45000"/>
    <n v="140000"/>
    <n v="1"/>
    <x v="32"/>
    <n v="11"/>
    <x v="0"/>
  </r>
  <r>
    <x v="38"/>
    <x v="0"/>
    <x v="38"/>
    <x v="1"/>
    <n v="11000"/>
    <n v="35000"/>
    <n v="15"/>
    <x v="25"/>
    <n v="11"/>
    <x v="1"/>
  </r>
  <r>
    <x v="39"/>
    <x v="1"/>
    <x v="39"/>
    <x v="1"/>
    <n v="35000"/>
    <n v="110000"/>
    <n v="2"/>
    <x v="33"/>
    <n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AF6424-D3C6-40B9-9ACD-C3BE159B7348}" name="Category_Shar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Product Description" colHeaderCaption="Site Location">
  <location ref="C68:D73" firstHeaderRow="1" firstDataRow="1" firstDataCol="1"/>
  <pivotFields count="11">
    <pivotField showAll="0"/>
    <pivotField showAll="0">
      <items count="3">
        <item x="0"/>
        <item x="1"/>
        <item t="default"/>
      </items>
    </pivotField>
    <pivotField showAll="0">
      <items count="41">
        <item x="14"/>
        <item x="16"/>
        <item x="30"/>
        <item x="5"/>
        <item x="8"/>
        <item x="36"/>
        <item x="11"/>
        <item x="3"/>
        <item x="7"/>
        <item x="10"/>
        <item x="32"/>
        <item x="37"/>
        <item x="39"/>
        <item x="33"/>
        <item x="22"/>
        <item x="9"/>
        <item x="13"/>
        <item x="18"/>
        <item x="1"/>
        <item x="15"/>
        <item x="25"/>
        <item x="12"/>
        <item x="6"/>
        <item x="21"/>
        <item x="4"/>
        <item x="23"/>
        <item x="29"/>
        <item x="31"/>
        <item x="35"/>
        <item x="38"/>
        <item x="2"/>
        <item x="17"/>
        <item x="28"/>
        <item x="27"/>
        <item x="24"/>
        <item x="20"/>
        <item x="34"/>
        <item x="26"/>
        <item x="19"/>
        <item x="0"/>
        <item t="default"/>
      </items>
    </pivotField>
    <pivotField axis="axisRow" showAll="0">
      <items count="5">
        <item x="2"/>
        <item x="0"/>
        <item x="1"/>
        <item x="3"/>
        <item t="default"/>
      </items>
    </pivotField>
    <pivotField showAll="0"/>
    <pivotField showAll="0"/>
    <pivotField showAll="0"/>
    <pivotField dataField="1" showAll="0">
      <items count="35">
        <item x="32"/>
        <item x="31"/>
        <item x="0"/>
        <item x="33"/>
        <item x="14"/>
        <item x="4"/>
        <item x="16"/>
        <item x="25"/>
        <item x="29"/>
        <item x="6"/>
        <item x="24"/>
        <item x="3"/>
        <item x="5"/>
        <item x="2"/>
        <item x="26"/>
        <item x="28"/>
        <item x="8"/>
        <item x="19"/>
        <item x="9"/>
        <item x="12"/>
        <item x="7"/>
        <item x="30"/>
        <item x="21"/>
        <item x="18"/>
        <item x="27"/>
        <item x="20"/>
        <item x="17"/>
        <item x="23"/>
        <item x="1"/>
        <item x="11"/>
        <item x="10"/>
        <item x="13"/>
        <item x="15"/>
        <item x="22"/>
        <item t="default"/>
      </items>
    </pivotField>
    <pivotField showAll="0"/>
    <pivotField showAll="0"/>
    <pivotField dragToRow="0" dragToCol="0" dragToPage="0" showAll="0" defaultSubtotal="0"/>
  </pivotFields>
  <rowFields count="1">
    <field x="3"/>
  </rowFields>
  <rowItems count="5">
    <i>
      <x/>
    </i>
    <i>
      <x v="1"/>
    </i>
    <i>
      <x v="2"/>
    </i>
    <i>
      <x v="3"/>
    </i>
    <i t="grand">
      <x/>
    </i>
  </rowItems>
  <colItems count="1">
    <i/>
  </colItems>
  <dataFields count="1">
    <dataField name="Sum of Total Value" fld="7" baseField="0" baseItem="0"/>
  </dataFields>
  <formats count="2">
    <format dxfId="115">
      <pivotArea collapsedLevelsAreSubtotals="1" fieldPosition="0">
        <references count="1">
          <reference field="3" count="1">
            <x v="0"/>
          </reference>
        </references>
      </pivotArea>
    </format>
    <format dxfId="114">
      <pivotArea outline="0" fieldPosition="0">
        <references count="1">
          <reference field="4294967294" count="1">
            <x v="0"/>
          </reference>
        </references>
      </pivotArea>
    </format>
  </formats>
  <chartFormats count="1">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C1735D-8F37-4E47-8408-DBD7AC89B466}" name="Total_Value_Pivotdata"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Product Description" colHeaderCaption="Site Location">
  <location ref="H7:I18" firstHeaderRow="1" firstDataRow="1" firstDataCol="1"/>
  <pivotFields count="11">
    <pivotField showAll="0"/>
    <pivotField showAll="0">
      <items count="3">
        <item x="0"/>
        <item x="1"/>
        <item t="default"/>
      </items>
    </pivotField>
    <pivotField axis="axisRow" showAll="0" measureFilter="1" sortType="descending">
      <items count="41">
        <item x="0"/>
        <item x="19"/>
        <item x="26"/>
        <item x="34"/>
        <item x="20"/>
        <item x="24"/>
        <item x="27"/>
        <item x="28"/>
        <item x="17"/>
        <item x="2"/>
        <item x="38"/>
        <item x="35"/>
        <item x="31"/>
        <item x="29"/>
        <item x="23"/>
        <item x="4"/>
        <item x="21"/>
        <item x="6"/>
        <item x="12"/>
        <item x="25"/>
        <item x="15"/>
        <item x="1"/>
        <item x="18"/>
        <item x="13"/>
        <item x="9"/>
        <item x="22"/>
        <item x="33"/>
        <item x="39"/>
        <item x="37"/>
        <item x="32"/>
        <item x="10"/>
        <item x="7"/>
        <item x="3"/>
        <item x="11"/>
        <item x="36"/>
        <item x="8"/>
        <item x="5"/>
        <item x="30"/>
        <item x="16"/>
        <item x="14"/>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 showAll="0"/>
    <pivotField showAll="0"/>
    <pivotField dragToRow="0" dragToCol="0" dragToPage="0" showAll="0" defaultSubtotal="0"/>
  </pivotFields>
  <rowFields count="1">
    <field x="2"/>
  </rowFields>
  <rowItems count="11">
    <i>
      <x v="19"/>
    </i>
    <i>
      <x v="22"/>
    </i>
    <i>
      <x v="20"/>
    </i>
    <i>
      <x v="18"/>
    </i>
    <i>
      <x v="23"/>
    </i>
    <i>
      <x v="21"/>
    </i>
    <i>
      <x v="2"/>
    </i>
    <i>
      <x v="4"/>
    </i>
    <i>
      <x v="14"/>
    </i>
    <i>
      <x v="12"/>
    </i>
    <i t="grand">
      <x/>
    </i>
  </rowItems>
  <colItems count="1">
    <i/>
  </colItems>
  <dataFields count="1">
    <dataField name="Inventory Value" fld="7" baseField="2" baseItem="18" numFmtId="164"/>
  </dataFields>
  <formats count="1">
    <format dxfId="116">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B2C791-0CCF-483F-AFDC-729A6827BE32}" name="Color_Scales_Quantity_Analysi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Description" colHeaderCaption="Site Location">
  <location ref="C7:F53" firstHeaderRow="1" firstDataRow="2" firstDataCol="1"/>
  <pivotFields count="11">
    <pivotField showAll="0"/>
    <pivotField axis="axisCol" showAll="0">
      <items count="3">
        <item x="0"/>
        <item x="1"/>
        <item t="default"/>
      </items>
    </pivotField>
    <pivotField axis="axisRow" showAll="0">
      <items count="41">
        <item x="14"/>
        <item x="16"/>
        <item x="30"/>
        <item x="5"/>
        <item x="8"/>
        <item x="36"/>
        <item x="11"/>
        <item x="3"/>
        <item x="7"/>
        <item x="10"/>
        <item x="32"/>
        <item x="37"/>
        <item x="39"/>
        <item x="33"/>
        <item x="22"/>
        <item x="9"/>
        <item x="13"/>
        <item x="18"/>
        <item x="1"/>
        <item x="15"/>
        <item x="25"/>
        <item x="12"/>
        <item x="6"/>
        <item x="21"/>
        <item x="4"/>
        <item x="23"/>
        <item x="29"/>
        <item x="31"/>
        <item x="35"/>
        <item x="38"/>
        <item x="2"/>
        <item x="17"/>
        <item x="28"/>
        <item x="27"/>
        <item x="24"/>
        <item x="20"/>
        <item x="34"/>
        <item x="26"/>
        <item x="19"/>
        <item x="0"/>
        <item t="default"/>
      </items>
    </pivotField>
    <pivotField axis="axisRow" showAll="0">
      <items count="5">
        <item x="2"/>
        <item x="0"/>
        <item x="1"/>
        <item x="3"/>
        <item t="default"/>
      </items>
    </pivotField>
    <pivotField showAll="0"/>
    <pivotField showAll="0"/>
    <pivotField dataField="1" showAll="0"/>
    <pivotField showAll="0"/>
    <pivotField showAll="0"/>
    <pivotField showAll="0"/>
    <pivotField dragToRow="0" dragToCol="0" dragToPage="0" showAll="0" defaultSubtotal="0"/>
  </pivotFields>
  <rowFields count="2">
    <field x="3"/>
    <field x="2"/>
  </rowFields>
  <rowItems count="45">
    <i>
      <x/>
    </i>
    <i r="1">
      <x/>
    </i>
    <i r="1">
      <x v="1"/>
    </i>
    <i r="1">
      <x v="2"/>
    </i>
    <i r="1">
      <x v="6"/>
    </i>
    <i r="1">
      <x v="7"/>
    </i>
    <i r="1">
      <x v="8"/>
    </i>
    <i r="1">
      <x v="9"/>
    </i>
    <i r="1">
      <x v="10"/>
    </i>
    <i r="1">
      <x v="20"/>
    </i>
    <i r="1">
      <x v="21"/>
    </i>
    <i>
      <x v="1"/>
    </i>
    <i r="1">
      <x v="5"/>
    </i>
    <i r="1">
      <x v="25"/>
    </i>
    <i r="1">
      <x v="27"/>
    </i>
    <i r="1">
      <x v="34"/>
    </i>
    <i r="1">
      <x v="35"/>
    </i>
    <i r="1">
      <x v="36"/>
    </i>
    <i r="1">
      <x v="39"/>
    </i>
    <i>
      <x v="2"/>
    </i>
    <i r="1">
      <x v="3"/>
    </i>
    <i r="1">
      <x v="4"/>
    </i>
    <i r="1">
      <x v="11"/>
    </i>
    <i r="1">
      <x v="12"/>
    </i>
    <i r="1">
      <x v="17"/>
    </i>
    <i r="1">
      <x v="18"/>
    </i>
    <i r="1">
      <x v="19"/>
    </i>
    <i r="1">
      <x v="22"/>
    </i>
    <i r="1">
      <x v="23"/>
    </i>
    <i r="1">
      <x v="24"/>
    </i>
    <i r="1">
      <x v="26"/>
    </i>
    <i r="1">
      <x v="28"/>
    </i>
    <i r="1">
      <x v="29"/>
    </i>
    <i r="1">
      <x v="30"/>
    </i>
    <i r="1">
      <x v="31"/>
    </i>
    <i r="1">
      <x v="32"/>
    </i>
    <i r="1">
      <x v="33"/>
    </i>
    <i r="1">
      <x v="37"/>
    </i>
    <i r="1">
      <x v="38"/>
    </i>
    <i>
      <x v="3"/>
    </i>
    <i r="1">
      <x v="13"/>
    </i>
    <i r="1">
      <x v="14"/>
    </i>
    <i r="1">
      <x v="15"/>
    </i>
    <i r="1">
      <x v="16"/>
    </i>
    <i t="grand">
      <x/>
    </i>
  </rowItems>
  <colFields count="1">
    <field x="1"/>
  </colFields>
  <colItems count="3">
    <i>
      <x/>
    </i>
    <i>
      <x v="1"/>
    </i>
    <i t="grand">
      <x/>
    </i>
  </colItems>
  <dataFields count="1">
    <dataField name="Sum of Quantity in Stock" fld="6" baseField="0" baseItem="0"/>
  </dataFields>
  <conditionalFormats count="10">
    <conditionalFormat priority="1">
      <pivotAreas count="1">
        <pivotArea type="data" collapsedLevelsAreSubtotals="1" fieldPosition="0">
          <references count="3">
            <reference field="4294967294" count="1" selected="0">
              <x v="0"/>
            </reference>
            <reference field="2" count="4">
              <x v="13"/>
              <x v="14"/>
              <x v="15"/>
              <x v="16"/>
            </reference>
            <reference field="3" count="1" selected="0">
              <x v="3"/>
            </reference>
          </references>
        </pivotArea>
      </pivotAreas>
    </conditionalFormat>
    <conditionalFormat priority="2">
      <pivotAreas count="1">
        <pivotArea type="data" collapsedLevelsAreSubtotals="1" fieldPosition="0">
          <references count="3">
            <reference field="4294967294" count="1" selected="0">
              <x v="0"/>
            </reference>
            <reference field="2" count="19">
              <x v="3"/>
              <x v="4"/>
              <x v="11"/>
              <x v="12"/>
              <x v="17"/>
              <x v="18"/>
              <x v="19"/>
              <x v="22"/>
              <x v="23"/>
              <x v="24"/>
              <x v="26"/>
              <x v="28"/>
              <x v="29"/>
              <x v="30"/>
              <x v="31"/>
              <x v="32"/>
              <x v="33"/>
              <x v="37"/>
              <x v="38"/>
            </reference>
            <reference field="3" count="1" selected="0">
              <x v="2"/>
            </reference>
          </references>
        </pivotArea>
      </pivotAreas>
    </conditionalFormat>
    <conditionalFormat priority="3">
      <pivotAreas count="1">
        <pivotArea type="data" collapsedLevelsAreSubtotals="1" fieldPosition="0">
          <references count="3">
            <reference field="4294967294" count="1" selected="0">
              <x v="0"/>
            </reference>
            <reference field="2" count="10">
              <x v="0"/>
              <x v="1"/>
              <x v="2"/>
              <x v="6"/>
              <x v="7"/>
              <x v="8"/>
              <x v="9"/>
              <x v="10"/>
              <x v="20"/>
              <x v="21"/>
            </reference>
            <reference field="3" count="1" selected="0">
              <x v="0"/>
            </reference>
          </references>
        </pivotArea>
      </pivotAreas>
    </conditionalFormat>
    <conditionalFormat priority="4">
      <pivotAreas count="1">
        <pivotArea type="data" collapsedLevelsAreSubtotals="1" fieldPosition="0">
          <references count="3">
            <reference field="4294967294" count="1" selected="0">
              <x v="0"/>
            </reference>
            <reference field="2" count="7">
              <x v="5"/>
              <x v="25"/>
              <x v="27"/>
              <x v="34"/>
              <x v="35"/>
              <x v="36"/>
              <x v="39"/>
            </reference>
            <reference field="3" count="1" selected="0">
              <x v="1"/>
            </reference>
          </references>
        </pivotArea>
      </pivotAreas>
    </conditionalFormat>
    <conditionalFormat priority="5">
      <pivotAreas count="1">
        <pivotArea type="data" collapsedLevelsAreSubtotals="1" fieldPosition="0">
          <references count="3">
            <reference field="4294967294" count="1" selected="0">
              <x v="0"/>
            </reference>
            <reference field="2" count="7">
              <x v="5"/>
              <x v="25"/>
              <x v="27"/>
              <x v="34"/>
              <x v="35"/>
              <x v="36"/>
              <x v="39"/>
            </reference>
            <reference field="3" count="1" selected="0">
              <x v="1"/>
            </reference>
          </references>
        </pivotArea>
      </pivotAreas>
    </conditionalFormat>
    <conditionalFormat priority="6">
      <pivotAreas count="1">
        <pivotArea type="data" collapsedLevelsAreSubtotals="1" fieldPosition="0">
          <references count="3">
            <reference field="4294967294" count="1" selected="0">
              <x v="0"/>
            </reference>
            <reference field="2" count="10">
              <x v="0"/>
              <x v="1"/>
              <x v="2"/>
              <x v="6"/>
              <x v="7"/>
              <x v="8"/>
              <x v="9"/>
              <x v="10"/>
              <x v="20"/>
              <x v="21"/>
            </reference>
            <reference field="3" count="1" selected="0">
              <x v="0"/>
            </reference>
          </references>
        </pivotArea>
      </pivotAreas>
    </conditionalFormat>
    <conditionalFormat priority="10">
      <pivotAreas count="1">
        <pivotArea type="data" collapsedLevelsAreSubtotals="1" fieldPosition="0">
          <references count="3">
            <reference field="4294967294" count="1" selected="0">
              <x v="0"/>
            </reference>
            <reference field="2" count="4">
              <x v="13"/>
              <x v="14"/>
              <x v="15"/>
              <x v="16"/>
            </reference>
            <reference field="3" count="1" selected="0">
              <x v="3"/>
            </reference>
          </references>
        </pivotArea>
      </pivotAreas>
    </conditionalFormat>
    <conditionalFormat priority="11">
      <pivotAreas count="1">
        <pivotArea type="data" collapsedLevelsAreSubtotals="1" fieldPosition="0">
          <references count="3">
            <reference field="4294967294" count="1" selected="0">
              <x v="0"/>
            </reference>
            <reference field="2" count="19">
              <x v="3"/>
              <x v="4"/>
              <x v="11"/>
              <x v="12"/>
              <x v="17"/>
              <x v="18"/>
              <x v="19"/>
              <x v="22"/>
              <x v="23"/>
              <x v="24"/>
              <x v="26"/>
              <x v="28"/>
              <x v="29"/>
              <x v="30"/>
              <x v="31"/>
              <x v="32"/>
              <x v="33"/>
              <x v="37"/>
              <x v="38"/>
            </reference>
            <reference field="3" count="1" selected="0">
              <x v="2"/>
            </reference>
          </references>
        </pivotArea>
      </pivotAreas>
    </conditionalFormat>
    <conditionalFormat priority="12">
      <pivotAreas count="1">
        <pivotArea type="data" collapsedLevelsAreSubtotals="1" fieldPosition="0">
          <references count="3">
            <reference field="4294967294" count="1" selected="0">
              <x v="0"/>
            </reference>
            <reference field="2" count="7">
              <x v="5"/>
              <x v="25"/>
              <x v="27"/>
              <x v="34"/>
              <x v="35"/>
              <x v="36"/>
              <x v="39"/>
            </reference>
            <reference field="3" count="1" selected="0">
              <x v="1"/>
            </reference>
          </references>
        </pivotArea>
      </pivotAreas>
    </conditionalFormat>
    <conditionalFormat priority="13">
      <pivotAreas count="1">
        <pivotArea type="data" collapsedLevelsAreSubtotals="1" fieldPosition="0">
          <references count="3">
            <reference field="4294967294" count="1" selected="0">
              <x v="0"/>
            </reference>
            <reference field="2" count="10">
              <x v="0"/>
              <x v="1"/>
              <x v="2"/>
              <x v="6"/>
              <x v="7"/>
              <x v="8"/>
              <x v="9"/>
              <x v="10"/>
              <x v="20"/>
              <x v="21"/>
            </reference>
            <reference field="3"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8CB921-4FE5-41C8-92A1-47877F94C618}" name="Reorder_Products"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rowHeaderCaption="HSN.Code">
  <location ref="L9:M25" firstHeaderRow="1" firstDataRow="1" firstDataCol="1" rowPageCount="1" colPageCount="1"/>
  <pivotFields count="11">
    <pivotField axis="axisRow" compact="0" outline="0" showAll="0" sortType="ascending" defaultSubtota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Reorder Value" axis="axisPage" compact="0" outline="0" showAll="0" defaultSubtotal="0">
      <items count="2">
        <item x="1"/>
        <item x="0"/>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0"/>
  </rowFields>
  <rowItems count="16">
    <i>
      <x v="37"/>
    </i>
    <i>
      <x v="39"/>
    </i>
    <i>
      <x v="35"/>
    </i>
    <i>
      <x v="17"/>
    </i>
    <i>
      <x/>
    </i>
    <i>
      <x v="28"/>
    </i>
    <i>
      <x v="4"/>
    </i>
    <i>
      <x v="11"/>
    </i>
    <i>
      <x v="34"/>
    </i>
    <i>
      <x v="36"/>
    </i>
    <i>
      <x v="5"/>
    </i>
    <i>
      <x v="27"/>
    </i>
    <i>
      <x v="30"/>
    </i>
    <i>
      <x v="14"/>
    </i>
    <i>
      <x v="16"/>
    </i>
    <i>
      <x v="1"/>
    </i>
  </rowItems>
  <colItems count="1">
    <i/>
  </colItems>
  <pageFields count="1">
    <pageField fld="9" item="1" hier="-1"/>
  </pageFields>
  <dataFields count="1">
    <dataField name="Low Qty. Stock" fld="6" baseField="0" baseItem="0"/>
  </dataFields>
  <conditionalFormats count="2">
    <conditionalFormat priority="7">
      <pivotAreas count="1">
        <pivotArea type="data" outline="0" collapsedLevelsAreSubtotals="1" fieldPosition="0">
          <references count="1">
            <reference field="4294967294" count="1" selected="0">
              <x v="0"/>
            </reference>
          </references>
        </pivotArea>
      </pivotAreas>
    </conditionalFormat>
    <conditionalFormat priority="9">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D0F888-2DAB-48F4-B2FD-06A0DC102FD4}" name="Sum_Of_Quantity_Pivotdat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1">
    <pivotField showAll="0"/>
    <pivotField showAll="0">
      <items count="3">
        <item x="0"/>
        <item x="1"/>
        <item t="default"/>
      </items>
    </pivotField>
    <pivotField showAll="0"/>
    <pivotField showAll="0">
      <items count="5">
        <item x="2"/>
        <item x="0"/>
        <item x="1"/>
        <item x="3"/>
        <item t="default"/>
      </items>
    </pivotField>
    <pivotField showAll="0"/>
    <pivotField showAll="0"/>
    <pivotField dataField="1" showAll="0"/>
    <pivotField showAll="0"/>
    <pivotField showAll="0"/>
    <pivotField showAll="0"/>
    <pivotField dragToRow="0" dragToCol="0" dragToPage="0" showAll="0" defaultSubtotal="0"/>
  </pivotFields>
  <rowItems count="1">
    <i/>
  </rowItems>
  <colItems count="1">
    <i/>
  </colItems>
  <dataFields count="1">
    <dataField name="Sum of Quantity in Stock" fld="6" baseField="0" baseItem="0"/>
  </dataFields>
  <formats count="1">
    <format dxfId="1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28A00A-1446-4C97-8CFF-7728AA13F7D0}" name="Count_of_Produc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Description" colHeaderCaption="Site Location">
  <location ref="C4:C5" firstHeaderRow="1" firstDataRow="1" firstDataCol="0"/>
  <pivotFields count="11">
    <pivotField showAll="0"/>
    <pivotField showAll="0">
      <items count="3">
        <item x="0"/>
        <item x="1"/>
        <item t="default"/>
      </items>
    </pivotField>
    <pivotField dataField="1" showAll="0"/>
    <pivotField showAll="0">
      <items count="5">
        <item x="2"/>
        <item x="0"/>
        <item x="1"/>
        <item x="3"/>
        <item t="default"/>
      </items>
    </pivotField>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Count of Product" fld="2" subtotal="count" baseField="0" baseItem="0"/>
  </dataFields>
  <formats count="1">
    <format dxfId="1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6F13F1-B22D-4A64-93B5-8E0B8351CC4D}" name="Sum_of_Totalvalu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Description" colHeaderCaption="Site Location">
  <location ref="E4:E5" firstHeaderRow="1" firstDataRow="1" firstDataCol="0"/>
  <pivotFields count="11">
    <pivotField showAll="0"/>
    <pivotField showAll="0">
      <items count="3">
        <item x="0"/>
        <item x="1"/>
        <item t="default"/>
      </items>
    </pivotField>
    <pivotField showAll="0"/>
    <pivotField showAll="0">
      <items count="5">
        <item x="2"/>
        <item x="0"/>
        <item x="1"/>
        <item x="3"/>
        <item t="default"/>
      </items>
    </pivotField>
    <pivotField showAll="0"/>
    <pivotField showAll="0"/>
    <pivotField showAll="0"/>
    <pivotField dataField="1" showAll="0"/>
    <pivotField showAll="0"/>
    <pivotField showAll="0"/>
    <pivotField dragToRow="0" dragToCol="0" dragToPage="0" showAll="0" defaultSubtotal="0"/>
  </pivotFields>
  <rowItems count="1">
    <i/>
  </rowItems>
  <colItems count="1">
    <i/>
  </colItems>
  <dataFields count="1">
    <dataField name="Sum of Total Value" fld="7" baseField="0" baseItem="0" numFmtId="167"/>
  </dataFields>
  <formats count="1">
    <format dxfId="1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C8E8AC-7EEA-4367-BABC-930BE720CA45}" name="Reorder_Countofproduc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4:L5" firstHeaderRow="1" firstDataRow="1" firstDataCol="0" rowPageCount="1" colPageCount="1"/>
  <pivotFields count="11">
    <pivotField showAll="0"/>
    <pivotField showAll="0">
      <items count="3">
        <item x="0"/>
        <item x="1"/>
        <item t="default"/>
      </items>
    </pivotField>
    <pivotField dataField="1" showAll="0"/>
    <pivotField showAll="0">
      <items count="5">
        <item x="2"/>
        <item x="0"/>
        <item x="1"/>
        <item x="3"/>
        <item t="default"/>
      </items>
    </pivotField>
    <pivotField showAll="0"/>
    <pivotField showAll="0"/>
    <pivotField showAll="0"/>
    <pivotField showAll="0"/>
    <pivotField showAll="0"/>
    <pivotField name="Reorder" axis="axisPage" showAll="0">
      <items count="3">
        <item x="1"/>
        <item x="0"/>
        <item t="default"/>
      </items>
    </pivotField>
    <pivotField dragToRow="0" dragToCol="0" dragToPage="0" showAll="0" defaultSubtotal="0"/>
  </pivotFields>
  <rowItems count="1">
    <i/>
  </rowItems>
  <colItems count="1">
    <i/>
  </colItems>
  <pageFields count="1">
    <pageField fld="9" item="1" hier="-1"/>
  </pageFields>
  <dataFields count="1">
    <dataField name="Count of Product" fld="2" subtotal="count" baseField="0" baseItem="0"/>
  </dataFields>
  <formats count="1">
    <format dxfId="120">
      <pivotArea field="9"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A857E0-8913-4C16-9070-E2D0A6745C41}" name="Quantity_Pivotdata"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Product Name" colHeaderCaption="Site Location">
  <location ref="O7:Q25" firstHeaderRow="0" firstDataRow="1" firstDataCol="1"/>
  <pivotFields count="11">
    <pivotField showAll="0"/>
    <pivotField showAll="0">
      <items count="3">
        <item x="0"/>
        <item x="1"/>
        <item t="default"/>
      </items>
    </pivotField>
    <pivotField axis="axisRow" showAll="0" measureFilter="1">
      <items count="41">
        <item x="14"/>
        <item x="16"/>
        <item x="30"/>
        <item x="5"/>
        <item x="8"/>
        <item x="36"/>
        <item x="11"/>
        <item x="3"/>
        <item x="7"/>
        <item x="10"/>
        <item x="32"/>
        <item x="37"/>
        <item x="39"/>
        <item x="33"/>
        <item x="22"/>
        <item x="9"/>
        <item x="13"/>
        <item x="18"/>
        <item x="1"/>
        <item x="15"/>
        <item x="25"/>
        <item x="12"/>
        <item x="6"/>
        <item x="21"/>
        <item x="4"/>
        <item x="23"/>
        <item x="29"/>
        <item x="31"/>
        <item x="35"/>
        <item x="38"/>
        <item x="2"/>
        <item x="17"/>
        <item x="28"/>
        <item x="27"/>
        <item x="24"/>
        <item x="20"/>
        <item x="34"/>
        <item x="26"/>
        <item x="19"/>
        <item x="0"/>
        <item t="default"/>
      </items>
    </pivotField>
    <pivotField showAll="0">
      <items count="5">
        <item x="2"/>
        <item x="0"/>
        <item x="1"/>
        <item x="3"/>
        <item t="default"/>
      </items>
    </pivotField>
    <pivotField showAll="0"/>
    <pivotField showAll="0"/>
    <pivotField dataField="1" showAll="0"/>
    <pivotField showAll="0"/>
    <pivotField dataField="1" showAll="0"/>
    <pivotField showAll="0"/>
    <pivotField dragToRow="0" dragToCol="0" dragToPage="0" showAll="0" defaultSubtotal="0"/>
  </pivotFields>
  <rowFields count="1">
    <field x="2"/>
  </rowFields>
  <rowItems count="18">
    <i>
      <x v="7"/>
    </i>
    <i>
      <x v="8"/>
    </i>
    <i>
      <x v="9"/>
    </i>
    <i>
      <x v="10"/>
    </i>
    <i>
      <x v="15"/>
    </i>
    <i>
      <x v="16"/>
    </i>
    <i>
      <x v="17"/>
    </i>
    <i>
      <x v="19"/>
    </i>
    <i>
      <x v="20"/>
    </i>
    <i>
      <x v="22"/>
    </i>
    <i>
      <x v="23"/>
    </i>
    <i>
      <x v="25"/>
    </i>
    <i>
      <x v="26"/>
    </i>
    <i>
      <x v="27"/>
    </i>
    <i>
      <x v="29"/>
    </i>
    <i>
      <x v="30"/>
    </i>
    <i>
      <x v="35"/>
    </i>
    <i>
      <x v="37"/>
    </i>
  </rowItems>
  <colFields count="1">
    <field x="-2"/>
  </colFields>
  <colItems count="2">
    <i>
      <x/>
    </i>
    <i i="1">
      <x v="1"/>
    </i>
  </colItems>
  <dataFields count="2">
    <dataField name="Total Quantity" fld="6" baseField="2" baseItem="0"/>
    <dataField name="Reorder " fld="8" baseField="2" baseItem="18"/>
  </dataFields>
  <formats count="1">
    <format dxfId="121">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4BE859-A449-41B4-8270-EB628DA08291}" sourceName="Category">
  <pivotTables>
    <pivotTable tabId="10" name="Quantity_Pivotdata"/>
    <pivotTable tabId="10" name="Total_Value_Pivotdata"/>
    <pivotTable tabId="10" name="Reorder_Products"/>
    <pivotTable tabId="10" name="Category_Share"/>
    <pivotTable tabId="10" name="Count_of_Product"/>
    <pivotTable tabId="10" name="Reorder_Countofproduct"/>
    <pivotTable tabId="10" name="Sum_of_Totalvalue"/>
    <pivotTable tabId="10" name="Sum_Of_Quantity_Pivotdata"/>
  </pivotTables>
  <data>
    <tabular pivotCacheId="3249563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_House_No." xr10:uid="{2940DF3B-1F53-4F9F-BEAE-854BD25700D6}" sourceName="Ware House No.">
  <pivotTables>
    <pivotTable tabId="10" name="Quantity_Pivotdata"/>
    <pivotTable tabId="10" name="Total_Value_Pivotdata"/>
    <pivotTable tabId="10" name="Reorder_Products"/>
    <pivotTable tabId="10" name="Category_Share"/>
    <pivotTable tabId="10" name="Count_of_Product"/>
    <pivotTable tabId="10" name="Reorder_Countofproduct"/>
    <pivotTable tabId="10" name="Sum_Of_Quantity_Pivotdata"/>
    <pivotTable tabId="10" name="Sum_of_Totalvalue"/>
  </pivotTables>
  <data>
    <tabular pivotCacheId="3249563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290A33F-715E-4471-8E89-0C6E5BCEB2FD}" sourceName="Category">
  <pivotTables>
    <pivotTable tabId="10" name="Color_Scales_Quantity_Analysis"/>
  </pivotTables>
  <data>
    <tabular pivotCacheId="3249563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52D07E0-3962-4B00-8AE8-D65F3D1F06D4}" cache="Slicer_Category" caption="Category" style="Slicer Style 8" rowHeight="247650"/>
  <slicer name="Ware House No." xr10:uid="{F8ADAEB8-BBAA-40B8-B827-965098DF18A0}" cache="Slicer_Ware_House_No." caption="Ware House No." columnCount="2" showCaption="0" style="Slicer Style 8"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7620B66-4DC1-4DB5-803C-BA254AC9E2CC}" cache="Slicer_Category1" caption="Category"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F30B6C-AB48-43AF-8C22-1A9323FB2B23}" name="Product_Data" displayName="Product_Data" ref="C3:I43" totalsRowShown="0" headerRowDxfId="136">
  <autoFilter ref="C3:I43" xr:uid="{C7F30B6C-AB48-43AF-8C22-1A9323FB2B23}"/>
  <tableColumns count="7">
    <tableColumn id="1" xr3:uid="{CA92E318-BF45-4055-AAB8-4758F2DA9CDC}" name="HSN Code."/>
    <tableColumn id="2" xr3:uid="{00706D18-9ED0-4F94-9A13-2553C6537CC7}" name="Product"/>
    <tableColumn id="3" xr3:uid="{A684D1E7-5591-41B4-B3AE-BD9279A7FEE7}" name="Category"/>
    <tableColumn id="4" xr3:uid="{A4AA7583-E1B3-4C72-A54C-DD00F0A42370}" name="Ware House No." dataDxfId="135"/>
    <tableColumn id="5" xr3:uid="{E0032898-8D9F-4AD1-83CE-33F4EA4D5DE0}" name="Unit/Cost" dataDxfId="134"/>
    <tableColumn id="6" xr3:uid="{0CC14859-8ACC-46BD-A9D8-8562759029AB}" name="Selling Price" dataDxfId="133" dataCellStyle="Currency"/>
    <tableColumn id="7" xr3:uid="{67C4173B-0693-45C5-BCCF-67A94E04E933}" name="Reorder Level"/>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EA5707-8B3D-4E21-A2D6-E69D6C4889E5}" name="Vendor_Data" displayName="Vendor_Data" ref="C3:H43" totalsRowShown="0" headerRowDxfId="132">
  <autoFilter ref="C3:H43" xr:uid="{EAEA5707-8B3D-4E21-A2D6-E69D6C4889E5}"/>
  <tableColumns count="6">
    <tableColumn id="1" xr3:uid="{17756313-B38C-4293-836E-B47B64AFACD6}" name="HSN Code."/>
    <tableColumn id="2" xr3:uid="{E6D0A1DD-FAC0-441E-B723-7037F6FD74DE}" name="Product"/>
    <tableColumn id="3" xr3:uid="{E05DEEE1-2EDB-4CF7-9EF8-F9015213F660}" name="Vendor Comp."/>
    <tableColumn id="4" xr3:uid="{7DC3A719-1948-4752-88E7-7930F85B876B}" name="Delivery Time(in days)" dataDxfId="131"/>
    <tableColumn id="5" xr3:uid="{8F8410B2-F11F-42AE-9785-516D68EDD026}" name="Contact Name"/>
    <tableColumn id="6" xr3:uid="{0A20A28F-2A4F-4AC1-9E0E-C3E620A90015}" name="E-mail ID" dataCellStyle="Hyperlink"/>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C5DFC9-D08F-4C72-A6F0-B29841EF39A3}" name="Transaction_Data" displayName="Transaction_Data" ref="C3:I78" totalsRowShown="0">
  <autoFilter ref="C3:I78" xr:uid="{2DC5DFC9-D08F-4C72-A6F0-B29841EF39A3}"/>
  <tableColumns count="7">
    <tableColumn id="1" xr3:uid="{963B6A11-35C9-4207-A828-AAF26C7D2995}" name="TransID"/>
    <tableColumn id="2" xr3:uid="{E9E57C17-6206-411F-AB9B-E1FEABC4F967}" name="Date" dataDxfId="130"/>
    <tableColumn id="3" xr3:uid="{C21CE48F-3C99-4001-8A83-5EFEFF81D6AB}" name="HSN-Code"/>
    <tableColumn id="7" xr3:uid="{A749D687-5C6D-4446-BA7A-B85E8139B3F6}" name="Product " dataDxfId="129">
      <calculatedColumnFormula>_xlfn.XLOOKUP(Transaction_Data[[#This Row],[HSN-Code]],Product_Data[HSN Code.],Product_Data[Product],"")</calculatedColumnFormula>
    </tableColumn>
    <tableColumn id="4" xr3:uid="{1D25694B-4ECF-4266-BADB-9B1A5BC115AF}" name="Ware House No.">
      <calculatedColumnFormula array="1">_xlfn.XLOOKUP(E4,Product_Data[[#All],[HSN Code.]],Product_Data[[#All],[Ware House No.]],"")</calculatedColumnFormula>
    </tableColumn>
    <tableColumn id="5" xr3:uid="{1BBEB1EE-BC87-4B5D-89BF-0482B59FC378}" name="Quantity"/>
    <tableColumn id="6" xr3:uid="{A782D950-102E-42C8-A619-C96155C2FCE1}" name="Type">
      <calculatedColumnFormula>IF(H4="","",IF(H4&gt;0,"Reciept","Sale"))</calculatedColumnFormula>
    </tableColumn>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EB6DB3-7F27-41DC-B056-23301C523D67}" name="Inventory_Data" displayName="Inventory_Data" ref="C3:L43" totalsRowShown="0">
  <autoFilter ref="C3:L43" xr:uid="{DEEB6DB3-7F27-41DC-B056-23301C523D67}"/>
  <tableColumns count="10">
    <tableColumn id="2" xr3:uid="{D3244F41-D741-4AC2-8F13-45BE5EF9C7DE}" name="HSN-Code"/>
    <tableColumn id="11" xr3:uid="{A9E818F6-9476-4677-A566-C5D7E3373120}" name="Ware House No." dataDxfId="128">
      <calculatedColumnFormula>_xlfn.XLOOKUP(Inventory_Data[[#This Row],[HSN-Code]],Product_Data[HSN Code.],Product_Data[Ware House No.],"")</calculatedColumnFormula>
    </tableColumn>
    <tableColumn id="3" xr3:uid="{C8015809-60B4-4728-93AA-D4B17B51E9F1}" name="Product">
      <calculatedColumnFormula>_xlfn.XLOOKUP(C4,Product_Data[HSN Code.],Product_Data[Product],"")</calculatedColumnFormula>
    </tableColumn>
    <tableColumn id="4" xr3:uid="{2F3E9AF8-6055-43D6-9195-D118AEEDB197}" name="Category">
      <calculatedColumnFormula>_xlfn.XLOOKUP(C4,Product_Data[HSN Code.],Product_Data[Category],"")</calculatedColumnFormula>
    </tableColumn>
    <tableColumn id="5" xr3:uid="{46F79988-5C1D-4E0B-A562-29197AA331FE}" name="Unit/Cost">
      <calculatedColumnFormula>_xlfn.XLOOKUP(C4,Product_Data[HSN Code.],Product_Data[Unit/Cost],"")</calculatedColumnFormula>
    </tableColumn>
    <tableColumn id="6" xr3:uid="{BBFC6683-23D9-4B8F-8DDE-117D796474AD}" name="Selling Price">
      <calculatedColumnFormula>_xlfn.XLOOKUP(C4,Product_Data[HSN Code.],Product_Data[Selling Price],"")</calculatedColumnFormula>
    </tableColumn>
    <tableColumn id="7" xr3:uid="{E36A70BF-664F-44BB-95DF-28F040174B9D}" name="Quantity in Stock" dataDxfId="127">
      <calculatedColumnFormula>SUMIFS(Transaction_Data[Quantity],Transaction_Data[HSN-Code],Inventory_Data[[#This Row],[HSN-Code]],Transaction_Data[Ware House No.],Inventory_Data[[#This Row],[Ware House No.]])</calculatedColumnFormula>
    </tableColumn>
    <tableColumn id="8" xr3:uid="{E3D6E077-0B1C-4781-A658-AA5FC778D562}" name="Total Value" dataDxfId="126">
      <calculatedColumnFormula>Inventory_Data[[#This Row],[Quantity in Stock]]*Inventory_Data[[#This Row],[Unit/Cost]]</calculatedColumnFormula>
    </tableColumn>
    <tableColumn id="9" xr3:uid="{EA568E86-7963-4EAF-B5D9-6A3254BF9B73}" name="Reorder Level" dataDxfId="125">
      <calculatedColumnFormula>_xlfn.XLOOKUP(Inventory_Data[[#This Row],[HSN-Code]],Product_Data[HSN Code.],Product_Data[Reorder Level],"")</calculatedColumnFormula>
    </tableColumn>
    <tableColumn id="10" xr3:uid="{08719681-8BF7-49F9-B0DF-B51335CE8212}" name="Status" dataDxfId="124">
      <calculatedColumnFormula>IF(Inventory_Data[[#This Row],[Reorder Level]]&gt;=Inventory_Data[[#This Row],[Quantity in Stock]],"Yes","No")</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4CF229C-FA42-4EB0-A6E6-75241827223D}" name="Purchase_Data" displayName="Purchase_Data" ref="C3:N22" totalsRowShown="0">
  <autoFilter ref="C3:N22" xr:uid="{F4CF229C-FA42-4EB0-A6E6-75241827223D}"/>
  <sortState xmlns:xlrd2="http://schemas.microsoft.com/office/spreadsheetml/2017/richdata2" ref="C4:N22">
    <sortCondition ref="M3:M22"/>
  </sortState>
  <tableColumns count="12">
    <tableColumn id="1" xr3:uid="{AC79170E-0955-46E4-B287-723535440CED}" name="HSN Code."/>
    <tableColumn id="2" xr3:uid="{50FEF8BC-477F-4254-9BCC-EF8418C218CD}" name="Product">
      <calculatedColumnFormula>_xlfn.XLOOKUP(C4,Inventory_Data[HSN-Code],Inventory_Data[Product],"")</calculatedColumnFormula>
    </tableColumn>
    <tableColumn id="3" xr3:uid="{438C1351-AB1D-4BAA-86EC-D5D6354F001B}" name="Category">
      <calculatedColumnFormula>_xlfn.XLOOKUP(C4,Inventory_Data[HSN-Code],Inventory_Data[Category],"")</calculatedColumnFormula>
    </tableColumn>
    <tableColumn id="4" xr3:uid="{A4E907B2-08E8-4062-A006-338EDFB9015B}" name="Vendor Comp.">
      <calculatedColumnFormula>_xlfn.XLOOKUP(Purchase!C4,Vendor_Data[HSN Code.],Vendor_Data[Vendor Comp.],"")</calculatedColumnFormula>
    </tableColumn>
    <tableColumn id="5" xr3:uid="{F54A70D4-DFDF-4CED-8C88-599D6D598FCB}" name="Contact Name">
      <calculatedColumnFormula>_xlfn.XLOOKUP(C4,Vendor_Data[HSN Code.],Vendor_Data[Contact Name],"")</calculatedColumnFormula>
    </tableColumn>
    <tableColumn id="6" xr3:uid="{D1E2AB22-F4C1-4E15-91A7-9292BAF6BD37}" name="E-mail ID" dataDxfId="123">
      <calculatedColumnFormula>_xlfn.XLOOKUP(Purchase!C4,Vendor_Data[HSN Code.],Vendor_Data[E-mail ID],"")</calculatedColumnFormula>
    </tableColumn>
    <tableColumn id="7" xr3:uid="{DBB2DE8D-2CD7-4892-B20C-9176F8D1F407}" name="Units"/>
    <tableColumn id="8" xr3:uid="{1056640D-1A93-4CFA-BFB8-57D3234DFE3A}" name="Unit/Cost">
      <calculatedColumnFormula>_xlfn.XLOOKUP(C4,Inventory_Data[HSN-Code],Inventory_Data[Unit/Cost],"")</calculatedColumnFormula>
    </tableColumn>
    <tableColumn id="9" xr3:uid="{756575DF-8BBF-4630-8CE9-1BCC266EE68B}" name="Total Value">
      <calculatedColumnFormula>IF(I4="","",I4*J4)</calculatedColumnFormula>
    </tableColumn>
    <tableColumn id="10" xr3:uid="{77056978-C411-49DA-828F-8D9800CC950D}" name="Order Date"/>
    <tableColumn id="11" xr3:uid="{B4A0BB6D-7B77-4A25-9C1D-386AA5816276}" name="Arrival Date" dataDxfId="122">
      <calculatedColumnFormula>IF(L4="","",L4+_xlfn.XLOOKUP(C4,Vendor_Data[HSN Code.],Vendor_Data[Delivery Time(in days)]))</calculatedColumnFormula>
    </tableColumn>
    <tableColumn id="12" xr3:uid="{96AA60D5-1584-4BB9-8DD4-0DFAFDA6AA60}" name="Status">
      <calculatedColumnFormula>IF(M4="","",IF(M4="","",IF(M4&lt;TODAY(),"Completed","Pending")))</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3AEE9B6-5D1F-4DA0-B86C-8D59C868FFD8}">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3" Type="http://schemas.openxmlformats.org/officeDocument/2006/relationships/hyperlink" Target="mailto:support@redingtonindialtd.in" TargetMode="External"/><Relationship Id="rId18" Type="http://schemas.openxmlformats.org/officeDocument/2006/relationships/hyperlink" Target="mailto:support@k&amp;ldistributers.in" TargetMode="External"/><Relationship Id="rId26" Type="http://schemas.openxmlformats.org/officeDocument/2006/relationships/hyperlink" Target="mailto:support@techdistributers.in" TargetMode="External"/><Relationship Id="rId39" Type="http://schemas.openxmlformats.org/officeDocument/2006/relationships/hyperlink" Target="mailto:support@halotechltd.in" TargetMode="External"/><Relationship Id="rId21" Type="http://schemas.openxmlformats.org/officeDocument/2006/relationships/hyperlink" Target="mailto:support@iriscomputersltd.in" TargetMode="External"/><Relationship Id="rId34" Type="http://schemas.openxmlformats.org/officeDocument/2006/relationships/hyperlink" Target="mailto:support@techdistributers.in" TargetMode="External"/><Relationship Id="rId42" Type="http://schemas.openxmlformats.org/officeDocument/2006/relationships/table" Target="../tables/table2.xml"/><Relationship Id="rId7" Type="http://schemas.openxmlformats.org/officeDocument/2006/relationships/hyperlink" Target="mailto:support@globaltech.in" TargetMode="External"/><Relationship Id="rId2" Type="http://schemas.openxmlformats.org/officeDocument/2006/relationships/hyperlink" Target="mailto:support@techdistributers.in" TargetMode="External"/><Relationship Id="rId16" Type="http://schemas.openxmlformats.org/officeDocument/2006/relationships/hyperlink" Target="mailto:support@redingtonindialtd.in" TargetMode="External"/><Relationship Id="rId20" Type="http://schemas.openxmlformats.org/officeDocument/2006/relationships/hyperlink" Target="mailto:support@savextechnologies.in" TargetMode="External"/><Relationship Id="rId29" Type="http://schemas.openxmlformats.org/officeDocument/2006/relationships/hyperlink" Target="mailto:support@savextechnologies.in" TargetMode="External"/><Relationship Id="rId41" Type="http://schemas.openxmlformats.org/officeDocument/2006/relationships/drawing" Target="../drawings/drawing4.xml"/><Relationship Id="rId1" Type="http://schemas.openxmlformats.org/officeDocument/2006/relationships/hyperlink" Target="mailto:support@iriscomputersltd.in" TargetMode="External"/><Relationship Id="rId6" Type="http://schemas.openxmlformats.org/officeDocument/2006/relationships/hyperlink" Target="mailto:support@redingtonindialtd.in" TargetMode="External"/><Relationship Id="rId11" Type="http://schemas.openxmlformats.org/officeDocument/2006/relationships/hyperlink" Target="mailto:support@savextechnologies.in" TargetMode="External"/><Relationship Id="rId24" Type="http://schemas.openxmlformats.org/officeDocument/2006/relationships/hyperlink" Target="mailto:support@halotechltd.in" TargetMode="External"/><Relationship Id="rId32" Type="http://schemas.openxmlformats.org/officeDocument/2006/relationships/hyperlink" Target="mailto:support@savextechnologies.in" TargetMode="External"/><Relationship Id="rId37" Type="http://schemas.openxmlformats.org/officeDocument/2006/relationships/hyperlink" Target="mailto:support@redingtonindialtd.in" TargetMode="External"/><Relationship Id="rId40" Type="http://schemas.openxmlformats.org/officeDocument/2006/relationships/hyperlink" Target="mailto:support@redingtonindialtd.in" TargetMode="External"/><Relationship Id="rId5" Type="http://schemas.openxmlformats.org/officeDocument/2006/relationships/hyperlink" Target="mailto:support@foreighntechdistributers.in" TargetMode="External"/><Relationship Id="rId15" Type="http://schemas.openxmlformats.org/officeDocument/2006/relationships/hyperlink" Target="mailto:support@foreighntechdistributers.in" TargetMode="External"/><Relationship Id="rId23" Type="http://schemas.openxmlformats.org/officeDocument/2006/relationships/hyperlink" Target="mailto:support@k&amp;ldistributers.in" TargetMode="External"/><Relationship Id="rId28" Type="http://schemas.openxmlformats.org/officeDocument/2006/relationships/hyperlink" Target="mailto:support@techdistributers.in" TargetMode="External"/><Relationship Id="rId36" Type="http://schemas.openxmlformats.org/officeDocument/2006/relationships/hyperlink" Target="mailto:support@halotechltd.in" TargetMode="External"/><Relationship Id="rId10" Type="http://schemas.openxmlformats.org/officeDocument/2006/relationships/hyperlink" Target="mailto:support@globaltech.in" TargetMode="External"/><Relationship Id="rId19" Type="http://schemas.openxmlformats.org/officeDocument/2006/relationships/hyperlink" Target="mailto:support@arialtechltd.in" TargetMode="External"/><Relationship Id="rId31" Type="http://schemas.openxmlformats.org/officeDocument/2006/relationships/hyperlink" Target="mailto:support@foreighntechdistributers.in" TargetMode="External"/><Relationship Id="rId4" Type="http://schemas.openxmlformats.org/officeDocument/2006/relationships/hyperlink" Target="mailto:support@redingtonindialtd.in" TargetMode="External"/><Relationship Id="rId9" Type="http://schemas.openxmlformats.org/officeDocument/2006/relationships/hyperlink" Target="mailto:support@savextechnologies.in" TargetMode="External"/><Relationship Id="rId14" Type="http://schemas.openxmlformats.org/officeDocument/2006/relationships/hyperlink" Target="mailto:support@foreighntechdistributers.in" TargetMode="External"/><Relationship Id="rId22" Type="http://schemas.openxmlformats.org/officeDocument/2006/relationships/hyperlink" Target="mailto:support@redingtonindialtd.in" TargetMode="External"/><Relationship Id="rId27" Type="http://schemas.openxmlformats.org/officeDocument/2006/relationships/hyperlink" Target="mailto:support@k&amp;ldistributers.in" TargetMode="External"/><Relationship Id="rId30" Type="http://schemas.openxmlformats.org/officeDocument/2006/relationships/hyperlink" Target="mailto:support@iriscomputersltd.in" TargetMode="External"/><Relationship Id="rId35" Type="http://schemas.openxmlformats.org/officeDocument/2006/relationships/hyperlink" Target="mailto:support@techdistributers.in" TargetMode="External"/><Relationship Id="rId8" Type="http://schemas.openxmlformats.org/officeDocument/2006/relationships/hyperlink" Target="mailto:support@savextechnologies.in" TargetMode="External"/><Relationship Id="rId3" Type="http://schemas.openxmlformats.org/officeDocument/2006/relationships/hyperlink" Target="mailto:support@techdistributers.in" TargetMode="External"/><Relationship Id="rId12" Type="http://schemas.openxmlformats.org/officeDocument/2006/relationships/hyperlink" Target="mailto:support@techdistro.in" TargetMode="External"/><Relationship Id="rId17" Type="http://schemas.openxmlformats.org/officeDocument/2006/relationships/hyperlink" Target="mailto:support@techdistributers.in" TargetMode="External"/><Relationship Id="rId25" Type="http://schemas.openxmlformats.org/officeDocument/2006/relationships/hyperlink" Target="mailto:support@foreighntechdistributers.in" TargetMode="External"/><Relationship Id="rId33" Type="http://schemas.openxmlformats.org/officeDocument/2006/relationships/hyperlink" Target="mailto:support@halotechltd.in" TargetMode="External"/><Relationship Id="rId38" Type="http://schemas.openxmlformats.org/officeDocument/2006/relationships/hyperlink" Target="mailto:support@iriscomputersltd.in"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8.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7A4C-EA6C-4444-A8C4-53C21C226AC6}">
  <sheetPr>
    <pageSetUpPr autoPageBreaks="0"/>
  </sheetPr>
  <dimension ref="A12:F31"/>
  <sheetViews>
    <sheetView showGridLines="0" tabSelected="1" zoomScale="90" zoomScaleNormal="90" workbookViewId="0">
      <selection activeCell="N3" sqref="N3"/>
    </sheetView>
  </sheetViews>
  <sheetFormatPr defaultRowHeight="14.4" x14ac:dyDescent="0.3"/>
  <cols>
    <col min="1" max="1" width="22.5546875" style="31" customWidth="1"/>
    <col min="2" max="2" width="9.6640625" style="23" customWidth="1"/>
    <col min="3" max="3" width="14.109375" style="23" customWidth="1"/>
    <col min="4" max="4" width="14.5546875" style="23" customWidth="1"/>
    <col min="5" max="5" width="3.5546875" style="23" customWidth="1"/>
    <col min="6" max="6" width="3.77734375" style="23" customWidth="1"/>
    <col min="7" max="16384" width="8.88671875" style="23"/>
  </cols>
  <sheetData>
    <row r="12" spans="3:6" ht="18" x14ac:dyDescent="0.3">
      <c r="C12" s="32" t="str">
        <f>IF(C14="","✅ No Reorder Needed","⚠️ Attention Reorder Needed")</f>
        <v>⚠️ Attention Reorder Needed</v>
      </c>
      <c r="D12" s="32"/>
      <c r="E12" s="32"/>
    </row>
    <row r="13" spans="3:6" x14ac:dyDescent="0.3">
      <c r="F13" s="27"/>
    </row>
    <row r="14" spans="3:6" x14ac:dyDescent="0.3">
      <c r="C14" s="28" t="str" cm="1">
        <f t="array" ref="C14:D29">IF(Notification_Alert_Reorder="","",Notification_Alert_Reorder)</f>
        <v>ASW-038</v>
      </c>
      <c r="D14" s="29">
        <v>1</v>
      </c>
    </row>
    <row r="15" spans="3:6" x14ac:dyDescent="0.3">
      <c r="C15" s="28" t="str">
        <v>ASW-040</v>
      </c>
      <c r="D15" s="29">
        <v>2</v>
      </c>
    </row>
    <row r="16" spans="3:6" x14ac:dyDescent="0.3">
      <c r="C16" s="28" t="str">
        <v>ASW-036</v>
      </c>
      <c r="D16" s="29">
        <v>3</v>
      </c>
    </row>
    <row r="17" spans="3:4" x14ac:dyDescent="0.3">
      <c r="C17" s="28" t="str">
        <v>ASW-018</v>
      </c>
      <c r="D17" s="29">
        <v>4</v>
      </c>
    </row>
    <row r="18" spans="3:4" x14ac:dyDescent="0.3">
      <c r="C18" s="28" t="str">
        <v>ASW-001</v>
      </c>
      <c r="D18" s="29">
        <v>6</v>
      </c>
    </row>
    <row r="19" spans="3:4" x14ac:dyDescent="0.3">
      <c r="C19" s="28" t="str">
        <v>ASW-029</v>
      </c>
      <c r="D19" s="29">
        <v>7</v>
      </c>
    </row>
    <row r="20" spans="3:4" x14ac:dyDescent="0.3">
      <c r="C20" s="28" t="str">
        <v>ASW-005</v>
      </c>
      <c r="D20" s="29">
        <v>9</v>
      </c>
    </row>
    <row r="21" spans="3:4" x14ac:dyDescent="0.3">
      <c r="C21" s="28" t="str">
        <v>ASW-012</v>
      </c>
      <c r="D21" s="29">
        <v>10</v>
      </c>
    </row>
    <row r="22" spans="3:4" x14ac:dyDescent="0.3">
      <c r="C22" s="28" t="str">
        <v>ASW-035</v>
      </c>
      <c r="D22" s="29">
        <v>10</v>
      </c>
    </row>
    <row r="23" spans="3:4" x14ac:dyDescent="0.3">
      <c r="C23" s="28" t="str">
        <v>ASW-037</v>
      </c>
      <c r="D23" s="29">
        <v>10</v>
      </c>
    </row>
    <row r="24" spans="3:4" x14ac:dyDescent="0.3">
      <c r="C24" s="28" t="str">
        <v>ASW-006</v>
      </c>
      <c r="D24" s="29">
        <v>10</v>
      </c>
    </row>
    <row r="25" spans="3:4" x14ac:dyDescent="0.3">
      <c r="C25" s="28" t="str">
        <v>ASW-028</v>
      </c>
      <c r="D25" s="29">
        <v>10</v>
      </c>
    </row>
    <row r="26" spans="3:4" x14ac:dyDescent="0.3">
      <c r="C26" s="28" t="str">
        <v>ASW-031</v>
      </c>
      <c r="D26" s="29">
        <v>12</v>
      </c>
    </row>
    <row r="27" spans="3:4" x14ac:dyDescent="0.3">
      <c r="C27" s="28" t="str">
        <v>ASW-015</v>
      </c>
      <c r="D27" s="29">
        <v>12</v>
      </c>
    </row>
    <row r="28" spans="3:4" x14ac:dyDescent="0.3">
      <c r="C28" s="28" t="str">
        <v>ASW-017</v>
      </c>
      <c r="D28" s="29">
        <v>12</v>
      </c>
    </row>
    <row r="29" spans="3:4" x14ac:dyDescent="0.3">
      <c r="C29" s="28" t="str">
        <v>ASW-002</v>
      </c>
      <c r="D29" s="29">
        <v>12</v>
      </c>
    </row>
    <row r="30" spans="3:4" x14ac:dyDescent="0.3">
      <c r="D30" s="29"/>
    </row>
    <row r="31" spans="3:4" x14ac:dyDescent="0.3">
      <c r="D31" s="29"/>
    </row>
  </sheetData>
  <mergeCells count="2">
    <mergeCell ref="A1:A1048576"/>
    <mergeCell ref="C12:E12"/>
  </mergeCells>
  <conditionalFormatting sqref="C12:E12">
    <cfRule type="containsText" dxfId="113" priority="1" operator="containsText" text="⚠️ Attention Reorder Needed">
      <formula>NOT(ISERROR(SEARCH("⚠️ Attention Reorder Needed",C12)))</formula>
    </cfRule>
    <cfRule type="containsText" dxfId="112" priority="2" operator="containsText" text="✅ No Reorder Needed">
      <formula>NOT(ISERROR(SEARCH("✅ No Reorder Needed",C12)))</formula>
    </cfRule>
  </conditionalFormatting>
  <conditionalFormatting sqref="D14:D31">
    <cfRule type="cellIs" dxfId="111" priority="3" operator="greaterThan">
      <formula>9</formula>
    </cfRule>
    <cfRule type="cellIs" dxfId="110" priority="4" operator="lessThan">
      <formula>10</formula>
    </cfRule>
    <cfRule type="iconSet" priority="5">
      <iconSet>
        <cfvo type="percent" val="0"/>
        <cfvo type="num" val="10"/>
        <cfvo type="num" val="16"/>
      </iconSet>
    </cfRule>
  </conditionalFormatting>
  <conditionalFormatting sqref="E15:E16 E18:E29">
    <cfRule type="iconSet" priority="6">
      <iconSet iconSet="4TrafficLights">
        <cfvo type="percent" val="0"/>
        <cfvo type="percent" val="25"/>
        <cfvo type="percent" val="50"/>
        <cfvo type="percent" val="75"/>
      </iconSet>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684E6-93D2-469F-B7C7-248E03B9E4B2}">
  <dimension ref="A3:P74"/>
  <sheetViews>
    <sheetView showGridLines="0" zoomScaleNormal="100" workbookViewId="0">
      <selection activeCell="J23" sqref="J23"/>
    </sheetView>
  </sheetViews>
  <sheetFormatPr defaultRowHeight="14.4" x14ac:dyDescent="0.3"/>
  <cols>
    <col min="1" max="1" width="22.5546875" style="31" customWidth="1"/>
    <col min="2" max="2" width="3.5546875" customWidth="1"/>
    <col min="3" max="3" width="11.88671875" customWidth="1"/>
    <col min="4" max="6" width="23.5546875" customWidth="1"/>
    <col min="7" max="7" width="14.44140625" customWidth="1"/>
    <col min="8" max="8" width="13.5546875" customWidth="1"/>
    <col min="9" max="9" width="14.109375" customWidth="1"/>
    <col min="10" max="11" width="22.44140625" customWidth="1"/>
    <col min="12" max="12" width="15.33203125" customWidth="1"/>
    <col min="13" max="13" width="31.21875" bestFit="1" customWidth="1"/>
    <col min="14" max="14" width="25.5546875" bestFit="1" customWidth="1"/>
    <col min="16" max="16" width="22.21875" bestFit="1" customWidth="1"/>
    <col min="17" max="17" width="15.88671875" customWidth="1"/>
  </cols>
  <sheetData>
    <row r="3" spans="3:12" x14ac:dyDescent="0.3">
      <c r="C3" s="5" t="s">
        <v>76</v>
      </c>
      <c r="D3" s="5" t="s">
        <v>0</v>
      </c>
      <c r="E3" s="5" t="s">
        <v>119</v>
      </c>
      <c r="F3" s="5" t="s">
        <v>124</v>
      </c>
      <c r="G3" s="5" t="s">
        <v>1</v>
      </c>
      <c r="H3" s="5" t="s">
        <v>122</v>
      </c>
      <c r="I3" s="5" t="s">
        <v>2</v>
      </c>
    </row>
    <row r="4" spans="3:12" x14ac:dyDescent="0.3">
      <c r="C4" t="s">
        <v>77</v>
      </c>
      <c r="D4" t="s">
        <v>23</v>
      </c>
      <c r="E4" t="s">
        <v>117</v>
      </c>
      <c r="F4" t="s">
        <v>125</v>
      </c>
      <c r="G4" s="7">
        <v>11000</v>
      </c>
      <c r="H4" s="1">
        <v>35000</v>
      </c>
      <c r="I4">
        <v>10</v>
      </c>
      <c r="L4" s="3"/>
    </row>
    <row r="5" spans="3:12" x14ac:dyDescent="0.3">
      <c r="C5" t="s">
        <v>78</v>
      </c>
      <c r="D5" t="s">
        <v>24</v>
      </c>
      <c r="E5" t="s">
        <v>118</v>
      </c>
      <c r="F5" t="s">
        <v>125</v>
      </c>
      <c r="G5" s="7">
        <v>40000</v>
      </c>
      <c r="H5" s="1">
        <v>120000</v>
      </c>
      <c r="I5">
        <v>12</v>
      </c>
    </row>
    <row r="6" spans="3:12" x14ac:dyDescent="0.3">
      <c r="C6" t="s">
        <v>79</v>
      </c>
      <c r="D6" t="s">
        <v>21</v>
      </c>
      <c r="E6" t="s">
        <v>118</v>
      </c>
      <c r="F6" t="s">
        <v>125</v>
      </c>
      <c r="G6" s="7">
        <v>16000</v>
      </c>
      <c r="H6" s="1">
        <v>50000</v>
      </c>
      <c r="I6">
        <v>11</v>
      </c>
      <c r="L6" s="6"/>
    </row>
    <row r="7" spans="3:12" x14ac:dyDescent="0.3">
      <c r="C7" t="s">
        <v>80</v>
      </c>
      <c r="D7" t="s">
        <v>17</v>
      </c>
      <c r="E7" t="s">
        <v>120</v>
      </c>
      <c r="F7" t="s">
        <v>125</v>
      </c>
      <c r="G7" s="7">
        <v>15000</v>
      </c>
      <c r="H7" s="1">
        <v>45000</v>
      </c>
      <c r="I7">
        <v>10</v>
      </c>
    </row>
    <row r="8" spans="3:12" x14ac:dyDescent="0.3">
      <c r="C8" t="s">
        <v>81</v>
      </c>
      <c r="D8" t="s">
        <v>9</v>
      </c>
      <c r="E8" t="s">
        <v>118</v>
      </c>
      <c r="F8" t="s">
        <v>126</v>
      </c>
      <c r="G8" s="7">
        <v>11000</v>
      </c>
      <c r="H8" s="1">
        <v>35000</v>
      </c>
      <c r="I8">
        <v>12</v>
      </c>
    </row>
    <row r="9" spans="3:12" x14ac:dyDescent="0.3">
      <c r="C9" t="s">
        <v>82</v>
      </c>
      <c r="D9" t="s">
        <v>8</v>
      </c>
      <c r="E9" t="s">
        <v>118</v>
      </c>
      <c r="F9" t="s">
        <v>126</v>
      </c>
      <c r="G9" s="7">
        <v>23000</v>
      </c>
      <c r="H9" s="1">
        <v>70000</v>
      </c>
      <c r="I9">
        <v>10</v>
      </c>
      <c r="L9" s="6"/>
    </row>
    <row r="10" spans="3:12" x14ac:dyDescent="0.3">
      <c r="C10" t="s">
        <v>83</v>
      </c>
      <c r="D10" t="s">
        <v>15</v>
      </c>
      <c r="E10" t="s">
        <v>118</v>
      </c>
      <c r="F10" t="s">
        <v>126</v>
      </c>
      <c r="G10" s="7">
        <v>10000</v>
      </c>
      <c r="H10" s="1">
        <v>30000</v>
      </c>
      <c r="I10">
        <v>11</v>
      </c>
    </row>
    <row r="11" spans="3:12" x14ac:dyDescent="0.3">
      <c r="C11" t="s">
        <v>84</v>
      </c>
      <c r="D11" t="s">
        <v>22</v>
      </c>
      <c r="E11" t="s">
        <v>120</v>
      </c>
      <c r="F11" t="s">
        <v>126</v>
      </c>
      <c r="G11" s="7">
        <v>16000</v>
      </c>
      <c r="H11" s="1">
        <v>50000</v>
      </c>
      <c r="I11">
        <v>12</v>
      </c>
    </row>
    <row r="12" spans="3:12" x14ac:dyDescent="0.3">
      <c r="C12" t="s">
        <v>85</v>
      </c>
      <c r="D12" t="s">
        <v>20</v>
      </c>
      <c r="E12" t="s">
        <v>118</v>
      </c>
      <c r="F12" t="s">
        <v>126</v>
      </c>
      <c r="G12" s="7">
        <v>20000</v>
      </c>
      <c r="H12" s="1">
        <v>60000</v>
      </c>
      <c r="I12">
        <v>12</v>
      </c>
      <c r="L12" s="6"/>
    </row>
    <row r="13" spans="3:12" x14ac:dyDescent="0.3">
      <c r="C13" t="s">
        <v>86</v>
      </c>
      <c r="D13" t="s">
        <v>19</v>
      </c>
      <c r="E13" t="s">
        <v>121</v>
      </c>
      <c r="F13" t="s">
        <v>125</v>
      </c>
      <c r="G13" s="7">
        <v>20000</v>
      </c>
      <c r="H13" s="1">
        <v>60000</v>
      </c>
      <c r="I13">
        <v>11</v>
      </c>
    </row>
    <row r="14" spans="3:12" x14ac:dyDescent="0.3">
      <c r="C14" t="s">
        <v>87</v>
      </c>
      <c r="D14" t="s">
        <v>7</v>
      </c>
      <c r="E14" t="s">
        <v>120</v>
      </c>
      <c r="F14" t="s">
        <v>125</v>
      </c>
      <c r="G14" s="7">
        <v>20000</v>
      </c>
      <c r="H14" s="1">
        <v>60000</v>
      </c>
      <c r="I14">
        <v>10</v>
      </c>
    </row>
    <row r="15" spans="3:12" x14ac:dyDescent="0.3">
      <c r="C15" t="s">
        <v>88</v>
      </c>
      <c r="D15" t="s">
        <v>32</v>
      </c>
      <c r="E15" t="s">
        <v>120</v>
      </c>
      <c r="F15" t="s">
        <v>126</v>
      </c>
      <c r="G15" s="7">
        <v>23000</v>
      </c>
      <c r="H15" s="1">
        <v>70000</v>
      </c>
      <c r="I15">
        <v>10</v>
      </c>
      <c r="L15" s="6"/>
    </row>
    <row r="16" spans="3:12" x14ac:dyDescent="0.3">
      <c r="C16" t="s">
        <v>89</v>
      </c>
      <c r="D16" t="s">
        <v>13</v>
      </c>
      <c r="E16" t="s">
        <v>120</v>
      </c>
      <c r="F16" t="s">
        <v>125</v>
      </c>
      <c r="G16" s="7">
        <v>40000</v>
      </c>
      <c r="H16" s="1">
        <v>120000</v>
      </c>
      <c r="I16">
        <v>12</v>
      </c>
    </row>
    <row r="17" spans="3:12" x14ac:dyDescent="0.3">
      <c r="C17" t="s">
        <v>90</v>
      </c>
      <c r="D17" t="s">
        <v>10</v>
      </c>
      <c r="E17" t="s">
        <v>121</v>
      </c>
      <c r="F17" t="s">
        <v>125</v>
      </c>
      <c r="G17" s="7">
        <v>30000</v>
      </c>
      <c r="H17" s="1">
        <v>90000</v>
      </c>
      <c r="I17">
        <v>12</v>
      </c>
    </row>
    <row r="18" spans="3:12" x14ac:dyDescent="0.3">
      <c r="C18" t="s">
        <v>91</v>
      </c>
      <c r="D18" t="s">
        <v>25</v>
      </c>
      <c r="E18" t="s">
        <v>120</v>
      </c>
      <c r="F18" t="s">
        <v>126</v>
      </c>
      <c r="G18" s="7">
        <v>26000</v>
      </c>
      <c r="H18" s="1">
        <v>80000</v>
      </c>
      <c r="I18">
        <v>12</v>
      </c>
      <c r="L18" s="6"/>
    </row>
    <row r="19" spans="3:12" x14ac:dyDescent="0.3">
      <c r="C19" t="s">
        <v>92</v>
      </c>
      <c r="D19" t="s">
        <v>4</v>
      </c>
      <c r="E19" t="s">
        <v>118</v>
      </c>
      <c r="F19" t="s">
        <v>125</v>
      </c>
      <c r="G19" s="7">
        <v>35000</v>
      </c>
      <c r="H19" s="1">
        <v>110000</v>
      </c>
      <c r="I19">
        <v>12</v>
      </c>
    </row>
    <row r="20" spans="3:12" x14ac:dyDescent="0.3">
      <c r="C20" t="s">
        <v>93</v>
      </c>
      <c r="D20" t="s">
        <v>26</v>
      </c>
      <c r="E20" t="s">
        <v>120</v>
      </c>
      <c r="F20" t="s">
        <v>125</v>
      </c>
      <c r="G20" s="7">
        <v>26000</v>
      </c>
      <c r="H20" s="1">
        <v>80000</v>
      </c>
      <c r="I20">
        <v>12</v>
      </c>
    </row>
    <row r="21" spans="3:12" x14ac:dyDescent="0.3">
      <c r="C21" t="s">
        <v>94</v>
      </c>
      <c r="D21" t="s">
        <v>27</v>
      </c>
      <c r="E21" t="s">
        <v>118</v>
      </c>
      <c r="F21" t="s">
        <v>126</v>
      </c>
      <c r="G21" s="7">
        <v>22000</v>
      </c>
      <c r="H21" s="1">
        <v>65000</v>
      </c>
      <c r="I21">
        <v>11</v>
      </c>
      <c r="L21" s="6"/>
    </row>
    <row r="22" spans="3:12" x14ac:dyDescent="0.3">
      <c r="C22" t="s">
        <v>95</v>
      </c>
      <c r="D22" t="s">
        <v>28</v>
      </c>
      <c r="E22" t="s">
        <v>118</v>
      </c>
      <c r="F22" t="s">
        <v>126</v>
      </c>
      <c r="G22" s="7">
        <v>35000</v>
      </c>
      <c r="H22" s="1">
        <v>105000</v>
      </c>
      <c r="I22">
        <v>12</v>
      </c>
    </row>
    <row r="23" spans="3:12" x14ac:dyDescent="0.3">
      <c r="C23" t="s">
        <v>96</v>
      </c>
      <c r="D23" t="s">
        <v>14</v>
      </c>
      <c r="E23" t="s">
        <v>118</v>
      </c>
      <c r="F23" t="s">
        <v>126</v>
      </c>
      <c r="G23" s="7">
        <v>11000</v>
      </c>
      <c r="H23" s="1">
        <v>35000</v>
      </c>
      <c r="I23">
        <v>11</v>
      </c>
    </row>
    <row r="24" spans="3:12" x14ac:dyDescent="0.3">
      <c r="C24" t="s">
        <v>97</v>
      </c>
      <c r="D24" t="s">
        <v>12</v>
      </c>
      <c r="E24" t="s">
        <v>117</v>
      </c>
      <c r="F24" t="s">
        <v>126</v>
      </c>
      <c r="G24" s="7">
        <v>20000</v>
      </c>
      <c r="H24" s="1">
        <v>60000</v>
      </c>
      <c r="I24">
        <v>12</v>
      </c>
      <c r="L24" s="6"/>
    </row>
    <row r="25" spans="3:12" x14ac:dyDescent="0.3">
      <c r="C25" t="s">
        <v>98</v>
      </c>
      <c r="D25" t="s">
        <v>18</v>
      </c>
      <c r="E25" t="s">
        <v>118</v>
      </c>
      <c r="F25" t="s">
        <v>126</v>
      </c>
      <c r="G25" s="7">
        <v>18000</v>
      </c>
      <c r="H25" s="1">
        <v>55000</v>
      </c>
      <c r="I25">
        <v>11</v>
      </c>
    </row>
    <row r="26" spans="3:12" x14ac:dyDescent="0.3">
      <c r="C26" t="s">
        <v>99</v>
      </c>
      <c r="D26" t="s">
        <v>11</v>
      </c>
      <c r="E26" t="s">
        <v>121</v>
      </c>
      <c r="F26" t="s">
        <v>126</v>
      </c>
      <c r="G26" s="7">
        <v>23000</v>
      </c>
      <c r="H26" s="1">
        <v>70000</v>
      </c>
      <c r="I26">
        <v>12</v>
      </c>
    </row>
    <row r="27" spans="3:12" x14ac:dyDescent="0.3">
      <c r="C27" t="s">
        <v>100</v>
      </c>
      <c r="D27" t="s">
        <v>6</v>
      </c>
      <c r="E27" t="s">
        <v>117</v>
      </c>
      <c r="F27" t="s">
        <v>126</v>
      </c>
      <c r="G27" s="7">
        <v>21000</v>
      </c>
      <c r="H27" s="1">
        <v>65000</v>
      </c>
      <c r="I27">
        <v>12</v>
      </c>
      <c r="L27" s="6"/>
    </row>
    <row r="28" spans="3:12" x14ac:dyDescent="0.3">
      <c r="C28" t="s">
        <v>101</v>
      </c>
      <c r="D28" t="s">
        <v>29</v>
      </c>
      <c r="E28" t="s">
        <v>117</v>
      </c>
      <c r="F28" t="s">
        <v>125</v>
      </c>
      <c r="G28" s="7">
        <v>25000</v>
      </c>
      <c r="H28" s="1">
        <v>75000</v>
      </c>
      <c r="I28">
        <v>10</v>
      </c>
    </row>
    <row r="29" spans="3:12" x14ac:dyDescent="0.3">
      <c r="C29" t="s">
        <v>102</v>
      </c>
      <c r="D29" t="s">
        <v>16</v>
      </c>
      <c r="E29" t="s">
        <v>120</v>
      </c>
      <c r="F29" t="s">
        <v>126</v>
      </c>
      <c r="G29" s="7">
        <v>50000</v>
      </c>
      <c r="H29" s="1">
        <v>150000</v>
      </c>
      <c r="I29">
        <v>12</v>
      </c>
    </row>
    <row r="30" spans="3:12" x14ac:dyDescent="0.3">
      <c r="C30" t="s">
        <v>103</v>
      </c>
      <c r="D30" t="s">
        <v>30</v>
      </c>
      <c r="E30" t="s">
        <v>118</v>
      </c>
      <c r="F30" t="s">
        <v>126</v>
      </c>
      <c r="G30" s="7">
        <v>30000</v>
      </c>
      <c r="H30" s="1">
        <v>95000</v>
      </c>
      <c r="I30">
        <v>10</v>
      </c>
    </row>
    <row r="31" spans="3:12" x14ac:dyDescent="0.3">
      <c r="C31" t="s">
        <v>104</v>
      </c>
      <c r="D31" t="s">
        <v>5</v>
      </c>
      <c r="E31" t="s">
        <v>118</v>
      </c>
      <c r="F31" t="s">
        <v>125</v>
      </c>
      <c r="G31" s="7">
        <v>20000</v>
      </c>
      <c r="H31" s="1">
        <v>65000</v>
      </c>
      <c r="I31">
        <v>10</v>
      </c>
      <c r="L31" s="6"/>
    </row>
    <row r="32" spans="3:12" x14ac:dyDescent="0.3">
      <c r="C32" t="s">
        <v>105</v>
      </c>
      <c r="D32" t="s">
        <v>31</v>
      </c>
      <c r="E32" t="s">
        <v>118</v>
      </c>
      <c r="F32" t="s">
        <v>126</v>
      </c>
      <c r="G32" s="7">
        <v>50000</v>
      </c>
      <c r="H32" s="1">
        <v>150000</v>
      </c>
      <c r="I32">
        <v>11</v>
      </c>
    </row>
    <row r="33" spans="3:12" x14ac:dyDescent="0.3">
      <c r="C33" t="s">
        <v>106</v>
      </c>
      <c r="D33" t="s">
        <v>37</v>
      </c>
      <c r="E33" t="s">
        <v>118</v>
      </c>
      <c r="F33" t="s">
        <v>125</v>
      </c>
      <c r="G33" s="7">
        <v>11000</v>
      </c>
      <c r="H33" s="1">
        <v>35000</v>
      </c>
      <c r="I33">
        <v>12</v>
      </c>
    </row>
    <row r="34" spans="3:12" x14ac:dyDescent="0.3">
      <c r="C34" t="s">
        <v>107</v>
      </c>
      <c r="D34" t="s">
        <v>38</v>
      </c>
      <c r="E34" t="s">
        <v>120</v>
      </c>
      <c r="F34" t="s">
        <v>125</v>
      </c>
      <c r="G34" s="7">
        <v>21000</v>
      </c>
      <c r="H34" s="1">
        <v>65000</v>
      </c>
      <c r="I34">
        <v>12</v>
      </c>
    </row>
    <row r="35" spans="3:12" x14ac:dyDescent="0.3">
      <c r="C35" t="s">
        <v>108</v>
      </c>
      <c r="D35" t="s">
        <v>39</v>
      </c>
      <c r="E35" t="s">
        <v>117</v>
      </c>
      <c r="F35" t="s">
        <v>125</v>
      </c>
      <c r="G35" s="7">
        <v>25000</v>
      </c>
      <c r="H35" s="1">
        <v>75000</v>
      </c>
      <c r="I35">
        <v>11</v>
      </c>
      <c r="L35" s="6"/>
    </row>
    <row r="36" spans="3:12" x14ac:dyDescent="0.3">
      <c r="C36" t="s">
        <v>109</v>
      </c>
      <c r="D36" t="s">
        <v>40</v>
      </c>
      <c r="E36" t="s">
        <v>120</v>
      </c>
      <c r="F36" t="s">
        <v>126</v>
      </c>
      <c r="G36" s="7">
        <v>18000</v>
      </c>
      <c r="H36" s="1">
        <v>55000</v>
      </c>
      <c r="I36">
        <v>10</v>
      </c>
    </row>
    <row r="37" spans="3:12" x14ac:dyDescent="0.3">
      <c r="C37" t="s">
        <v>110</v>
      </c>
      <c r="D37" t="s">
        <v>41</v>
      </c>
      <c r="E37" t="s">
        <v>121</v>
      </c>
      <c r="F37" t="s">
        <v>126</v>
      </c>
      <c r="G37" s="7">
        <v>12000</v>
      </c>
      <c r="H37" s="1">
        <v>40000</v>
      </c>
      <c r="I37">
        <v>12</v>
      </c>
    </row>
    <row r="38" spans="3:12" x14ac:dyDescent="0.3">
      <c r="C38" t="s">
        <v>111</v>
      </c>
      <c r="D38" t="s">
        <v>42</v>
      </c>
      <c r="E38" t="s">
        <v>117</v>
      </c>
      <c r="F38" t="s">
        <v>125</v>
      </c>
      <c r="G38" s="7">
        <v>33000</v>
      </c>
      <c r="H38" s="1">
        <v>100000</v>
      </c>
      <c r="I38">
        <v>12</v>
      </c>
      <c r="L38" s="6"/>
    </row>
    <row r="39" spans="3:12" x14ac:dyDescent="0.3">
      <c r="C39" t="s">
        <v>112</v>
      </c>
      <c r="D39" t="s">
        <v>43</v>
      </c>
      <c r="E39" t="s">
        <v>118</v>
      </c>
      <c r="F39" t="s">
        <v>126</v>
      </c>
      <c r="G39" s="7">
        <v>20000</v>
      </c>
      <c r="H39" s="1">
        <v>60000</v>
      </c>
      <c r="I39">
        <v>11</v>
      </c>
      <c r="L39" s="6"/>
    </row>
    <row r="40" spans="3:12" x14ac:dyDescent="0.3">
      <c r="C40" t="s">
        <v>113</v>
      </c>
      <c r="D40" t="s">
        <v>36</v>
      </c>
      <c r="E40" t="s">
        <v>117</v>
      </c>
      <c r="F40" t="s">
        <v>125</v>
      </c>
      <c r="G40" s="7">
        <v>23000</v>
      </c>
      <c r="H40" s="1">
        <v>70000</v>
      </c>
      <c r="I40">
        <v>11</v>
      </c>
    </row>
    <row r="41" spans="3:12" x14ac:dyDescent="0.3">
      <c r="C41" t="s">
        <v>114</v>
      </c>
      <c r="D41" t="s">
        <v>35</v>
      </c>
      <c r="E41" t="s">
        <v>118</v>
      </c>
      <c r="F41" t="s">
        <v>126</v>
      </c>
      <c r="G41" s="7">
        <v>45000</v>
      </c>
      <c r="H41" s="1">
        <v>140000</v>
      </c>
      <c r="I41">
        <v>11</v>
      </c>
    </row>
    <row r="42" spans="3:12" x14ac:dyDescent="0.3">
      <c r="C42" t="s">
        <v>115</v>
      </c>
      <c r="D42" t="s">
        <v>34</v>
      </c>
      <c r="E42" t="s">
        <v>118</v>
      </c>
      <c r="F42" t="s">
        <v>125</v>
      </c>
      <c r="G42" s="7">
        <v>11000</v>
      </c>
      <c r="H42" s="1">
        <v>35000</v>
      </c>
      <c r="I42">
        <v>11</v>
      </c>
    </row>
    <row r="43" spans="3:12" x14ac:dyDescent="0.3">
      <c r="C43" t="s">
        <v>116</v>
      </c>
      <c r="D43" t="s">
        <v>33</v>
      </c>
      <c r="E43" t="s">
        <v>118</v>
      </c>
      <c r="F43" t="s">
        <v>126</v>
      </c>
      <c r="G43" s="8">
        <v>35000</v>
      </c>
      <c r="H43" s="1">
        <v>110000</v>
      </c>
      <c r="I43">
        <v>10</v>
      </c>
    </row>
    <row r="44" spans="3:12" x14ac:dyDescent="0.3">
      <c r="L44" s="6"/>
    </row>
    <row r="47" spans="3:12" x14ac:dyDescent="0.3">
      <c r="L47" s="6"/>
    </row>
    <row r="50" spans="11:16" x14ac:dyDescent="0.3">
      <c r="L50" s="6"/>
    </row>
    <row r="53" spans="11:16" x14ac:dyDescent="0.3">
      <c r="L53" s="6"/>
    </row>
    <row r="54" spans="11:16" x14ac:dyDescent="0.3">
      <c r="K54" t="s">
        <v>193</v>
      </c>
      <c r="L54" s="6">
        <v>45901</v>
      </c>
      <c r="M54" t="s">
        <v>132</v>
      </c>
      <c r="N54" t="s">
        <v>133</v>
      </c>
      <c r="O54">
        <v>-2</v>
      </c>
      <c r="P54" t="s">
        <v>194</v>
      </c>
    </row>
    <row r="55" spans="11:16" x14ac:dyDescent="0.3">
      <c r="K55" t="s">
        <v>195</v>
      </c>
      <c r="L55" s="6">
        <v>45901</v>
      </c>
      <c r="M55" t="s">
        <v>148</v>
      </c>
      <c r="N55" t="s">
        <v>136</v>
      </c>
      <c r="O55">
        <v>-5</v>
      </c>
      <c r="P55" t="s">
        <v>194</v>
      </c>
    </row>
    <row r="56" spans="11:16" x14ac:dyDescent="0.3">
      <c r="K56" t="s">
        <v>196</v>
      </c>
      <c r="L56" s="6">
        <v>45901</v>
      </c>
      <c r="M56" t="s">
        <v>160</v>
      </c>
      <c r="N56" t="s">
        <v>138</v>
      </c>
      <c r="O56">
        <v>20</v>
      </c>
      <c r="P56" t="s">
        <v>197</v>
      </c>
    </row>
    <row r="57" spans="11:16" x14ac:dyDescent="0.3">
      <c r="K57" t="s">
        <v>198</v>
      </c>
      <c r="L57" s="6">
        <v>45902</v>
      </c>
      <c r="M57" t="s">
        <v>140</v>
      </c>
      <c r="N57" t="s">
        <v>133</v>
      </c>
      <c r="O57">
        <v>15</v>
      </c>
      <c r="P57" t="s">
        <v>197</v>
      </c>
    </row>
    <row r="58" spans="11:16" x14ac:dyDescent="0.3">
      <c r="K58" t="s">
        <v>199</v>
      </c>
      <c r="L58" s="6">
        <v>45902</v>
      </c>
      <c r="M58" t="s">
        <v>144</v>
      </c>
      <c r="N58" t="s">
        <v>133</v>
      </c>
      <c r="O58">
        <v>-3</v>
      </c>
      <c r="P58" t="s">
        <v>194</v>
      </c>
    </row>
    <row r="59" spans="11:16" x14ac:dyDescent="0.3">
      <c r="K59" t="s">
        <v>200</v>
      </c>
      <c r="L59" s="6">
        <v>45902</v>
      </c>
      <c r="M59" t="s">
        <v>171</v>
      </c>
      <c r="N59" t="s">
        <v>136</v>
      </c>
      <c r="O59">
        <v>-2</v>
      </c>
      <c r="P59" t="s">
        <v>194</v>
      </c>
    </row>
    <row r="60" spans="11:16" x14ac:dyDescent="0.3">
      <c r="K60" t="s">
        <v>201</v>
      </c>
      <c r="L60" s="6">
        <v>45903</v>
      </c>
      <c r="M60" t="s">
        <v>156</v>
      </c>
      <c r="N60" t="s">
        <v>136</v>
      </c>
      <c r="O60">
        <v>-2</v>
      </c>
      <c r="P60" t="s">
        <v>194</v>
      </c>
    </row>
    <row r="61" spans="11:16" x14ac:dyDescent="0.3">
      <c r="K61" t="s">
        <v>202</v>
      </c>
      <c r="L61" s="6">
        <v>45903</v>
      </c>
      <c r="M61" t="s">
        <v>167</v>
      </c>
      <c r="N61" t="s">
        <v>133</v>
      </c>
      <c r="O61">
        <v>-1</v>
      </c>
      <c r="P61" t="s">
        <v>194</v>
      </c>
    </row>
    <row r="62" spans="11:16" x14ac:dyDescent="0.3">
      <c r="K62" t="s">
        <v>203</v>
      </c>
      <c r="L62" s="6">
        <v>45903</v>
      </c>
      <c r="M62" t="s">
        <v>183</v>
      </c>
      <c r="N62" t="s">
        <v>138</v>
      </c>
      <c r="O62">
        <v>-4</v>
      </c>
      <c r="P62" t="s">
        <v>194</v>
      </c>
    </row>
    <row r="63" spans="11:16" x14ac:dyDescent="0.3">
      <c r="K63" t="s">
        <v>204</v>
      </c>
      <c r="L63" s="6">
        <v>45904</v>
      </c>
      <c r="M63" t="s">
        <v>205</v>
      </c>
      <c r="N63" t="s">
        <v>136</v>
      </c>
      <c r="O63">
        <v>10</v>
      </c>
      <c r="P63" t="s">
        <v>197</v>
      </c>
    </row>
    <row r="64" spans="11:16" x14ac:dyDescent="0.3">
      <c r="K64" t="s">
        <v>206</v>
      </c>
      <c r="L64" s="6">
        <v>45904</v>
      </c>
      <c r="M64" t="s">
        <v>190</v>
      </c>
      <c r="N64" t="s">
        <v>133</v>
      </c>
      <c r="O64">
        <v>-3</v>
      </c>
      <c r="P64" t="s">
        <v>194</v>
      </c>
    </row>
    <row r="65" spans="11:16" x14ac:dyDescent="0.3">
      <c r="K65" t="s">
        <v>207</v>
      </c>
      <c r="L65" s="6">
        <v>45904</v>
      </c>
      <c r="M65" t="s">
        <v>191</v>
      </c>
      <c r="N65" t="s">
        <v>138</v>
      </c>
      <c r="O65">
        <v>-6</v>
      </c>
      <c r="P65" t="s">
        <v>194</v>
      </c>
    </row>
    <row r="66" spans="11:16" x14ac:dyDescent="0.3">
      <c r="K66" t="s">
        <v>208</v>
      </c>
      <c r="L66" s="6">
        <v>45905</v>
      </c>
      <c r="M66" t="s">
        <v>179</v>
      </c>
      <c r="N66" t="s">
        <v>136</v>
      </c>
      <c r="O66">
        <v>-5</v>
      </c>
      <c r="P66" t="s">
        <v>194</v>
      </c>
    </row>
    <row r="67" spans="11:16" x14ac:dyDescent="0.3">
      <c r="K67" t="s">
        <v>209</v>
      </c>
      <c r="L67" s="6">
        <v>45905</v>
      </c>
      <c r="M67" t="s">
        <v>210</v>
      </c>
      <c r="N67" t="s">
        <v>133</v>
      </c>
      <c r="O67">
        <v>20</v>
      </c>
      <c r="P67" t="s">
        <v>197</v>
      </c>
    </row>
    <row r="68" spans="11:16" x14ac:dyDescent="0.3">
      <c r="K68" t="s">
        <v>211</v>
      </c>
      <c r="L68" s="6">
        <v>45905</v>
      </c>
      <c r="M68" t="s">
        <v>192</v>
      </c>
      <c r="N68" t="s">
        <v>138</v>
      </c>
      <c r="O68">
        <v>-2</v>
      </c>
      <c r="P68" t="s">
        <v>194</v>
      </c>
    </row>
    <row r="69" spans="11:16" x14ac:dyDescent="0.3">
      <c r="K69" t="s">
        <v>212</v>
      </c>
      <c r="L69" s="6">
        <v>45906</v>
      </c>
      <c r="M69" t="s">
        <v>152</v>
      </c>
      <c r="N69" t="s">
        <v>133</v>
      </c>
      <c r="O69">
        <v>-8</v>
      </c>
      <c r="P69" t="s">
        <v>194</v>
      </c>
    </row>
    <row r="70" spans="11:16" x14ac:dyDescent="0.3">
      <c r="K70" t="s">
        <v>213</v>
      </c>
      <c r="L70" s="6">
        <v>45906</v>
      </c>
      <c r="M70" t="s">
        <v>163</v>
      </c>
      <c r="N70" t="s">
        <v>136</v>
      </c>
      <c r="O70">
        <v>-7</v>
      </c>
      <c r="P70" t="s">
        <v>194</v>
      </c>
    </row>
    <row r="71" spans="11:16" x14ac:dyDescent="0.3">
      <c r="K71" t="s">
        <v>214</v>
      </c>
      <c r="L71" s="6">
        <v>45906</v>
      </c>
      <c r="M71" t="s">
        <v>215</v>
      </c>
      <c r="N71" t="s">
        <v>138</v>
      </c>
      <c r="O71">
        <v>15</v>
      </c>
      <c r="P71" t="s">
        <v>197</v>
      </c>
    </row>
    <row r="72" spans="11:16" x14ac:dyDescent="0.3">
      <c r="K72" t="s">
        <v>216</v>
      </c>
      <c r="L72" s="6">
        <v>45907</v>
      </c>
      <c r="M72" t="s">
        <v>175</v>
      </c>
      <c r="N72" t="s">
        <v>133</v>
      </c>
      <c r="O72">
        <v>-2</v>
      </c>
      <c r="P72" t="s">
        <v>194</v>
      </c>
    </row>
    <row r="73" spans="11:16" x14ac:dyDescent="0.3">
      <c r="K73" t="s">
        <v>217</v>
      </c>
      <c r="L73" s="6">
        <v>45907</v>
      </c>
      <c r="M73" t="s">
        <v>187</v>
      </c>
      <c r="N73" t="s">
        <v>136</v>
      </c>
      <c r="O73">
        <v>-3</v>
      </c>
      <c r="P73" t="s">
        <v>194</v>
      </c>
    </row>
    <row r="74" spans="11:16" x14ac:dyDescent="0.3">
      <c r="K74" t="s">
        <v>218</v>
      </c>
      <c r="L74" s="6">
        <v>45910</v>
      </c>
      <c r="M74" t="s">
        <v>140</v>
      </c>
      <c r="N74" t="s">
        <v>138</v>
      </c>
      <c r="O74">
        <v>15</v>
      </c>
      <c r="P74" t="s">
        <v>197</v>
      </c>
    </row>
  </sheetData>
  <mergeCells count="1">
    <mergeCell ref="A1:A1048576"/>
  </mergeCells>
  <phoneticPr fontId="4"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35B3C-867C-4373-8C81-FF817FB985FC}">
  <dimension ref="A3:H43"/>
  <sheetViews>
    <sheetView showGridLines="0" zoomScaleNormal="100" workbookViewId="0">
      <selection activeCell="J12" sqref="J12"/>
    </sheetView>
  </sheetViews>
  <sheetFormatPr defaultRowHeight="14.4" x14ac:dyDescent="0.3"/>
  <cols>
    <col min="1" max="1" width="22.5546875" style="31" customWidth="1"/>
    <col min="2" max="2" width="3.44140625" customWidth="1"/>
    <col min="3" max="3" width="11.88671875" customWidth="1"/>
    <col min="4" max="4" width="22.21875" bestFit="1" customWidth="1"/>
    <col min="5" max="5" width="23.44140625" bestFit="1" customWidth="1"/>
    <col min="6" max="6" width="21.21875" customWidth="1"/>
    <col min="7" max="7" width="14.77734375" customWidth="1"/>
    <col min="8" max="8" width="30.5546875" bestFit="1" customWidth="1"/>
    <col min="9" max="9" width="18.109375" customWidth="1"/>
  </cols>
  <sheetData>
    <row r="3" spans="3:8" x14ac:dyDescent="0.3">
      <c r="C3" s="4" t="s">
        <v>76</v>
      </c>
      <c r="D3" s="4" t="s">
        <v>0</v>
      </c>
      <c r="E3" s="4" t="s">
        <v>123</v>
      </c>
      <c r="F3" s="4" t="s">
        <v>75</v>
      </c>
      <c r="G3" s="4" t="s">
        <v>3</v>
      </c>
      <c r="H3" s="4" t="s">
        <v>74</v>
      </c>
    </row>
    <row r="4" spans="3:8" x14ac:dyDescent="0.3">
      <c r="C4" t="s">
        <v>77</v>
      </c>
      <c r="D4" t="s">
        <v>23</v>
      </c>
      <c r="E4" t="s">
        <v>64</v>
      </c>
      <c r="F4">
        <v>3</v>
      </c>
      <c r="G4" t="s">
        <v>58</v>
      </c>
      <c r="H4" s="2" t="s">
        <v>60</v>
      </c>
    </row>
    <row r="5" spans="3:8" x14ac:dyDescent="0.3">
      <c r="C5" t="s">
        <v>78</v>
      </c>
      <c r="D5" t="s">
        <v>24</v>
      </c>
      <c r="E5" t="s">
        <v>46</v>
      </c>
      <c r="F5">
        <v>2</v>
      </c>
      <c r="G5" t="s">
        <v>50</v>
      </c>
      <c r="H5" s="2" t="s">
        <v>68</v>
      </c>
    </row>
    <row r="6" spans="3:8" x14ac:dyDescent="0.3">
      <c r="C6" t="s">
        <v>79</v>
      </c>
      <c r="D6" t="s">
        <v>21</v>
      </c>
      <c r="E6" t="s">
        <v>46</v>
      </c>
      <c r="F6">
        <v>7</v>
      </c>
      <c r="G6" t="s">
        <v>50</v>
      </c>
      <c r="H6" s="2" t="s">
        <v>68</v>
      </c>
    </row>
    <row r="7" spans="3:8" x14ac:dyDescent="0.3">
      <c r="C7" t="s">
        <v>80</v>
      </c>
      <c r="D7" t="s">
        <v>17</v>
      </c>
      <c r="E7" t="s">
        <v>65</v>
      </c>
      <c r="F7">
        <v>5</v>
      </c>
      <c r="G7" t="s">
        <v>51</v>
      </c>
      <c r="H7" s="2" t="s">
        <v>61</v>
      </c>
    </row>
    <row r="8" spans="3:8" x14ac:dyDescent="0.3">
      <c r="C8" t="s">
        <v>81</v>
      </c>
      <c r="D8" t="s">
        <v>9</v>
      </c>
      <c r="E8" t="s">
        <v>49</v>
      </c>
      <c r="F8">
        <v>7</v>
      </c>
      <c r="G8" t="s">
        <v>52</v>
      </c>
      <c r="H8" s="2" t="s">
        <v>69</v>
      </c>
    </row>
    <row r="9" spans="3:8" x14ac:dyDescent="0.3">
      <c r="C9" t="s">
        <v>82</v>
      </c>
      <c r="D9" t="s">
        <v>8</v>
      </c>
      <c r="E9" t="s">
        <v>65</v>
      </c>
      <c r="F9">
        <v>6</v>
      </c>
      <c r="G9" t="s">
        <v>51</v>
      </c>
      <c r="H9" s="2" t="s">
        <v>61</v>
      </c>
    </row>
    <row r="10" spans="3:8" x14ac:dyDescent="0.3">
      <c r="C10" t="s">
        <v>83</v>
      </c>
      <c r="D10" t="s">
        <v>15</v>
      </c>
      <c r="E10" t="s">
        <v>47</v>
      </c>
      <c r="F10">
        <v>4</v>
      </c>
      <c r="G10" t="s">
        <v>53</v>
      </c>
      <c r="H10" s="2" t="s">
        <v>70</v>
      </c>
    </row>
    <row r="11" spans="3:8" x14ac:dyDescent="0.3">
      <c r="C11" t="s">
        <v>84</v>
      </c>
      <c r="D11" t="s">
        <v>22</v>
      </c>
      <c r="E11" t="s">
        <v>45</v>
      </c>
      <c r="F11">
        <v>6</v>
      </c>
      <c r="G11" t="s">
        <v>54</v>
      </c>
      <c r="H11" s="2" t="s">
        <v>71</v>
      </c>
    </row>
    <row r="12" spans="3:8" x14ac:dyDescent="0.3">
      <c r="C12" t="s">
        <v>85</v>
      </c>
      <c r="D12" t="s">
        <v>20</v>
      </c>
      <c r="E12" t="s">
        <v>45</v>
      </c>
      <c r="F12">
        <v>4</v>
      </c>
      <c r="G12" t="s">
        <v>54</v>
      </c>
      <c r="H12" s="2" t="s">
        <v>71</v>
      </c>
    </row>
    <row r="13" spans="3:8" x14ac:dyDescent="0.3">
      <c r="C13" t="s">
        <v>86</v>
      </c>
      <c r="D13" t="s">
        <v>19</v>
      </c>
      <c r="E13" t="s">
        <v>47</v>
      </c>
      <c r="F13">
        <v>3</v>
      </c>
      <c r="G13" t="s">
        <v>53</v>
      </c>
      <c r="H13" s="2" t="s">
        <v>70</v>
      </c>
    </row>
    <row r="14" spans="3:8" x14ac:dyDescent="0.3">
      <c r="C14" t="s">
        <v>87</v>
      </c>
      <c r="D14" t="s">
        <v>7</v>
      </c>
      <c r="E14" t="s">
        <v>45</v>
      </c>
      <c r="F14">
        <v>6</v>
      </c>
      <c r="G14" t="s">
        <v>54</v>
      </c>
      <c r="H14" s="2" t="s">
        <v>71</v>
      </c>
    </row>
    <row r="15" spans="3:8" x14ac:dyDescent="0.3">
      <c r="C15" t="s">
        <v>88</v>
      </c>
      <c r="D15" t="s">
        <v>32</v>
      </c>
      <c r="E15" t="s">
        <v>44</v>
      </c>
      <c r="F15">
        <v>7</v>
      </c>
      <c r="G15" t="s">
        <v>55</v>
      </c>
      <c r="H15" s="2" t="s">
        <v>72</v>
      </c>
    </row>
    <row r="16" spans="3:8" x14ac:dyDescent="0.3">
      <c r="C16" t="s">
        <v>89</v>
      </c>
      <c r="D16" t="s">
        <v>13</v>
      </c>
      <c r="E16" t="s">
        <v>65</v>
      </c>
      <c r="F16">
        <v>7</v>
      </c>
      <c r="G16" t="s">
        <v>51</v>
      </c>
      <c r="H16" s="2" t="s">
        <v>61</v>
      </c>
    </row>
    <row r="17" spans="3:8" x14ac:dyDescent="0.3">
      <c r="C17" t="s">
        <v>90</v>
      </c>
      <c r="D17" t="s">
        <v>10</v>
      </c>
      <c r="E17" t="s">
        <v>49</v>
      </c>
      <c r="F17">
        <v>5</v>
      </c>
      <c r="G17" t="s">
        <v>52</v>
      </c>
      <c r="H17" s="2" t="s">
        <v>69</v>
      </c>
    </row>
    <row r="18" spans="3:8" x14ac:dyDescent="0.3">
      <c r="C18" t="s">
        <v>91</v>
      </c>
      <c r="D18" t="s">
        <v>25</v>
      </c>
      <c r="E18" t="s">
        <v>49</v>
      </c>
      <c r="F18">
        <v>3</v>
      </c>
      <c r="G18" t="s">
        <v>52</v>
      </c>
      <c r="H18" s="2" t="s">
        <v>69</v>
      </c>
    </row>
    <row r="19" spans="3:8" x14ac:dyDescent="0.3">
      <c r="C19" t="s">
        <v>92</v>
      </c>
      <c r="D19" t="s">
        <v>4</v>
      </c>
      <c r="E19" t="s">
        <v>65</v>
      </c>
      <c r="F19">
        <v>3</v>
      </c>
      <c r="G19" t="s">
        <v>51</v>
      </c>
      <c r="H19" s="2" t="s">
        <v>61</v>
      </c>
    </row>
    <row r="20" spans="3:8" x14ac:dyDescent="0.3">
      <c r="C20" t="s">
        <v>93</v>
      </c>
      <c r="D20" t="s">
        <v>26</v>
      </c>
      <c r="E20" t="s">
        <v>46</v>
      </c>
      <c r="F20">
        <v>6</v>
      </c>
      <c r="G20" t="s">
        <v>50</v>
      </c>
      <c r="H20" s="2" t="s">
        <v>68</v>
      </c>
    </row>
    <row r="21" spans="3:8" x14ac:dyDescent="0.3">
      <c r="C21" t="s">
        <v>94</v>
      </c>
      <c r="D21" t="s">
        <v>27</v>
      </c>
      <c r="E21" t="s">
        <v>48</v>
      </c>
      <c r="F21">
        <v>3</v>
      </c>
      <c r="G21" t="s">
        <v>56</v>
      </c>
      <c r="H21" s="2" t="s">
        <v>73</v>
      </c>
    </row>
    <row r="22" spans="3:8" x14ac:dyDescent="0.3">
      <c r="C22" t="s">
        <v>95</v>
      </c>
      <c r="D22" t="s">
        <v>28</v>
      </c>
      <c r="E22" t="s">
        <v>66</v>
      </c>
      <c r="F22">
        <v>5</v>
      </c>
      <c r="G22" t="s">
        <v>57</v>
      </c>
      <c r="H22" s="2" t="s">
        <v>62</v>
      </c>
    </row>
    <row r="23" spans="3:8" x14ac:dyDescent="0.3">
      <c r="C23" t="s">
        <v>96</v>
      </c>
      <c r="D23" t="s">
        <v>14</v>
      </c>
      <c r="E23" t="s">
        <v>45</v>
      </c>
      <c r="F23">
        <v>4</v>
      </c>
      <c r="G23" t="s">
        <v>54</v>
      </c>
      <c r="H23" s="2" t="s">
        <v>71</v>
      </c>
    </row>
    <row r="24" spans="3:8" x14ac:dyDescent="0.3">
      <c r="C24" t="s">
        <v>97</v>
      </c>
      <c r="D24" t="s">
        <v>12</v>
      </c>
      <c r="E24" t="s">
        <v>64</v>
      </c>
      <c r="F24">
        <v>2</v>
      </c>
      <c r="G24" t="s">
        <v>58</v>
      </c>
      <c r="H24" s="2" t="s">
        <v>60</v>
      </c>
    </row>
    <row r="25" spans="3:8" x14ac:dyDescent="0.3">
      <c r="C25" t="s">
        <v>98</v>
      </c>
      <c r="D25" t="s">
        <v>18</v>
      </c>
      <c r="E25" t="s">
        <v>65</v>
      </c>
      <c r="F25">
        <v>5</v>
      </c>
      <c r="G25" t="s">
        <v>51</v>
      </c>
      <c r="H25" s="2" t="s">
        <v>61</v>
      </c>
    </row>
    <row r="26" spans="3:8" x14ac:dyDescent="0.3">
      <c r="C26" t="s">
        <v>99</v>
      </c>
      <c r="D26" t="s">
        <v>11</v>
      </c>
      <c r="E26" t="s">
        <v>48</v>
      </c>
      <c r="F26">
        <v>5</v>
      </c>
      <c r="G26" t="s">
        <v>56</v>
      </c>
      <c r="H26" s="2" t="s">
        <v>73</v>
      </c>
    </row>
    <row r="27" spans="3:8" x14ac:dyDescent="0.3">
      <c r="C27" t="s">
        <v>100</v>
      </c>
      <c r="D27" t="s">
        <v>6</v>
      </c>
      <c r="E27" t="s">
        <v>67</v>
      </c>
      <c r="F27">
        <v>6</v>
      </c>
      <c r="G27" t="s">
        <v>59</v>
      </c>
      <c r="H27" s="2" t="s">
        <v>63</v>
      </c>
    </row>
    <row r="28" spans="3:8" x14ac:dyDescent="0.3">
      <c r="C28" t="s">
        <v>101</v>
      </c>
      <c r="D28" t="s">
        <v>29</v>
      </c>
      <c r="E28" t="s">
        <v>49</v>
      </c>
      <c r="F28">
        <v>2</v>
      </c>
      <c r="G28" t="s">
        <v>52</v>
      </c>
      <c r="H28" s="2" t="s">
        <v>69</v>
      </c>
    </row>
    <row r="29" spans="3:8" x14ac:dyDescent="0.3">
      <c r="C29" t="s">
        <v>102</v>
      </c>
      <c r="D29" t="s">
        <v>16</v>
      </c>
      <c r="E29" t="s">
        <v>46</v>
      </c>
      <c r="F29">
        <v>5</v>
      </c>
      <c r="G29" t="s">
        <v>50</v>
      </c>
      <c r="H29" s="2" t="s">
        <v>68</v>
      </c>
    </row>
    <row r="30" spans="3:8" x14ac:dyDescent="0.3">
      <c r="C30" t="s">
        <v>103</v>
      </c>
      <c r="D30" t="s">
        <v>30</v>
      </c>
      <c r="E30" t="s">
        <v>48</v>
      </c>
      <c r="F30">
        <v>3</v>
      </c>
      <c r="G30" t="s">
        <v>56</v>
      </c>
      <c r="H30" s="2" t="s">
        <v>73</v>
      </c>
    </row>
    <row r="31" spans="3:8" x14ac:dyDescent="0.3">
      <c r="C31" t="s">
        <v>104</v>
      </c>
      <c r="D31" t="s">
        <v>5</v>
      </c>
      <c r="E31" t="s">
        <v>46</v>
      </c>
      <c r="F31">
        <v>5</v>
      </c>
      <c r="G31" t="s">
        <v>50</v>
      </c>
      <c r="H31" s="2" t="s">
        <v>68</v>
      </c>
    </row>
    <row r="32" spans="3:8" x14ac:dyDescent="0.3">
      <c r="C32" t="s">
        <v>105</v>
      </c>
      <c r="D32" t="s">
        <v>31</v>
      </c>
      <c r="E32" t="s">
        <v>45</v>
      </c>
      <c r="F32">
        <v>6</v>
      </c>
      <c r="G32" t="s">
        <v>54</v>
      </c>
      <c r="H32" s="2" t="s">
        <v>71</v>
      </c>
    </row>
    <row r="33" spans="3:8" x14ac:dyDescent="0.3">
      <c r="C33" t="s">
        <v>106</v>
      </c>
      <c r="D33" t="s">
        <v>37</v>
      </c>
      <c r="E33" t="s">
        <v>64</v>
      </c>
      <c r="F33">
        <v>7</v>
      </c>
      <c r="G33" t="s">
        <v>58</v>
      </c>
      <c r="H33" s="2" t="s">
        <v>60</v>
      </c>
    </row>
    <row r="34" spans="3:8" x14ac:dyDescent="0.3">
      <c r="C34" t="s">
        <v>107</v>
      </c>
      <c r="D34" t="s">
        <v>38</v>
      </c>
      <c r="E34" t="s">
        <v>49</v>
      </c>
      <c r="F34">
        <v>4</v>
      </c>
      <c r="G34" t="s">
        <v>52</v>
      </c>
      <c r="H34" s="2" t="s">
        <v>69</v>
      </c>
    </row>
    <row r="35" spans="3:8" x14ac:dyDescent="0.3">
      <c r="C35" t="s">
        <v>108</v>
      </c>
      <c r="D35" t="s">
        <v>39</v>
      </c>
      <c r="E35" t="s">
        <v>45</v>
      </c>
      <c r="F35">
        <v>4</v>
      </c>
      <c r="G35" t="s">
        <v>54</v>
      </c>
      <c r="H35" s="2" t="s">
        <v>71</v>
      </c>
    </row>
    <row r="36" spans="3:8" x14ac:dyDescent="0.3">
      <c r="C36" t="s">
        <v>109</v>
      </c>
      <c r="D36" t="s">
        <v>40</v>
      </c>
      <c r="E36" t="s">
        <v>67</v>
      </c>
      <c r="F36">
        <v>5</v>
      </c>
      <c r="G36" t="s">
        <v>59</v>
      </c>
      <c r="H36" s="2" t="s">
        <v>63</v>
      </c>
    </row>
    <row r="37" spans="3:8" x14ac:dyDescent="0.3">
      <c r="C37" t="s">
        <v>110</v>
      </c>
      <c r="D37" t="s">
        <v>41</v>
      </c>
      <c r="E37" t="s">
        <v>46</v>
      </c>
      <c r="F37">
        <v>2</v>
      </c>
      <c r="G37" t="s">
        <v>50</v>
      </c>
      <c r="H37" s="2" t="s">
        <v>68</v>
      </c>
    </row>
    <row r="38" spans="3:8" x14ac:dyDescent="0.3">
      <c r="C38" t="s">
        <v>111</v>
      </c>
      <c r="D38" t="s">
        <v>42</v>
      </c>
      <c r="E38" t="s">
        <v>46</v>
      </c>
      <c r="F38">
        <v>4</v>
      </c>
      <c r="G38" t="s">
        <v>50</v>
      </c>
      <c r="H38" s="2" t="s">
        <v>68</v>
      </c>
    </row>
    <row r="39" spans="3:8" x14ac:dyDescent="0.3">
      <c r="C39" t="s">
        <v>112</v>
      </c>
      <c r="D39" t="s">
        <v>43</v>
      </c>
      <c r="E39" t="s">
        <v>67</v>
      </c>
      <c r="F39">
        <v>5</v>
      </c>
      <c r="G39" t="s">
        <v>59</v>
      </c>
      <c r="H39" s="2" t="s">
        <v>63</v>
      </c>
    </row>
    <row r="40" spans="3:8" x14ac:dyDescent="0.3">
      <c r="C40" t="s">
        <v>113</v>
      </c>
      <c r="D40" t="s">
        <v>36</v>
      </c>
      <c r="E40" t="s">
        <v>65</v>
      </c>
      <c r="F40">
        <v>2</v>
      </c>
      <c r="G40" t="s">
        <v>51</v>
      </c>
      <c r="H40" s="2" t="s">
        <v>61</v>
      </c>
    </row>
    <row r="41" spans="3:8" x14ac:dyDescent="0.3">
      <c r="C41" t="s">
        <v>114</v>
      </c>
      <c r="D41" t="s">
        <v>35</v>
      </c>
      <c r="E41" t="s">
        <v>64</v>
      </c>
      <c r="F41">
        <v>2</v>
      </c>
      <c r="G41" t="s">
        <v>58</v>
      </c>
      <c r="H41" s="2" t="s">
        <v>60</v>
      </c>
    </row>
    <row r="42" spans="3:8" x14ac:dyDescent="0.3">
      <c r="C42" t="s">
        <v>115</v>
      </c>
      <c r="D42" t="s">
        <v>34</v>
      </c>
      <c r="E42" t="s">
        <v>67</v>
      </c>
      <c r="F42">
        <v>2</v>
      </c>
      <c r="G42" t="s">
        <v>59</v>
      </c>
      <c r="H42" s="2" t="s">
        <v>63</v>
      </c>
    </row>
    <row r="43" spans="3:8" x14ac:dyDescent="0.3">
      <c r="C43" t="s">
        <v>116</v>
      </c>
      <c r="D43" t="s">
        <v>33</v>
      </c>
      <c r="E43" t="s">
        <v>65</v>
      </c>
      <c r="F43">
        <v>4</v>
      </c>
      <c r="G43" t="s">
        <v>51</v>
      </c>
      <c r="H43" s="2" t="s">
        <v>61</v>
      </c>
    </row>
  </sheetData>
  <mergeCells count="1">
    <mergeCell ref="A1:A1048576"/>
  </mergeCells>
  <hyperlinks>
    <hyperlink ref="H4" r:id="rId1" xr:uid="{9C516FD9-AAEA-46A5-9B30-F185E7F4F79F}"/>
    <hyperlink ref="H5" r:id="rId2" xr:uid="{86AE5424-9EA0-4283-BABA-BA5BAF89B223}"/>
    <hyperlink ref="H6" r:id="rId3" xr:uid="{D2F500BA-24AB-47D6-A222-66251A0EB088}"/>
    <hyperlink ref="H7" r:id="rId4" xr:uid="{00272F2E-476D-4026-945F-58469A2E0E51}"/>
    <hyperlink ref="H8" r:id="rId5" xr:uid="{6DA61A7A-0115-4213-A211-AC2C135C049D}"/>
    <hyperlink ref="H9" r:id="rId6" xr:uid="{9F0FB058-E1FE-4EFA-B76E-515E355C079B}"/>
    <hyperlink ref="H10" r:id="rId7" xr:uid="{C08BAB78-E40C-4D9C-BE28-1C44D224CE8D}"/>
    <hyperlink ref="H11" r:id="rId8" xr:uid="{593D0A27-AD3F-4BBD-B0A9-9277C814ACF0}"/>
    <hyperlink ref="H12" r:id="rId9" xr:uid="{8B49FA68-0235-4CDB-866F-CE7712805688}"/>
    <hyperlink ref="H13" r:id="rId10" xr:uid="{5541B2C0-207D-4D54-919C-4D341BA8165F}"/>
    <hyperlink ref="H14" r:id="rId11" xr:uid="{21E00CA5-C7F8-4BC9-98F8-5A542BBF912C}"/>
    <hyperlink ref="H15" r:id="rId12" xr:uid="{4C2478F5-B79D-4553-BF5F-C5AD9EB53577}"/>
    <hyperlink ref="H16" r:id="rId13" xr:uid="{62444874-D48E-4CAA-9056-6897A459DE61}"/>
    <hyperlink ref="H17" r:id="rId14" xr:uid="{1F810E21-1631-45E8-98AC-FEB5019D21B0}"/>
    <hyperlink ref="H18" r:id="rId15" xr:uid="{58749E62-4D73-4A9D-B6E5-A849F76D589E}"/>
    <hyperlink ref="H19" r:id="rId16" xr:uid="{6E200671-9162-4993-BA32-C4A4ECEAF2B6}"/>
    <hyperlink ref="H20" r:id="rId17" xr:uid="{522625D1-E14C-44FA-9E33-A667A1A037E2}"/>
    <hyperlink ref="H21" r:id="rId18" xr:uid="{BDA158FC-E830-4A61-AC0D-3DF94694AC45}"/>
    <hyperlink ref="H22" r:id="rId19" xr:uid="{5069297C-1F3C-4F76-B688-58347E25D98E}"/>
    <hyperlink ref="H23" r:id="rId20" xr:uid="{C08E370D-D5A6-48A4-A325-21595604F314}"/>
    <hyperlink ref="H24" r:id="rId21" xr:uid="{A6AB0409-B7DF-4E4B-8CC4-08E75E9FE6D2}"/>
    <hyperlink ref="H25" r:id="rId22" xr:uid="{6CD0A01B-7F99-4C6D-AB15-AC3E1F04CDA3}"/>
    <hyperlink ref="H26" r:id="rId23" xr:uid="{545568AF-EFCE-4AFB-8AE0-B64CB6E1F046}"/>
    <hyperlink ref="H27" r:id="rId24" xr:uid="{D9D10EC2-3A80-4B6F-8E6C-C3483D1420CC}"/>
    <hyperlink ref="H28" r:id="rId25" xr:uid="{F8219435-4A8F-4A74-B2C3-8C992BB4F267}"/>
    <hyperlink ref="H29" r:id="rId26" xr:uid="{427C6ACD-1E01-48ED-BDFB-89D0615280DD}"/>
    <hyperlink ref="H30" r:id="rId27" xr:uid="{435291BC-E4BD-4B82-B1D2-C6DD4C8FAD6B}"/>
    <hyperlink ref="H31" r:id="rId28" xr:uid="{4324C7CD-6611-4EC2-9026-E3A471669EF6}"/>
    <hyperlink ref="H32" r:id="rId29" xr:uid="{55291087-6841-4899-9F69-0D6766C7B1F1}"/>
    <hyperlink ref="H33" r:id="rId30" xr:uid="{71C57993-524A-42E9-8E53-4A209B89C410}"/>
    <hyperlink ref="H34" r:id="rId31" xr:uid="{7C417F50-AA4D-4710-8A5F-5DDDB44B0188}"/>
    <hyperlink ref="H35" r:id="rId32" xr:uid="{F2B099C6-B303-4CDB-BA90-EC393F18B4EA}"/>
    <hyperlink ref="H36" r:id="rId33" xr:uid="{BF471FA7-DC60-47E8-9DE2-1F7138BC8152}"/>
    <hyperlink ref="H37" r:id="rId34" xr:uid="{AA3AAE7A-BFF4-4A9A-AEC1-DD195DA2EFA0}"/>
    <hyperlink ref="H38" r:id="rId35" xr:uid="{25523C04-2F02-40CB-BAFB-4637A3043E38}"/>
    <hyperlink ref="H39" r:id="rId36" xr:uid="{C41E211C-BCE5-4B41-8D1B-ABD397630B7A}"/>
    <hyperlink ref="H40" r:id="rId37" xr:uid="{8517A7E5-BB7A-40C2-93CB-51D23E8463D0}"/>
    <hyperlink ref="H41" r:id="rId38" xr:uid="{A0EEE672-437C-4A3B-816F-52889802509D}"/>
    <hyperlink ref="H42" r:id="rId39" xr:uid="{F6277090-87E4-43C0-9050-0C377CC139D0}"/>
    <hyperlink ref="H43" r:id="rId40" xr:uid="{ABA27AAF-6503-4A12-9195-C1D4941D64D0}"/>
  </hyperlinks>
  <pageMargins left="0.7" right="0.7" top="0.75" bottom="0.75" header="0.3" footer="0.3"/>
  <drawing r:id="rId41"/>
  <tableParts count="1">
    <tablePart r:id="rId4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6331-0CCA-4669-9898-325421297313}">
  <dimension ref="A3:I96"/>
  <sheetViews>
    <sheetView showGridLines="0" zoomScaleNormal="100" workbookViewId="0">
      <selection sqref="A1:A1048576"/>
    </sheetView>
  </sheetViews>
  <sheetFormatPr defaultRowHeight="14.4" x14ac:dyDescent="0.3"/>
  <cols>
    <col min="1" max="1" width="22.5546875" style="31" customWidth="1"/>
    <col min="2" max="2" width="3.5546875" customWidth="1"/>
    <col min="3" max="3" width="10.44140625" customWidth="1"/>
    <col min="4" max="4" width="13.109375" customWidth="1"/>
    <col min="5" max="5" width="13.88671875" customWidth="1"/>
    <col min="6" max="6" width="35" customWidth="1"/>
    <col min="7" max="7" width="14.44140625" customWidth="1"/>
    <col min="8" max="8" width="10.21875" customWidth="1"/>
    <col min="9" max="9" width="21.88671875" customWidth="1"/>
    <col min="13" max="13" width="10.33203125" bestFit="1" customWidth="1"/>
  </cols>
  <sheetData>
    <row r="3" spans="3:9" x14ac:dyDescent="0.3">
      <c r="C3" t="s">
        <v>127</v>
      </c>
      <c r="D3" t="s">
        <v>128</v>
      </c>
      <c r="E3" t="s">
        <v>219</v>
      </c>
      <c r="F3" t="s">
        <v>232</v>
      </c>
      <c r="G3" t="s">
        <v>124</v>
      </c>
      <c r="H3" t="s">
        <v>129</v>
      </c>
      <c r="I3" t="s">
        <v>130</v>
      </c>
    </row>
    <row r="4" spans="3:9" x14ac:dyDescent="0.3">
      <c r="C4" t="s">
        <v>131</v>
      </c>
      <c r="D4" s="10">
        <v>45900</v>
      </c>
      <c r="E4" t="s">
        <v>77</v>
      </c>
      <c r="F4" t="str">
        <f>_xlfn.XLOOKUP(Transaction_Data[[#This Row],[HSN-Code]],Product_Data[HSN Code.],Product_Data[Product],"")</f>
        <v>Xiaomi Android TV</v>
      </c>
      <c r="G4" t="str" cm="1">
        <f t="array" ref="G4">_xlfn.XLOOKUP(E4,Product_Data[[#All],[HSN Code.]],Product_Data[[#All],[Ware House No.]])</f>
        <v>WH-0041</v>
      </c>
      <c r="H4">
        <v>20</v>
      </c>
      <c r="I4" t="s">
        <v>134</v>
      </c>
    </row>
    <row r="5" spans="3:9" x14ac:dyDescent="0.3">
      <c r="C5" t="s">
        <v>135</v>
      </c>
      <c r="D5" s="11">
        <v>45900</v>
      </c>
      <c r="E5" t="s">
        <v>78</v>
      </c>
      <c r="F5" t="str">
        <f>_xlfn.XLOOKUP(Transaction_Data[[#This Row],[HSN-Code]],Product_Data[HSN Code.],Product_Data[Product],"")</f>
        <v>iPhone 15</v>
      </c>
      <c r="G5" t="str" cm="1">
        <f t="array" ref="G5">_xlfn.XLOOKUP(E5,Product_Data[[#All],[HSN Code.]],Product_Data[[#All],[Ware House No.]])</f>
        <v>WH-0041</v>
      </c>
      <c r="H5">
        <v>15</v>
      </c>
      <c r="I5" t="s">
        <v>134</v>
      </c>
    </row>
    <row r="6" spans="3:9" x14ac:dyDescent="0.3">
      <c r="C6" t="s">
        <v>137</v>
      </c>
      <c r="D6" s="10">
        <v>45900</v>
      </c>
      <c r="E6" t="s">
        <v>79</v>
      </c>
      <c r="F6" t="str">
        <f>_xlfn.XLOOKUP(Transaction_Data[[#This Row],[HSN-Code]],Product_Data[HSN Code.],Product_Data[Product],"")</f>
        <v>Samsung Galaxy S23 FE</v>
      </c>
      <c r="G6" t="str" cm="1">
        <f t="array" ref="G6">_xlfn.XLOOKUP(E6,Product_Data[[#All],[HSN Code.]],Product_Data[[#All],[Ware House No.]])</f>
        <v>WH-0041</v>
      </c>
      <c r="H6">
        <v>20</v>
      </c>
      <c r="I6" t="s">
        <v>134</v>
      </c>
    </row>
    <row r="7" spans="3:9" x14ac:dyDescent="0.3">
      <c r="C7" t="s">
        <v>139</v>
      </c>
      <c r="D7" s="11">
        <v>45900</v>
      </c>
      <c r="E7" t="s">
        <v>80</v>
      </c>
      <c r="F7" t="str">
        <f>_xlfn.XLOOKUP(Transaction_Data[[#This Row],[HSN-Code]],Product_Data[HSN Code.],Product_Data[Product],"")</f>
        <v>HP Envy x360</v>
      </c>
      <c r="G7" t="str" cm="1">
        <f t="array" ref="G7">_xlfn.XLOOKUP(E7,Product_Data[[#All],[HSN Code.]],Product_Data[[#All],[Ware House No.]])</f>
        <v>WH-0041</v>
      </c>
      <c r="H7">
        <v>20</v>
      </c>
      <c r="I7" t="s">
        <v>134</v>
      </c>
    </row>
    <row r="8" spans="3:9" x14ac:dyDescent="0.3">
      <c r="C8" t="s">
        <v>141</v>
      </c>
      <c r="D8" s="10">
        <v>45900</v>
      </c>
      <c r="E8" t="s">
        <v>81</v>
      </c>
      <c r="F8" t="str">
        <f>_xlfn.XLOOKUP(Transaction_Data[[#This Row],[HSN-Code]],Product_Data[HSN Code.],Product_Data[Product],"")</f>
        <v>One Plus 12</v>
      </c>
      <c r="G8" t="str" cm="1">
        <f t="array" ref="G8">_xlfn.XLOOKUP(E8,Product_Data[[#All],[HSN Code.]],Product_Data[[#All],[Ware House No.]])</f>
        <v>WH-0042</v>
      </c>
      <c r="H8">
        <v>10</v>
      </c>
      <c r="I8" t="s">
        <v>134</v>
      </c>
    </row>
    <row r="9" spans="3:9" x14ac:dyDescent="0.3">
      <c r="C9" t="s">
        <v>142</v>
      </c>
      <c r="D9" s="11">
        <v>45900</v>
      </c>
      <c r="E9" t="s">
        <v>82</v>
      </c>
      <c r="F9" t="str">
        <f>_xlfn.XLOOKUP(Transaction_Data[[#This Row],[HSN-Code]],Product_Data[HSN Code.],Product_Data[Product],"")</f>
        <v>Google Pixel 7a</v>
      </c>
      <c r="G9" t="str" cm="1">
        <f t="array" ref="G9">_xlfn.XLOOKUP(E9,Product_Data[[#All],[HSN Code.]],Product_Data[[#All],[Ware House No.]])</f>
        <v>WH-0042</v>
      </c>
      <c r="H9">
        <v>10</v>
      </c>
      <c r="I9" t="s">
        <v>134</v>
      </c>
    </row>
    <row r="10" spans="3:9" x14ac:dyDescent="0.3">
      <c r="C10" t="s">
        <v>143</v>
      </c>
      <c r="D10" s="10">
        <v>45900</v>
      </c>
      <c r="E10" t="s">
        <v>83</v>
      </c>
      <c r="F10" t="str">
        <f>_xlfn.XLOOKUP(Transaction_Data[[#This Row],[HSN-Code]],Product_Data[HSN Code.],Product_Data[Product],"")</f>
        <v>Motorola Edge 40</v>
      </c>
      <c r="G10" t="str" cm="1">
        <f t="array" ref="G10">_xlfn.XLOOKUP(E10,Product_Data[[#All],[HSN Code.]],Product_Data[[#All],[Ware House No.]])</f>
        <v>WH-0042</v>
      </c>
      <c r="H10">
        <v>20</v>
      </c>
      <c r="I10" t="s">
        <v>134</v>
      </c>
    </row>
    <row r="11" spans="3:9" x14ac:dyDescent="0.3">
      <c r="C11" t="s">
        <v>145</v>
      </c>
      <c r="D11" s="11">
        <v>45900</v>
      </c>
      <c r="E11" t="s">
        <v>84</v>
      </c>
      <c r="F11" t="str">
        <f>_xlfn.XLOOKUP(Transaction_Data[[#This Row],[HSN-Code]],Product_Data[HSN Code.],Product_Data[Product],"")</f>
        <v>HP Pavilion 15</v>
      </c>
      <c r="G11" t="str" cm="1">
        <f t="array" ref="G11">_xlfn.XLOOKUP(E11,Product_Data[[#All],[HSN Code.]],Product_Data[[#All],[Ware House No.]])</f>
        <v>WH-0042</v>
      </c>
      <c r="H11">
        <v>20</v>
      </c>
      <c r="I11" t="s">
        <v>134</v>
      </c>
    </row>
    <row r="12" spans="3:9" x14ac:dyDescent="0.3">
      <c r="C12" t="s">
        <v>146</v>
      </c>
      <c r="D12" s="10">
        <v>45900</v>
      </c>
      <c r="E12" t="s">
        <v>85</v>
      </c>
      <c r="F12" t="str">
        <f>_xlfn.XLOOKUP(Transaction_Data[[#This Row],[HSN-Code]],Product_Data[HSN Code.],Product_Data[Product],"")</f>
        <v>Google Pixel 8 Pro</v>
      </c>
      <c r="G12" t="str" cm="1">
        <f t="array" ref="G12">_xlfn.XLOOKUP(E12,Product_Data[[#All],[HSN Code.]],Product_Data[[#All],[Ware House No.]])</f>
        <v>WH-0042</v>
      </c>
      <c r="H12">
        <v>15</v>
      </c>
      <c r="I12" t="s">
        <v>134</v>
      </c>
    </row>
    <row r="13" spans="3:9" x14ac:dyDescent="0.3">
      <c r="C13" t="s">
        <v>147</v>
      </c>
      <c r="D13" s="11">
        <v>45900</v>
      </c>
      <c r="E13" t="s">
        <v>86</v>
      </c>
      <c r="F13" t="str">
        <f>_xlfn.XLOOKUP(Transaction_Data[[#This Row],[HSN-Code]],Product_Data[HSN Code.],Product_Data[Product],"")</f>
        <v>iPad Mini</v>
      </c>
      <c r="G13" t="str" cm="1">
        <f t="array" ref="G13">_xlfn.XLOOKUP(E13,Product_Data[[#All],[HSN Code.]],Product_Data[[#All],[Ware House No.]])</f>
        <v>WH-0041</v>
      </c>
      <c r="H13">
        <v>15</v>
      </c>
      <c r="I13" t="s">
        <v>134</v>
      </c>
    </row>
    <row r="14" spans="3:9" x14ac:dyDescent="0.3">
      <c r="C14" t="s">
        <v>149</v>
      </c>
      <c r="D14" s="10">
        <v>45900</v>
      </c>
      <c r="E14" t="s">
        <v>87</v>
      </c>
      <c r="F14" t="str">
        <f>_xlfn.XLOOKUP(Transaction_Data[[#This Row],[HSN-Code]],Product_Data[HSN Code.],Product_Data[Product],"")</f>
        <v>HP spectre x360</v>
      </c>
      <c r="G14" t="str" cm="1">
        <f t="array" ref="G14">_xlfn.XLOOKUP(E14,Product_Data[[#All],[HSN Code.]],Product_Data[[#All],[Ware House No.]])</f>
        <v>WH-0041</v>
      </c>
      <c r="H14">
        <v>15</v>
      </c>
      <c r="I14" t="s">
        <v>134</v>
      </c>
    </row>
    <row r="15" spans="3:9" x14ac:dyDescent="0.3">
      <c r="C15" t="s">
        <v>150</v>
      </c>
      <c r="D15" s="11">
        <v>45900</v>
      </c>
      <c r="E15" t="s">
        <v>88</v>
      </c>
      <c r="F15" t="str">
        <f>_xlfn.XLOOKUP(Transaction_Data[[#This Row],[HSN-Code]],Product_Data[HSN Code.],Product_Data[Product],"")</f>
        <v>HP  Victer 14s</v>
      </c>
      <c r="G15" t="str" cm="1">
        <f t="array" ref="G15">_xlfn.XLOOKUP(E15,Product_Data[[#All],[HSN Code.]],Product_Data[[#All],[Ware House No.]])</f>
        <v>WH-0042</v>
      </c>
      <c r="H15">
        <v>10</v>
      </c>
      <c r="I15" t="s">
        <v>134</v>
      </c>
    </row>
    <row r="16" spans="3:9" x14ac:dyDescent="0.3">
      <c r="C16" t="s">
        <v>151</v>
      </c>
      <c r="D16" s="10">
        <v>45900</v>
      </c>
      <c r="E16" t="s">
        <v>89</v>
      </c>
      <c r="F16" t="str">
        <f>_xlfn.XLOOKUP(Transaction_Data[[#This Row],[HSN-Code]],Product_Data[HSN Code.],Product_Data[Product],"")</f>
        <v>MacBook Pro M3 Max 16</v>
      </c>
      <c r="G16" t="str" cm="1">
        <f t="array" ref="G16">_xlfn.XLOOKUP(E16,Product_Data[[#All],[HSN Code.]],Product_Data[[#All],[Ware House No.]])</f>
        <v>WH-0041</v>
      </c>
      <c r="H16">
        <v>10</v>
      </c>
      <c r="I16" t="s">
        <v>134</v>
      </c>
    </row>
    <row r="17" spans="3:9" x14ac:dyDescent="0.3">
      <c r="C17" t="s">
        <v>153</v>
      </c>
      <c r="D17" s="11">
        <v>45900</v>
      </c>
      <c r="E17" t="s">
        <v>90</v>
      </c>
      <c r="F17" t="str">
        <f>_xlfn.XLOOKUP(Transaction_Data[[#This Row],[HSN-Code]],Product_Data[HSN Code.],Product_Data[Product],"")</f>
        <v>iPad Pro 12</v>
      </c>
      <c r="G17" t="str" cm="1">
        <f t="array" ref="G17">_xlfn.XLOOKUP(E17,Product_Data[[#All],[HSN Code.]],Product_Data[[#All],[Ware House No.]])</f>
        <v>WH-0041</v>
      </c>
      <c r="H17">
        <v>20</v>
      </c>
      <c r="I17" t="s">
        <v>134</v>
      </c>
    </row>
    <row r="18" spans="3:9" x14ac:dyDescent="0.3">
      <c r="C18" t="s">
        <v>154</v>
      </c>
      <c r="D18" s="10">
        <v>45900</v>
      </c>
      <c r="E18" t="s">
        <v>91</v>
      </c>
      <c r="F18" t="str">
        <f>_xlfn.XLOOKUP(Transaction_Data[[#This Row],[HSN-Code]],Product_Data[HSN Code.],Product_Data[Product],"")</f>
        <v>Asus Zenbook 14</v>
      </c>
      <c r="G18" t="str" cm="1">
        <f t="array" ref="G18">_xlfn.XLOOKUP(E18,Product_Data[[#All],[HSN Code.]],Product_Data[[#All],[Ware House No.]])</f>
        <v>WH-0042</v>
      </c>
      <c r="H18">
        <v>10</v>
      </c>
      <c r="I18" t="s">
        <v>134</v>
      </c>
    </row>
    <row r="19" spans="3:9" x14ac:dyDescent="0.3">
      <c r="C19" t="s">
        <v>155</v>
      </c>
      <c r="D19" s="11">
        <v>45900</v>
      </c>
      <c r="E19" t="s">
        <v>92</v>
      </c>
      <c r="F19" t="str">
        <f>_xlfn.XLOOKUP(Transaction_Data[[#This Row],[HSN-Code]],Product_Data[HSN Code.],Product_Data[Product],"")</f>
        <v>iPhone 15 Pro Max</v>
      </c>
      <c r="G19" t="str" cm="1">
        <f t="array" ref="G19">_xlfn.XLOOKUP(E19,Product_Data[[#All],[HSN Code.]],Product_Data[[#All],[Ware House No.]])</f>
        <v>WH-0041</v>
      </c>
      <c r="H19">
        <v>10</v>
      </c>
      <c r="I19" t="s">
        <v>134</v>
      </c>
    </row>
    <row r="20" spans="3:9" x14ac:dyDescent="0.3">
      <c r="C20" t="s">
        <v>157</v>
      </c>
      <c r="D20" s="10">
        <v>45900</v>
      </c>
      <c r="E20" t="s">
        <v>93</v>
      </c>
      <c r="F20" t="str">
        <f>_xlfn.XLOOKUP(Transaction_Data[[#This Row],[HSN-Code]],Product_Data[HSN Code.],Product_Data[Product],"")</f>
        <v>Dell Alienware</v>
      </c>
      <c r="G20" t="str" cm="1">
        <f t="array" ref="G20">_xlfn.XLOOKUP(E20,Product_Data[[#All],[HSN Code.]],Product_Data[[#All],[Ware House No.]])</f>
        <v>WH-0041</v>
      </c>
      <c r="H20">
        <v>10</v>
      </c>
      <c r="I20" t="s">
        <v>134</v>
      </c>
    </row>
    <row r="21" spans="3:9" x14ac:dyDescent="0.3">
      <c r="C21" t="s">
        <v>158</v>
      </c>
      <c r="D21" s="11">
        <v>45902</v>
      </c>
      <c r="E21" t="s">
        <v>94</v>
      </c>
      <c r="F21" t="str">
        <f>_xlfn.XLOOKUP(Transaction_Data[[#This Row],[HSN-Code]],Product_Data[HSN Code.],Product_Data[Product],"")</f>
        <v>Samsung Galaxy S24 Ultra</v>
      </c>
      <c r="G21" t="str" cm="1">
        <f t="array" ref="G21">_xlfn.XLOOKUP(E21,Product_Data[[#All],[HSN Code.]],Product_Data[[#All],[Ware House No.]])</f>
        <v>WH-0042</v>
      </c>
      <c r="H21">
        <v>1</v>
      </c>
      <c r="I21" t="s">
        <v>134</v>
      </c>
    </row>
    <row r="22" spans="3:9" x14ac:dyDescent="0.3">
      <c r="C22" t="s">
        <v>159</v>
      </c>
      <c r="D22" s="10">
        <v>45903</v>
      </c>
      <c r="E22" t="s">
        <v>95</v>
      </c>
      <c r="F22" t="str">
        <f>_xlfn.XLOOKUP(Transaction_Data[[#This Row],[HSN-Code]],Product_Data[HSN Code.],Product_Data[Product],"")</f>
        <v>iPhone 13</v>
      </c>
      <c r="G22" t="str" cm="1">
        <f t="array" ref="G22">_xlfn.XLOOKUP(E22,Product_Data[[#All],[HSN Code.]],Product_Data[[#All],[Ware House No.]])</f>
        <v>WH-0042</v>
      </c>
      <c r="H22">
        <v>20</v>
      </c>
      <c r="I22" t="s">
        <v>134</v>
      </c>
    </row>
    <row r="23" spans="3:9" x14ac:dyDescent="0.3">
      <c r="C23" t="s">
        <v>161</v>
      </c>
      <c r="D23" s="11">
        <v>45904</v>
      </c>
      <c r="E23" t="s">
        <v>96</v>
      </c>
      <c r="F23" t="str">
        <f>_xlfn.XLOOKUP(Transaction_Data[[#This Row],[HSN-Code]],Product_Data[HSN Code.],Product_Data[Product],"")</f>
        <v>Xiaomi 14 Pro</v>
      </c>
      <c r="G23" t="str" cm="1">
        <f t="array" ref="G23">_xlfn.XLOOKUP(E23,Product_Data[[#All],[HSN Code.]],Product_Data[[#All],[Ware House No.]])</f>
        <v>WH-0042</v>
      </c>
      <c r="H23">
        <v>6</v>
      </c>
      <c r="I23" t="s">
        <v>134</v>
      </c>
    </row>
    <row r="24" spans="3:9" x14ac:dyDescent="0.3">
      <c r="C24" t="s">
        <v>162</v>
      </c>
      <c r="D24" s="10">
        <v>45905</v>
      </c>
      <c r="E24" t="s">
        <v>97</v>
      </c>
      <c r="F24" t="str">
        <f>_xlfn.XLOOKUP(Transaction_Data[[#This Row],[HSN-Code]],Product_Data[HSN Code.],Product_Data[Product],"")</f>
        <v>Sony Bravia 4k Led TV</v>
      </c>
      <c r="G24" t="str" cm="1">
        <f t="array" ref="G24">_xlfn.XLOOKUP(E24,Product_Data[[#All],[HSN Code.]],Product_Data[[#All],[Ware House No.]])</f>
        <v>WH-0042</v>
      </c>
      <c r="H24">
        <v>20</v>
      </c>
      <c r="I24" t="s">
        <v>134</v>
      </c>
    </row>
    <row r="25" spans="3:9" x14ac:dyDescent="0.3">
      <c r="C25" t="s">
        <v>164</v>
      </c>
      <c r="D25" s="11">
        <v>45906</v>
      </c>
      <c r="E25" t="s">
        <v>98</v>
      </c>
      <c r="F25" t="str">
        <f>_xlfn.XLOOKUP(Transaction_Data[[#This Row],[HSN-Code]],Product_Data[HSN Code.],Product_Data[Product],"")</f>
        <v>Nothing Phone</v>
      </c>
      <c r="G25" t="str" cm="1">
        <f t="array" ref="G25">_xlfn.XLOOKUP(E25,Product_Data[[#All],[HSN Code.]],Product_Data[[#All],[Ware House No.]])</f>
        <v>WH-0042</v>
      </c>
      <c r="H25">
        <v>20</v>
      </c>
      <c r="I25" t="s">
        <v>134</v>
      </c>
    </row>
    <row r="26" spans="3:9" x14ac:dyDescent="0.3">
      <c r="C26" t="s">
        <v>165</v>
      </c>
      <c r="D26" s="10">
        <v>45906</v>
      </c>
      <c r="E26" t="s">
        <v>99</v>
      </c>
      <c r="F26" t="str">
        <f>_xlfn.XLOOKUP(Transaction_Data[[#This Row],[HSN-Code]],Product_Data[HSN Code.],Product_Data[Product],"")</f>
        <v>iPad Air</v>
      </c>
      <c r="G26" t="str" cm="1">
        <f t="array" ref="G26">_xlfn.XLOOKUP(E26,Product_Data[[#All],[HSN Code.]],Product_Data[[#All],[Ware House No.]])</f>
        <v>WH-0042</v>
      </c>
      <c r="H26">
        <v>5</v>
      </c>
      <c r="I26" t="s">
        <v>134</v>
      </c>
    </row>
    <row r="27" spans="3:9" x14ac:dyDescent="0.3">
      <c r="C27" t="s">
        <v>166</v>
      </c>
      <c r="D27" s="11">
        <v>45906</v>
      </c>
      <c r="E27" t="s">
        <v>100</v>
      </c>
      <c r="F27" t="str">
        <f>_xlfn.XLOOKUP(Transaction_Data[[#This Row],[HSN-Code]],Product_Data[HSN Code.],Product_Data[Product],"")</f>
        <v>One Plus Led TV</v>
      </c>
      <c r="G27" t="str" cm="1">
        <f t="array" ref="G27">_xlfn.XLOOKUP(E27,Product_Data[[#All],[HSN Code.]],Product_Data[[#All],[Ware House No.]])</f>
        <v>WH-0042</v>
      </c>
      <c r="H27">
        <v>8</v>
      </c>
      <c r="I27" t="s">
        <v>134</v>
      </c>
    </row>
    <row r="28" spans="3:9" x14ac:dyDescent="0.3">
      <c r="C28" t="s">
        <v>168</v>
      </c>
      <c r="D28" s="10">
        <v>45906</v>
      </c>
      <c r="E28" t="s">
        <v>101</v>
      </c>
      <c r="F28" t="str">
        <f>_xlfn.XLOOKUP(Transaction_Data[[#This Row],[HSN-Code]],Product_Data[HSN Code.],Product_Data[Product],"")</f>
        <v xml:space="preserve">Samsung Smart Led TV </v>
      </c>
      <c r="G28" t="str" cm="1">
        <f t="array" ref="G28">_xlfn.XLOOKUP(E28,Product_Data[[#All],[HSN Code.]],Product_Data[[#All],[Ware House No.]])</f>
        <v>WH-0041</v>
      </c>
      <c r="H28">
        <v>4</v>
      </c>
      <c r="I28" t="s">
        <v>134</v>
      </c>
    </row>
    <row r="29" spans="3:9" x14ac:dyDescent="0.3">
      <c r="C29" t="s">
        <v>169</v>
      </c>
      <c r="D29" s="11">
        <v>45906</v>
      </c>
      <c r="E29" t="s">
        <v>102</v>
      </c>
      <c r="F29" t="str">
        <f>_xlfn.XLOOKUP(Transaction_Data[[#This Row],[HSN-Code]],Product_Data[HSN Code.],Product_Data[Product],"")</f>
        <v>MacBook Air M2 13</v>
      </c>
      <c r="G29" t="str" cm="1">
        <f t="array" ref="G29">_xlfn.XLOOKUP(E29,Product_Data[[#All],[HSN Code.]],Product_Data[[#All],[Ware House No.]])</f>
        <v>WH-0042</v>
      </c>
      <c r="H29">
        <v>10</v>
      </c>
      <c r="I29" t="s">
        <v>134</v>
      </c>
    </row>
    <row r="30" spans="3:9" x14ac:dyDescent="0.3">
      <c r="C30" t="s">
        <v>170</v>
      </c>
      <c r="D30" s="10">
        <v>45906</v>
      </c>
      <c r="E30" t="s">
        <v>103</v>
      </c>
      <c r="F30" t="str">
        <f>_xlfn.XLOOKUP(Transaction_Data[[#This Row],[HSN-Code]],Product_Data[HSN Code.],Product_Data[Product],"")</f>
        <v>Sony Xperia 1V</v>
      </c>
      <c r="G30" t="str" cm="1">
        <f t="array" ref="G30">_xlfn.XLOOKUP(E30,Product_Data[[#All],[HSN Code.]],Product_Data[[#All],[Ware House No.]])</f>
        <v>WH-0042</v>
      </c>
      <c r="H30">
        <v>15</v>
      </c>
      <c r="I30" t="s">
        <v>134</v>
      </c>
    </row>
    <row r="31" spans="3:9" x14ac:dyDescent="0.3">
      <c r="C31" t="s">
        <v>172</v>
      </c>
      <c r="D31" s="11">
        <v>45908</v>
      </c>
      <c r="E31" t="s">
        <v>104</v>
      </c>
      <c r="F31" t="str">
        <f>_xlfn.XLOOKUP(Transaction_Data[[#This Row],[HSN-Code]],Product_Data[HSN Code.],Product_Data[Product],"")</f>
        <v>Samsung Galaxy Tab S9 FE</v>
      </c>
      <c r="G31" t="str" cm="1">
        <f t="array" ref="G31">_xlfn.XLOOKUP(E31,Product_Data[[#All],[HSN Code.]],Product_Data[[#All],[Ware House No.]])</f>
        <v>WH-0041</v>
      </c>
      <c r="H31">
        <v>10</v>
      </c>
      <c r="I31" t="s">
        <v>134</v>
      </c>
    </row>
    <row r="32" spans="3:9" x14ac:dyDescent="0.3">
      <c r="C32" t="s">
        <v>173</v>
      </c>
      <c r="D32" s="10">
        <v>45911</v>
      </c>
      <c r="E32" t="s">
        <v>105</v>
      </c>
      <c r="F32" t="str">
        <f>_xlfn.XLOOKUP(Transaction_Data[[#This Row],[HSN-Code]],Product_Data[HSN Code.],Product_Data[Product],"")</f>
        <v>Samsung Galaxy S24+</v>
      </c>
      <c r="G32" t="str" cm="1">
        <f t="array" ref="G32">_xlfn.XLOOKUP(E32,Product_Data[[#All],[HSN Code.]],Product_Data[[#All],[Ware House No.]])</f>
        <v>WH-0042</v>
      </c>
      <c r="H32">
        <v>5</v>
      </c>
      <c r="I32" t="s">
        <v>134</v>
      </c>
    </row>
    <row r="33" spans="3:9" x14ac:dyDescent="0.3">
      <c r="C33" t="s">
        <v>174</v>
      </c>
      <c r="D33" s="11">
        <v>45912</v>
      </c>
      <c r="E33" t="s">
        <v>106</v>
      </c>
      <c r="F33" t="str">
        <f>_xlfn.XLOOKUP(Transaction_Data[[#This Row],[HSN-Code]],Product_Data[HSN Code.],Product_Data[Product],"")</f>
        <v xml:space="preserve">One Plus Ultra </v>
      </c>
      <c r="G33" t="str" cm="1">
        <f t="array" ref="G33">_xlfn.XLOOKUP(E33,Product_Data[[#All],[HSN Code.]],Product_Data[[#All],[Ware House No.]])</f>
        <v>WH-0041</v>
      </c>
      <c r="H33">
        <v>6</v>
      </c>
      <c r="I33" t="s">
        <v>134</v>
      </c>
    </row>
    <row r="34" spans="3:9" x14ac:dyDescent="0.3">
      <c r="C34" t="s">
        <v>176</v>
      </c>
      <c r="D34" s="10">
        <v>45913</v>
      </c>
      <c r="E34" t="s">
        <v>107</v>
      </c>
      <c r="F34" t="str">
        <f>_xlfn.XLOOKUP(Transaction_Data[[#This Row],[HSN-Code]],Product_Data[HSN Code.],Product_Data[Product],"")</f>
        <v xml:space="preserve">Dell Aspire </v>
      </c>
      <c r="G34" t="str" cm="1">
        <f t="array" ref="G34">_xlfn.XLOOKUP(E34,Product_Data[[#All],[HSN Code.]],Product_Data[[#All],[Ware House No.]])</f>
        <v>WH-0041</v>
      </c>
      <c r="H34">
        <v>12</v>
      </c>
      <c r="I34" t="s">
        <v>134</v>
      </c>
    </row>
    <row r="35" spans="3:9" x14ac:dyDescent="0.3">
      <c r="C35" t="s">
        <v>177</v>
      </c>
      <c r="D35" s="11">
        <v>45914</v>
      </c>
      <c r="E35" t="s">
        <v>108</v>
      </c>
      <c r="F35" t="str">
        <f>_xlfn.XLOOKUP(Transaction_Data[[#This Row],[HSN-Code]],Product_Data[HSN Code.],Product_Data[Product],"")</f>
        <v>Samsung Android TV</v>
      </c>
      <c r="G35" t="str" cm="1">
        <f t="array" ref="G35">_xlfn.XLOOKUP(E35,Product_Data[[#All],[HSN Code.]],Product_Data[[#All],[Ware House No.]])</f>
        <v>WH-0041</v>
      </c>
      <c r="H35">
        <v>5</v>
      </c>
      <c r="I35" t="s">
        <v>134</v>
      </c>
    </row>
    <row r="36" spans="3:9" x14ac:dyDescent="0.3">
      <c r="C36" t="s">
        <v>178</v>
      </c>
      <c r="D36" s="10">
        <v>45915</v>
      </c>
      <c r="E36" t="s">
        <v>109</v>
      </c>
      <c r="F36" t="str">
        <f>_xlfn.XLOOKUP(Transaction_Data[[#This Row],[HSN-Code]],Product_Data[HSN Code.],Product_Data[Product],"")</f>
        <v>HP Victre 14s</v>
      </c>
      <c r="G36" t="str" cm="1">
        <f t="array" ref="G36">_xlfn.XLOOKUP(E36,Product_Data[[#All],[HSN Code.]],Product_Data[[#All],[Ware House No.]])</f>
        <v>WH-0042</v>
      </c>
      <c r="H36">
        <v>15</v>
      </c>
      <c r="I36" t="s">
        <v>134</v>
      </c>
    </row>
    <row r="37" spans="3:9" x14ac:dyDescent="0.3">
      <c r="C37" t="s">
        <v>180</v>
      </c>
      <c r="D37" s="11">
        <v>45916</v>
      </c>
      <c r="E37" t="s">
        <v>110</v>
      </c>
      <c r="F37" t="str">
        <f>_xlfn.XLOOKUP(Transaction_Data[[#This Row],[HSN-Code]],Product_Data[HSN Code.],Product_Data[Product],"")</f>
        <v>iPad 9th Gen</v>
      </c>
      <c r="G37" t="str" cm="1">
        <f t="array" ref="G37">_xlfn.XLOOKUP(E37,Product_Data[[#All],[HSN Code.]],Product_Data[[#All],[Ware House No.]])</f>
        <v>WH-0042</v>
      </c>
      <c r="H37">
        <v>15</v>
      </c>
      <c r="I37" t="s">
        <v>134</v>
      </c>
    </row>
    <row r="38" spans="3:9" x14ac:dyDescent="0.3">
      <c r="C38" t="s">
        <v>181</v>
      </c>
      <c r="D38" s="10">
        <v>45917</v>
      </c>
      <c r="E38" t="s">
        <v>111</v>
      </c>
      <c r="F38" t="str">
        <f>_xlfn.XLOOKUP(Transaction_Data[[#This Row],[HSN-Code]],Product_Data[HSN Code.],Product_Data[Product],"")</f>
        <v>Sony Bravia Smart 4K</v>
      </c>
      <c r="G38" t="str" cm="1">
        <f t="array" ref="G38">_xlfn.XLOOKUP(E38,Product_Data[[#All],[HSN Code.]],Product_Data[[#All],[Ware House No.]])</f>
        <v>WH-0041</v>
      </c>
      <c r="H38">
        <v>3</v>
      </c>
      <c r="I38" t="s">
        <v>134</v>
      </c>
    </row>
    <row r="39" spans="3:9" x14ac:dyDescent="0.3">
      <c r="C39" t="s">
        <v>182</v>
      </c>
      <c r="D39" s="11">
        <v>45917</v>
      </c>
      <c r="E39" t="s">
        <v>112</v>
      </c>
      <c r="F39" t="str">
        <f>_xlfn.XLOOKUP(Transaction_Data[[#This Row],[HSN-Code]],Product_Data[HSN Code.],Product_Data[Product],"")</f>
        <v>Samsung F23 Plus</v>
      </c>
      <c r="G39" t="str" cm="1">
        <f t="array" ref="G39">_xlfn.XLOOKUP(E39,Product_Data[[#All],[HSN Code.]],Product_Data[[#All],[Ware House No.]])</f>
        <v>WH-0042</v>
      </c>
      <c r="H39">
        <v>3</v>
      </c>
      <c r="I39" t="s">
        <v>134</v>
      </c>
    </row>
    <row r="40" spans="3:9" x14ac:dyDescent="0.3">
      <c r="C40" t="s">
        <v>184</v>
      </c>
      <c r="D40" s="10">
        <v>45917</v>
      </c>
      <c r="E40" t="s">
        <v>113</v>
      </c>
      <c r="F40" t="str">
        <f>_xlfn.XLOOKUP(Transaction_Data[[#This Row],[HSN-Code]],Product_Data[HSN Code.],Product_Data[Product],"")</f>
        <v>Google Smart TV</v>
      </c>
      <c r="G40" t="str" cm="1">
        <f t="array" ref="G40">_xlfn.XLOOKUP(E40,Product_Data[[#All],[HSN Code.]],Product_Data[[#All],[Ware House No.]])</f>
        <v>WH-0041</v>
      </c>
      <c r="H40">
        <v>10</v>
      </c>
      <c r="I40" t="s">
        <v>134</v>
      </c>
    </row>
    <row r="41" spans="3:9" x14ac:dyDescent="0.3">
      <c r="C41" t="s">
        <v>185</v>
      </c>
      <c r="D41" s="11">
        <v>45917</v>
      </c>
      <c r="E41" t="s">
        <v>114</v>
      </c>
      <c r="F41" t="str">
        <f>_xlfn.XLOOKUP(Transaction_Data[[#This Row],[HSN-Code]],Product_Data[HSN Code.],Product_Data[Product],"")</f>
        <v xml:space="preserve">iPad 16 </v>
      </c>
      <c r="G41" t="str" cm="1">
        <f t="array" ref="G41">_xlfn.XLOOKUP(E41,Product_Data[[#All],[HSN Code.]],Product_Data[[#All],[Ware House No.]])</f>
        <v>WH-0042</v>
      </c>
      <c r="H41">
        <v>1</v>
      </c>
      <c r="I41" t="s">
        <v>134</v>
      </c>
    </row>
    <row r="42" spans="3:9" x14ac:dyDescent="0.3">
      <c r="C42" t="s">
        <v>186</v>
      </c>
      <c r="D42" s="10">
        <v>45917</v>
      </c>
      <c r="E42" t="s">
        <v>115</v>
      </c>
      <c r="F42" t="str">
        <f>_xlfn.XLOOKUP(Transaction_Data[[#This Row],[HSN-Code]],Product_Data[HSN Code.],Product_Data[Product],"")</f>
        <v>Samsung Galaxy A49+</v>
      </c>
      <c r="G42" t="str" cm="1">
        <f t="array" ref="G42">_xlfn.XLOOKUP(E42,Product_Data[[#All],[HSN Code.]],Product_Data[[#All],[Ware House No.]])</f>
        <v>WH-0041</v>
      </c>
      <c r="H42">
        <v>15</v>
      </c>
      <c r="I42" t="s">
        <v>134</v>
      </c>
    </row>
    <row r="43" spans="3:9" x14ac:dyDescent="0.3">
      <c r="C43" t="s">
        <v>188</v>
      </c>
      <c r="D43" s="11">
        <v>45917</v>
      </c>
      <c r="E43" t="s">
        <v>116</v>
      </c>
      <c r="F43" t="str">
        <f>_xlfn.XLOOKUP(Transaction_Data[[#This Row],[HSN-Code]],Product_Data[HSN Code.],Product_Data[Product],"")</f>
        <v>iPad 16 Pro Max</v>
      </c>
      <c r="G43" t="str" cm="1">
        <f t="array" ref="G43">_xlfn.XLOOKUP(E43,Product_Data[[#All],[HSN Code.]],Product_Data[[#All],[Ware House No.]])</f>
        <v>WH-0042</v>
      </c>
      <c r="H43">
        <v>5</v>
      </c>
      <c r="I43" t="s">
        <v>134</v>
      </c>
    </row>
    <row r="44" spans="3:9" x14ac:dyDescent="0.3">
      <c r="C44" t="s">
        <v>189</v>
      </c>
      <c r="D44" s="10">
        <v>45920</v>
      </c>
      <c r="E44" t="s">
        <v>79</v>
      </c>
      <c r="F44" t="str">
        <f>_xlfn.XLOOKUP(Transaction_Data[[#This Row],[HSN-Code]],Product_Data[HSN Code.],Product_Data[Product],"")</f>
        <v>Samsung Galaxy S23 FE</v>
      </c>
      <c r="G44" t="str" cm="1">
        <f t="array" ref="G44">_xlfn.XLOOKUP(E44,Product_Data[[#All],[HSN Code.]],Product_Data[[#All],[Ware House No.]],"")</f>
        <v>WH-0041</v>
      </c>
      <c r="H44">
        <v>-5</v>
      </c>
      <c r="I44" t="str">
        <f>IF(H44="","",IF(H44&gt;0,"Reciept","Sale"))</f>
        <v>Sale</v>
      </c>
    </row>
    <row r="45" spans="3:9" x14ac:dyDescent="0.3">
      <c r="C45" t="s">
        <v>220</v>
      </c>
      <c r="D45" s="11">
        <v>45921</v>
      </c>
      <c r="E45" t="s">
        <v>81</v>
      </c>
      <c r="F45" t="str">
        <f>_xlfn.XLOOKUP(Transaction_Data[[#This Row],[HSN-Code]],Product_Data[HSN Code.],Product_Data[Product],"")</f>
        <v>One Plus 12</v>
      </c>
      <c r="G45" t="str" cm="1">
        <f t="array" ref="G45">_xlfn.XLOOKUP(E45,Product_Data[[#All],[HSN Code.]],Product_Data[[#All],[Ware House No.]],"")</f>
        <v>WH-0042</v>
      </c>
      <c r="H45">
        <v>-6</v>
      </c>
      <c r="I45" t="str">
        <f t="shared" ref="I45:I59" si="0">IF(H45="","",IF(H45&gt;0,"Reciept","Sale"))</f>
        <v>Sale</v>
      </c>
    </row>
    <row r="46" spans="3:9" x14ac:dyDescent="0.3">
      <c r="C46" t="s">
        <v>221</v>
      </c>
      <c r="D46" s="10">
        <v>45922</v>
      </c>
      <c r="E46" t="s">
        <v>83</v>
      </c>
      <c r="F46" t="str">
        <f>_xlfn.XLOOKUP(Transaction_Data[[#This Row],[HSN-Code]],Product_Data[HSN Code.],Product_Data[Product],"")</f>
        <v>Motorola Edge 40</v>
      </c>
      <c r="G46" t="str" cm="1">
        <f t="array" ref="G46">_xlfn.XLOOKUP(E46,Product_Data[[#All],[HSN Code.]],Product_Data[[#All],[Ware House No.]],"")</f>
        <v>WH-0042</v>
      </c>
      <c r="H46">
        <v>-2</v>
      </c>
      <c r="I46" t="str">
        <f t="shared" si="0"/>
        <v>Sale</v>
      </c>
    </row>
    <row r="47" spans="3:9" x14ac:dyDescent="0.3">
      <c r="C47" t="s">
        <v>222</v>
      </c>
      <c r="D47" s="11">
        <v>45923</v>
      </c>
      <c r="E47" t="s">
        <v>89</v>
      </c>
      <c r="F47" t="str">
        <f>_xlfn.XLOOKUP(Transaction_Data[[#This Row],[HSN-Code]],Product_Data[HSN Code.],Product_Data[Product],"")</f>
        <v>MacBook Pro M3 Max 16</v>
      </c>
      <c r="G47" t="str" cm="1">
        <f t="array" ref="G47">_xlfn.XLOOKUP(E47,Product_Data[[#All],[HSN Code.]],Product_Data[[#All],[Ware House No.]],"")</f>
        <v>WH-0041</v>
      </c>
      <c r="H47">
        <v>-1</v>
      </c>
      <c r="I47" t="str">
        <f t="shared" si="0"/>
        <v>Sale</v>
      </c>
    </row>
    <row r="48" spans="3:9" x14ac:dyDescent="0.3">
      <c r="C48" t="s">
        <v>223</v>
      </c>
      <c r="D48" s="10">
        <v>45924</v>
      </c>
      <c r="E48" t="s">
        <v>116</v>
      </c>
      <c r="F48" t="str">
        <f>_xlfn.XLOOKUP(Transaction_Data[[#This Row],[HSN-Code]],Product_Data[HSN Code.],Product_Data[Product],"")</f>
        <v>iPad 16 Pro Max</v>
      </c>
      <c r="G48" t="str" cm="1">
        <f t="array" ref="G48">_xlfn.XLOOKUP(E48,Product_Data[[#All],[HSN Code.]],Product_Data[[#All],[Ware House No.]],"")</f>
        <v>WH-0042</v>
      </c>
      <c r="H48">
        <v>-1</v>
      </c>
      <c r="I48" t="str">
        <f t="shared" si="0"/>
        <v>Sale</v>
      </c>
    </row>
    <row r="49" spans="3:9" x14ac:dyDescent="0.3">
      <c r="C49" t="s">
        <v>224</v>
      </c>
      <c r="D49" s="11">
        <v>45925</v>
      </c>
      <c r="E49" t="s">
        <v>116</v>
      </c>
      <c r="F49" t="str">
        <f>_xlfn.XLOOKUP(Transaction_Data[[#This Row],[HSN-Code]],Product_Data[HSN Code.],Product_Data[Product],"")</f>
        <v>iPad 16 Pro Max</v>
      </c>
      <c r="G49" t="str" cm="1">
        <f t="array" ref="G49">_xlfn.XLOOKUP(E49,Product_Data[[#All],[HSN Code.]],Product_Data[[#All],[Ware House No.]],"")</f>
        <v>WH-0042</v>
      </c>
      <c r="H49">
        <v>-2</v>
      </c>
      <c r="I49" t="str">
        <f t="shared" si="0"/>
        <v>Sale</v>
      </c>
    </row>
    <row r="50" spans="3:9" x14ac:dyDescent="0.3">
      <c r="C50" t="s">
        <v>225</v>
      </c>
      <c r="D50" s="10">
        <v>45925</v>
      </c>
      <c r="E50" t="s">
        <v>91</v>
      </c>
      <c r="F50" t="str">
        <f>_xlfn.XLOOKUP(Transaction_Data[[#This Row],[HSN-Code]],Product_Data[HSN Code.],Product_Data[Product],"")</f>
        <v>Asus Zenbook 14</v>
      </c>
      <c r="G50" t="str" cm="1">
        <f t="array" ref="G50">_xlfn.XLOOKUP(E50,Product_Data[[#All],[HSN Code.]],Product_Data[[#All],[Ware House No.]],"")</f>
        <v>WH-0042</v>
      </c>
      <c r="H50">
        <v>-1</v>
      </c>
      <c r="I50" t="str">
        <f t="shared" si="0"/>
        <v>Sale</v>
      </c>
    </row>
    <row r="51" spans="3:9" x14ac:dyDescent="0.3">
      <c r="C51" t="s">
        <v>226</v>
      </c>
      <c r="D51" s="11">
        <v>45925</v>
      </c>
      <c r="E51" t="s">
        <v>85</v>
      </c>
      <c r="F51" t="str">
        <f>_xlfn.XLOOKUP(Transaction_Data[[#This Row],[HSN-Code]],Product_Data[HSN Code.],Product_Data[Product],"")</f>
        <v>Google Pixel 8 Pro</v>
      </c>
      <c r="G51" t="str" cm="1">
        <f t="array" ref="G51">_xlfn.XLOOKUP(E51,Product_Data[[#All],[HSN Code.]],Product_Data[[#All],[Ware House No.]],"")</f>
        <v>WH-0042</v>
      </c>
      <c r="H51">
        <v>-1</v>
      </c>
      <c r="I51" t="str">
        <f t="shared" si="0"/>
        <v>Sale</v>
      </c>
    </row>
    <row r="52" spans="3:9" x14ac:dyDescent="0.3">
      <c r="C52" t="s">
        <v>227</v>
      </c>
      <c r="D52" s="10">
        <v>45929</v>
      </c>
      <c r="E52" t="s">
        <v>110</v>
      </c>
      <c r="F52" t="str">
        <f>_xlfn.XLOOKUP(Transaction_Data[[#This Row],[HSN-Code]],Product_Data[HSN Code.],Product_Data[Product],"")</f>
        <v>iPad 9th Gen</v>
      </c>
      <c r="G52" t="str" cm="1">
        <f t="array" ref="G52">_xlfn.XLOOKUP(E52,Product_Data[[#All],[HSN Code.]],Product_Data[[#All],[Ware House No.]],"")</f>
        <v>WH-0042</v>
      </c>
      <c r="H52">
        <v>-1</v>
      </c>
      <c r="I52" t="str">
        <f t="shared" si="0"/>
        <v>Sale</v>
      </c>
    </row>
    <row r="53" spans="3:9" x14ac:dyDescent="0.3">
      <c r="C53" t="s">
        <v>228</v>
      </c>
      <c r="D53" s="11">
        <v>45932</v>
      </c>
      <c r="E53" t="s">
        <v>111</v>
      </c>
      <c r="F53" t="str">
        <f>_xlfn.XLOOKUP(Transaction_Data[[#This Row],[HSN-Code]],Product_Data[HSN Code.],Product_Data[Product],"")</f>
        <v>Sony Bravia Smart 4K</v>
      </c>
      <c r="G53" t="str" cm="1">
        <f t="array" ref="G53">_xlfn.XLOOKUP(E53,Product_Data[[#All],[HSN Code.]],Product_Data[[#All],[Ware House No.]],"")</f>
        <v>WH-0041</v>
      </c>
      <c r="H53">
        <v>-3</v>
      </c>
      <c r="I53" t="str">
        <f t="shared" si="0"/>
        <v>Sale</v>
      </c>
    </row>
    <row r="54" spans="3:9" x14ac:dyDescent="0.3">
      <c r="C54" t="s">
        <v>193</v>
      </c>
      <c r="D54" s="10">
        <v>45940</v>
      </c>
      <c r="E54" t="s">
        <v>90</v>
      </c>
      <c r="F54" t="str">
        <f>_xlfn.XLOOKUP(Transaction_Data[[#This Row],[HSN-Code]],Product_Data[HSN Code.],Product_Data[Product],"")</f>
        <v>iPad Pro 12</v>
      </c>
      <c r="G54" t="str" cm="1">
        <f t="array" ref="G54">_xlfn.XLOOKUP(E54,Product_Data[[#All],[HSN Code.]],Product_Data[[#All],[Ware House No.]],"")</f>
        <v>WH-0041</v>
      </c>
      <c r="H54">
        <v>-3</v>
      </c>
      <c r="I54" t="str">
        <f t="shared" si="0"/>
        <v>Sale</v>
      </c>
    </row>
    <row r="55" spans="3:9" x14ac:dyDescent="0.3">
      <c r="C55" t="s">
        <v>195</v>
      </c>
      <c r="D55" s="11">
        <v>45945</v>
      </c>
      <c r="E55" t="s">
        <v>105</v>
      </c>
      <c r="F55" t="str">
        <f>_xlfn.XLOOKUP(Transaction_Data[[#This Row],[HSN-Code]],Product_Data[HSN Code.],Product_Data[Product],"")</f>
        <v>Samsung Galaxy S24+</v>
      </c>
      <c r="G55" t="str" cm="1">
        <f t="array" ref="G55">_xlfn.XLOOKUP(E55,Product_Data[[#All],[HSN Code.]],Product_Data[[#All],[Ware House No.]],"")</f>
        <v>WH-0042</v>
      </c>
      <c r="H55">
        <v>-3</v>
      </c>
      <c r="I55" t="str">
        <f t="shared" si="0"/>
        <v>Sale</v>
      </c>
    </row>
    <row r="56" spans="3:9" x14ac:dyDescent="0.3">
      <c r="C56" t="s">
        <v>196</v>
      </c>
      <c r="D56" s="10">
        <v>45945</v>
      </c>
      <c r="E56" t="s">
        <v>105</v>
      </c>
      <c r="F56" t="str">
        <f>_xlfn.XLOOKUP(Transaction_Data[[#This Row],[HSN-Code]],Product_Data[HSN Code.],Product_Data[Product],"")</f>
        <v>Samsung Galaxy S24+</v>
      </c>
      <c r="G56" t="str" cm="1">
        <f t="array" ref="G56">_xlfn.XLOOKUP(E56,Product_Data[[#All],[HSN Code.]],Product_Data[[#All],[Ware House No.]],"")</f>
        <v>WH-0042</v>
      </c>
      <c r="H56">
        <v>-2</v>
      </c>
      <c r="I56" t="str">
        <f t="shared" si="0"/>
        <v>Sale</v>
      </c>
    </row>
    <row r="57" spans="3:9" x14ac:dyDescent="0.3">
      <c r="C57" t="s">
        <v>199</v>
      </c>
      <c r="D57" s="11">
        <v>45947</v>
      </c>
      <c r="E57" t="s">
        <v>105</v>
      </c>
      <c r="F57" t="str">
        <f>_xlfn.XLOOKUP(Transaction_Data[[#This Row],[HSN-Code]],Product_Data[HSN Code.],Product_Data[Product],"")</f>
        <v>Samsung Galaxy S24+</v>
      </c>
      <c r="G57" t="str" cm="1">
        <f t="array" ref="G57">_xlfn.XLOOKUP(E57,Product_Data[[#All],[HSN Code.]],Product_Data[[#All],[Ware House No.]],"")</f>
        <v>WH-0042</v>
      </c>
      <c r="H57">
        <v>-3</v>
      </c>
      <c r="I57" t="str">
        <f t="shared" si="0"/>
        <v>Sale</v>
      </c>
    </row>
    <row r="58" spans="3:9" x14ac:dyDescent="0.3">
      <c r="C58" t="s">
        <v>200</v>
      </c>
      <c r="D58" s="13">
        <v>45955</v>
      </c>
      <c r="E58" t="s">
        <v>97</v>
      </c>
      <c r="F58" t="str">
        <f>_xlfn.XLOOKUP(Transaction_Data[[#This Row],[HSN-Code]],Product_Data[HSN Code.],Product_Data[Product],"")</f>
        <v>Sony Bravia 4k Led TV</v>
      </c>
      <c r="G58" t="str" cm="1">
        <f t="array" ref="G58">_xlfn.XLOOKUP(E58,Product_Data[[#All],[HSN Code.]],Product_Data[[#All],[Ware House No.]],"")</f>
        <v>WH-0042</v>
      </c>
      <c r="H58">
        <v>-1</v>
      </c>
      <c r="I58" t="str">
        <f t="shared" si="0"/>
        <v>Sale</v>
      </c>
    </row>
    <row r="59" spans="3:9" x14ac:dyDescent="0.3">
      <c r="C59" t="s">
        <v>198</v>
      </c>
      <c r="D59" s="12">
        <v>45960</v>
      </c>
      <c r="E59" t="s">
        <v>77</v>
      </c>
      <c r="F59" t="str">
        <f>_xlfn.XLOOKUP(Transaction_Data[[#This Row],[HSN-Code]],Product_Data[HSN Code.],Product_Data[Product],"")</f>
        <v>Xiaomi Android TV</v>
      </c>
      <c r="G59" t="str" cm="1">
        <f t="array" ref="G59">_xlfn.XLOOKUP(E59,Product_Data[[#All],[HSN Code.]],Product_Data[[#All],[Ware House No.]],"")</f>
        <v>WH-0041</v>
      </c>
      <c r="H59">
        <v>-5</v>
      </c>
      <c r="I59" t="str">
        <f t="shared" si="0"/>
        <v>Sale</v>
      </c>
    </row>
    <row r="60" spans="3:9" x14ac:dyDescent="0.3">
      <c r="C60" t="s">
        <v>203</v>
      </c>
      <c r="D60" s="6">
        <v>45966</v>
      </c>
      <c r="E60" t="s">
        <v>91</v>
      </c>
      <c r="F60" t="str">
        <f>_xlfn.XLOOKUP(Transaction_Data[[#This Row],[HSN-Code]],Product_Data[HSN Code.],Product_Data[Product],"")</f>
        <v>Asus Zenbook 14</v>
      </c>
      <c r="G60" t="str" cm="1">
        <f t="array" ref="G60">_xlfn.XLOOKUP(E60,Product_Data[[#All],[HSN Code.]],Product_Data[[#All],[Ware House No.]],"")</f>
        <v>WH-0042</v>
      </c>
      <c r="H60">
        <v>3</v>
      </c>
      <c r="I60" t="str">
        <f t="shared" ref="I60:I65" si="1">IF(H60="","",IF(H60&gt;0,"Reciept","Sale"))</f>
        <v>Reciept</v>
      </c>
    </row>
    <row r="61" spans="3:9" x14ac:dyDescent="0.3">
      <c r="C61" t="s">
        <v>201</v>
      </c>
      <c r="D61" s="6">
        <v>45969</v>
      </c>
      <c r="E61" t="s">
        <v>92</v>
      </c>
      <c r="F61" t="str">
        <f>_xlfn.XLOOKUP(Transaction_Data[[#This Row],[HSN-Code]],Product_Data[HSN Code.],Product_Data[Product],"")</f>
        <v>iPhone 15 Pro Max</v>
      </c>
      <c r="G61" t="str" cm="1">
        <f t="array" ref="G61">_xlfn.XLOOKUP(E61,Product_Data[[#All],[HSN Code.]],Product_Data[[#All],[Ware House No.]],"")</f>
        <v>WH-0041</v>
      </c>
      <c r="H61">
        <v>5</v>
      </c>
      <c r="I61" t="str">
        <f t="shared" si="1"/>
        <v>Reciept</v>
      </c>
    </row>
    <row r="62" spans="3:9" x14ac:dyDescent="0.3">
      <c r="C62" t="s">
        <v>202</v>
      </c>
      <c r="D62" s="6">
        <v>45970</v>
      </c>
      <c r="E62" t="s">
        <v>81</v>
      </c>
      <c r="F62" t="str">
        <f>_xlfn.XLOOKUP(Transaction_Data[[#This Row],[HSN-Code]],Product_Data[HSN Code.],Product_Data[Product],"")</f>
        <v>One Plus 12</v>
      </c>
      <c r="G62" t="str" cm="1">
        <f t="array" ref="G62">_xlfn.XLOOKUP(E62,Product_Data[[#All],[HSN Code.]],Product_Data[[#All],[Ware House No.]],"")</f>
        <v>WH-0042</v>
      </c>
      <c r="H62">
        <v>5</v>
      </c>
      <c r="I62" t="str">
        <f t="shared" si="1"/>
        <v>Reciept</v>
      </c>
    </row>
    <row r="63" spans="3:9" x14ac:dyDescent="0.3">
      <c r="C63" t="s">
        <v>204</v>
      </c>
      <c r="D63" s="6">
        <v>45970</v>
      </c>
      <c r="E63" t="s">
        <v>89</v>
      </c>
      <c r="F63" t="str">
        <f>_xlfn.XLOOKUP(Transaction_Data[[#This Row],[HSN-Code]],Product_Data[HSN Code.],Product_Data[Product],"")</f>
        <v>MacBook Pro M3 Max 16</v>
      </c>
      <c r="G63" t="str" cm="1">
        <f t="array" ref="G63">_xlfn.XLOOKUP(E63,Product_Data[[#All],[HSN Code.]],Product_Data[[#All],[Ware House No.]],"")</f>
        <v>WH-0041</v>
      </c>
      <c r="H63">
        <v>4</v>
      </c>
      <c r="I63" t="str">
        <f t="shared" si="1"/>
        <v>Reciept</v>
      </c>
    </row>
    <row r="64" spans="3:9" x14ac:dyDescent="0.3">
      <c r="C64" t="s">
        <v>207</v>
      </c>
      <c r="D64" s="6">
        <v>45974</v>
      </c>
      <c r="E64" t="s">
        <v>93</v>
      </c>
      <c r="F64" t="str">
        <f>_xlfn.XLOOKUP(Transaction_Data[[#This Row],[HSN-Code]],Product_Data[HSN Code.],Product_Data[Product],"")</f>
        <v>Dell Alienware</v>
      </c>
      <c r="G64" t="str" cm="1">
        <f t="array" ref="G64">_xlfn.XLOOKUP(E64,Product_Data[[#All],[HSN Code.]],Product_Data[[#All],[Ware House No.]],"")</f>
        <v>WH-0041</v>
      </c>
      <c r="H64">
        <v>2</v>
      </c>
      <c r="I64" t="str">
        <f t="shared" si="1"/>
        <v>Reciept</v>
      </c>
    </row>
    <row r="65" spans="3:9" x14ac:dyDescent="0.3">
      <c r="C65" t="s">
        <v>206</v>
      </c>
      <c r="D65" s="6">
        <v>45974</v>
      </c>
      <c r="E65" t="s">
        <v>94</v>
      </c>
      <c r="F65" t="str">
        <f>_xlfn.XLOOKUP(Transaction_Data[[#This Row],[HSN-Code]],Product_Data[HSN Code.],Product_Data[Product],"")</f>
        <v>Samsung Galaxy S24 Ultra</v>
      </c>
      <c r="G65" t="str" cm="1">
        <f t="array" ref="G65">_xlfn.XLOOKUP(E65,Product_Data[[#All],[HSN Code.]],Product_Data[[#All],[Ware House No.]],"")</f>
        <v>WH-0042</v>
      </c>
      <c r="H65">
        <v>3</v>
      </c>
      <c r="I65" t="str">
        <f t="shared" si="1"/>
        <v>Reciept</v>
      </c>
    </row>
    <row r="66" spans="3:9" x14ac:dyDescent="0.3">
      <c r="C66" t="s">
        <v>208</v>
      </c>
      <c r="D66" s="11">
        <v>45974</v>
      </c>
      <c r="E66" t="s">
        <v>78</v>
      </c>
      <c r="F66" t="str">
        <f>_xlfn.XLOOKUP(Transaction_Data[[#This Row],[HSN-Code]],Product_Data[HSN Code.],Product_Data[Product],"")</f>
        <v>iPhone 15</v>
      </c>
      <c r="G66" t="str" cm="1">
        <f t="array" ref="G66">_xlfn.XLOOKUP(E66,Product_Data[[#All],[HSN Code.]],Product_Data[[#All],[Ware House No.]],"")</f>
        <v>WH-0041</v>
      </c>
      <c r="H66">
        <v>-3</v>
      </c>
      <c r="I66" t="str">
        <f t="shared" ref="I66:I70" si="2">IF(H66="","",IF(H66&gt;0,"Reciept","Sale"))</f>
        <v>Sale</v>
      </c>
    </row>
    <row r="67" spans="3:9" x14ac:dyDescent="0.3">
      <c r="C67" t="s">
        <v>209</v>
      </c>
      <c r="D67" s="11">
        <v>45974</v>
      </c>
      <c r="E67" t="s">
        <v>77</v>
      </c>
      <c r="F67" t="str">
        <f>_xlfn.XLOOKUP(Transaction_Data[[#This Row],[HSN-Code]],Product_Data[HSN Code.],Product_Data[Product],"")</f>
        <v>Xiaomi Android TV</v>
      </c>
      <c r="G67" t="str" cm="1">
        <f t="array" ref="G67">_xlfn.XLOOKUP(E67,Product_Data[[#All],[HSN Code.]],Product_Data[[#All],[Ware House No.]],"")</f>
        <v>WH-0041</v>
      </c>
      <c r="H67">
        <v>-4</v>
      </c>
      <c r="I67" t="str">
        <f t="shared" si="2"/>
        <v>Sale</v>
      </c>
    </row>
    <row r="68" spans="3:9" x14ac:dyDescent="0.3">
      <c r="C68" t="s">
        <v>211</v>
      </c>
      <c r="D68" s="6">
        <v>45980</v>
      </c>
      <c r="E68" t="s">
        <v>96</v>
      </c>
      <c r="F68" t="str">
        <f>_xlfn.XLOOKUP(Transaction_Data[[#This Row],[HSN-Code]],Product_Data[HSN Code.],Product_Data[Product],"")</f>
        <v>Xiaomi 14 Pro</v>
      </c>
      <c r="G68" t="str" cm="1">
        <f t="array" ref="G68">_xlfn.XLOOKUP(E68,Product_Data[[#All],[HSN Code.]],Product_Data[[#All],[Ware House No.]],"")</f>
        <v>WH-0042</v>
      </c>
      <c r="H68">
        <v>7</v>
      </c>
      <c r="I68" t="str">
        <f t="shared" si="2"/>
        <v>Reciept</v>
      </c>
    </row>
    <row r="69" spans="3:9" x14ac:dyDescent="0.3">
      <c r="C69" t="s">
        <v>212</v>
      </c>
      <c r="D69" s="6">
        <v>45986</v>
      </c>
      <c r="E69" t="s">
        <v>99</v>
      </c>
      <c r="F69" t="str">
        <f>_xlfn.XLOOKUP(Transaction_Data[[#This Row],[HSN-Code]],Product_Data[HSN Code.],Product_Data[Product],"")</f>
        <v>iPad Air</v>
      </c>
      <c r="G69" t="str" cm="1">
        <f t="array" ref="G69">_xlfn.XLOOKUP(E69,Product_Data[[#All],[HSN Code.]],Product_Data[[#All],[Ware House No.]],"")</f>
        <v>WH-0042</v>
      </c>
      <c r="H69">
        <v>8</v>
      </c>
      <c r="I69" t="str">
        <f t="shared" si="2"/>
        <v>Reciept</v>
      </c>
    </row>
    <row r="70" spans="3:9" x14ac:dyDescent="0.3">
      <c r="C70" t="s">
        <v>214</v>
      </c>
      <c r="D70" s="6">
        <v>45997</v>
      </c>
      <c r="E70" t="s">
        <v>100</v>
      </c>
      <c r="F70" t="str">
        <f>_xlfn.XLOOKUP(Transaction_Data[[#This Row],[HSN-Code]],Product_Data[HSN Code.],Product_Data[Product],"")</f>
        <v>One Plus Led TV</v>
      </c>
      <c r="G70" t="str" cm="1">
        <f t="array" ref="G70">_xlfn.XLOOKUP(E70,Product_Data[[#All],[HSN Code.]],Product_Data[[#All],[Ware House No.]],"")</f>
        <v>WH-0042</v>
      </c>
      <c r="H70">
        <v>10</v>
      </c>
      <c r="I70" t="str">
        <f t="shared" si="2"/>
        <v>Reciept</v>
      </c>
    </row>
    <row r="71" spans="3:9" x14ac:dyDescent="0.3">
      <c r="C71" t="s">
        <v>213</v>
      </c>
      <c r="D71" s="6">
        <v>45994</v>
      </c>
      <c r="E71" t="s">
        <v>101</v>
      </c>
      <c r="F71" t="str">
        <f>_xlfn.XLOOKUP(Transaction_Data[[#This Row],[HSN-Code]],Product_Data[HSN Code.],Product_Data[Product],"")</f>
        <v xml:space="preserve">Samsung Smart Led TV </v>
      </c>
      <c r="G71" t="str" cm="1">
        <f t="array" ref="G71">_xlfn.XLOOKUP(E71,Product_Data[[#All],[HSN Code.]],Product_Data[[#All],[Ware House No.]],"")</f>
        <v>WH-0041</v>
      </c>
      <c r="H71">
        <v>10</v>
      </c>
      <c r="I71" t="str">
        <f t="shared" ref="I71:I72" si="3">IF(H71="","",IF(H71&gt;0,"Reciept","Sale"))</f>
        <v>Reciept</v>
      </c>
    </row>
    <row r="72" spans="3:9" x14ac:dyDescent="0.3">
      <c r="C72" t="s">
        <v>216</v>
      </c>
      <c r="D72" s="6">
        <v>46006</v>
      </c>
      <c r="E72" t="s">
        <v>102</v>
      </c>
      <c r="F72" t="str">
        <f>_xlfn.XLOOKUP(Transaction_Data[[#This Row],[HSN-Code]],Product_Data[HSN Code.],Product_Data[Product],"")</f>
        <v>MacBook Air M2 13</v>
      </c>
      <c r="G72" t="str" cm="1">
        <f t="array" ref="G72">_xlfn.XLOOKUP(E72,Product_Data[[#All],[HSN Code.]],Product_Data[[#All],[Ware House No.]],"")</f>
        <v>WH-0042</v>
      </c>
      <c r="H72">
        <v>15</v>
      </c>
      <c r="I72" t="str">
        <f t="shared" si="3"/>
        <v>Reciept</v>
      </c>
    </row>
    <row r="73" spans="3:9" x14ac:dyDescent="0.3">
      <c r="C73" t="s">
        <v>217</v>
      </c>
      <c r="D73" s="11">
        <v>46008</v>
      </c>
      <c r="E73" t="s">
        <v>77</v>
      </c>
      <c r="F73" t="str">
        <f>_xlfn.XLOOKUP(Transaction_Data[[#This Row],[HSN-Code]],Product_Data[HSN Code.],Product_Data[Product],"")</f>
        <v>Xiaomi Android TV</v>
      </c>
      <c r="G73" t="str" cm="1">
        <f t="array" ref="G73">_xlfn.XLOOKUP(E73,Product_Data[[#All],[HSN Code.]],Product_Data[[#All],[Ware House No.]],"")</f>
        <v>WH-0041</v>
      </c>
      <c r="H73">
        <v>-5</v>
      </c>
      <c r="I73" t="str">
        <f t="shared" ref="I73:I75" si="4">IF(H73="","",IF(H73&gt;0,"Reciept","Sale"))</f>
        <v>Sale</v>
      </c>
    </row>
    <row r="74" spans="3:9" x14ac:dyDescent="0.3">
      <c r="C74" t="s">
        <v>218</v>
      </c>
      <c r="D74" s="11">
        <v>46010</v>
      </c>
      <c r="E74" t="s">
        <v>80</v>
      </c>
      <c r="F74" t="str">
        <f>_xlfn.XLOOKUP(Transaction_Data[[#This Row],[HSN-Code]],Product_Data[HSN Code.],Product_Data[Product],"")</f>
        <v>HP Envy x360</v>
      </c>
      <c r="G74" t="str" cm="1">
        <f t="array" ref="G74">_xlfn.XLOOKUP(E74,Product_Data[[#All],[HSN Code.]],Product_Data[[#All],[Ware House No.]],"")</f>
        <v>WH-0041</v>
      </c>
      <c r="H74">
        <v>-5</v>
      </c>
      <c r="I74" t="str">
        <f t="shared" si="4"/>
        <v>Sale</v>
      </c>
    </row>
    <row r="75" spans="3:9" x14ac:dyDescent="0.3">
      <c r="C75" t="s">
        <v>236</v>
      </c>
      <c r="D75" s="11">
        <v>46012</v>
      </c>
      <c r="E75" t="s">
        <v>105</v>
      </c>
      <c r="F75" t="str">
        <f>_xlfn.XLOOKUP(Transaction_Data[[#This Row],[HSN-Code]],Product_Data[HSN Code.],Product_Data[Product],"")</f>
        <v>Samsung Galaxy S24+</v>
      </c>
      <c r="G75" t="str" cm="1">
        <f t="array" ref="G75">_xlfn.XLOOKUP(E75,Product_Data[[#All],[HSN Code.]],Product_Data[[#All],[Ware House No.]],"")</f>
        <v>WH-0042</v>
      </c>
      <c r="H75">
        <v>10</v>
      </c>
      <c r="I75" t="str">
        <f t="shared" si="4"/>
        <v>Reciept</v>
      </c>
    </row>
    <row r="76" spans="3:9" x14ac:dyDescent="0.3">
      <c r="C76" t="s">
        <v>237</v>
      </c>
      <c r="D76" s="11">
        <v>46012</v>
      </c>
      <c r="E76" t="s">
        <v>108</v>
      </c>
      <c r="F76" t="str">
        <f>_xlfn.XLOOKUP(Transaction_Data[[#This Row],[HSN-Code]],Product_Data[HSN Code.],Product_Data[Product],"")</f>
        <v>Samsung Android TV</v>
      </c>
      <c r="G76" t="str" cm="1">
        <f t="array" ref="G76">_xlfn.XLOOKUP(E76,Product_Data[[#All],[HSN Code.]],Product_Data[[#All],[Ware House No.]],"")</f>
        <v>WH-0041</v>
      </c>
      <c r="H76">
        <v>10</v>
      </c>
      <c r="I76" t="str">
        <f t="shared" ref="I76:I77" si="5">IF(H76="","",IF(H76&gt;0,"Reciept","Sale"))</f>
        <v>Reciept</v>
      </c>
    </row>
    <row r="77" spans="3:9" x14ac:dyDescent="0.3">
      <c r="C77" t="s">
        <v>238</v>
      </c>
      <c r="D77" s="11">
        <v>46012</v>
      </c>
      <c r="E77" t="s">
        <v>111</v>
      </c>
      <c r="F77" t="str">
        <f>_xlfn.XLOOKUP(Transaction_Data[[#This Row],[HSN-Code]],Product_Data[HSN Code.],Product_Data[Product],"")</f>
        <v>Sony Bravia Smart 4K</v>
      </c>
      <c r="G77" t="str" cm="1">
        <f t="array" ref="G77">_xlfn.XLOOKUP(E77,Product_Data[[#All],[HSN Code.]],Product_Data[[#All],[Ware House No.]],"")</f>
        <v>WH-0041</v>
      </c>
      <c r="H77">
        <v>10</v>
      </c>
      <c r="I77" t="str">
        <f t="shared" si="5"/>
        <v>Reciept</v>
      </c>
    </row>
    <row r="78" spans="3:9" x14ac:dyDescent="0.3">
      <c r="C78" t="s">
        <v>239</v>
      </c>
      <c r="D78" s="11">
        <v>46013</v>
      </c>
      <c r="E78" t="s">
        <v>106</v>
      </c>
      <c r="F78" t="str">
        <f>_xlfn.XLOOKUP(Transaction_Data[[#This Row],[HSN-Code]],Product_Data[HSN Code.],Product_Data[Product],"")</f>
        <v xml:space="preserve">One Plus Ultra </v>
      </c>
      <c r="G78" t="str" cm="1">
        <f t="array" ref="G78">_xlfn.XLOOKUP(E78,Product_Data[[#All],[HSN Code.]],Product_Data[[#All],[Ware House No.]],"")</f>
        <v>WH-0041</v>
      </c>
      <c r="H78">
        <v>9</v>
      </c>
      <c r="I78" t="str">
        <f>IF(H78="","",IF(H78&gt;0,"Reciept","Sale"))</f>
        <v>Reciept</v>
      </c>
    </row>
    <row r="79" spans="3:9" x14ac:dyDescent="0.3">
      <c r="D79" s="6"/>
      <c r="G79" t="str" cm="1">
        <f t="array" ref="G79">_xlfn.XLOOKUP(E79,Product_Data[[#All],[HSN Code.]],Product_Data[[#All],[Ware House No.]],"")</f>
        <v/>
      </c>
    </row>
    <row r="80" spans="3:9" x14ac:dyDescent="0.3">
      <c r="G80" t="str" cm="1">
        <f t="array" ref="G80">_xlfn.XLOOKUP(E80,Product_Data[[#All],[HSN Code.]],Product_Data[[#All],[Ware House No.]],"")</f>
        <v/>
      </c>
    </row>
    <row r="81" spans="7:7" x14ac:dyDescent="0.3">
      <c r="G81" t="str" cm="1">
        <f t="array" ref="G81">_xlfn.XLOOKUP(E81,Product_Data[[#All],[HSN Code.]],Product_Data[[#All],[Ware House No.]],"")</f>
        <v/>
      </c>
    </row>
    <row r="82" spans="7:7" x14ac:dyDescent="0.3">
      <c r="G82" t="str" cm="1">
        <f t="array" ref="G82">_xlfn.XLOOKUP(E82,Product_Data[[#All],[HSN Code.]],Product_Data[[#All],[Ware House No.]],"")</f>
        <v/>
      </c>
    </row>
    <row r="83" spans="7:7" x14ac:dyDescent="0.3">
      <c r="G83" t="str" cm="1">
        <f t="array" ref="G83">_xlfn.XLOOKUP(E83,Product_Data[[#All],[HSN Code.]],Product_Data[[#All],[Ware House No.]],"")</f>
        <v/>
      </c>
    </row>
    <row r="84" spans="7:7" x14ac:dyDescent="0.3">
      <c r="G84" t="str" cm="1">
        <f t="array" ref="G84">_xlfn.XLOOKUP(E84,Product_Data[[#All],[HSN Code.]],Product_Data[[#All],[Ware House No.]],"")</f>
        <v/>
      </c>
    </row>
    <row r="85" spans="7:7" x14ac:dyDescent="0.3">
      <c r="G85" t="str" cm="1">
        <f t="array" ref="G85">_xlfn.XLOOKUP(E85,Product_Data[[#All],[HSN Code.]],Product_Data[[#All],[Ware House No.]],"")</f>
        <v/>
      </c>
    </row>
    <row r="86" spans="7:7" x14ac:dyDescent="0.3">
      <c r="G86" t="str" cm="1">
        <f t="array" ref="G86">_xlfn.XLOOKUP(E86,Product_Data[[#All],[HSN Code.]],Product_Data[[#All],[Ware House No.]],"")</f>
        <v/>
      </c>
    </row>
    <row r="87" spans="7:7" x14ac:dyDescent="0.3">
      <c r="G87" t="str" cm="1">
        <f t="array" ref="G87">_xlfn.XLOOKUP(E87,Product_Data[[#All],[HSN Code.]],Product_Data[[#All],[Ware House No.]],"")</f>
        <v/>
      </c>
    </row>
    <row r="88" spans="7:7" x14ac:dyDescent="0.3">
      <c r="G88" t="str" cm="1">
        <f t="array" ref="G88">_xlfn.XLOOKUP(E88,Product_Data[[#All],[HSN Code.]],Product_Data[[#All],[Ware House No.]],"")</f>
        <v/>
      </c>
    </row>
    <row r="89" spans="7:7" x14ac:dyDescent="0.3">
      <c r="G89" t="str" cm="1">
        <f t="array" ref="G89">_xlfn.XLOOKUP(E89,Product_Data[[#All],[HSN Code.]],Product_Data[[#All],[Ware House No.]],"")</f>
        <v/>
      </c>
    </row>
    <row r="90" spans="7:7" x14ac:dyDescent="0.3">
      <c r="G90" t="str" cm="1">
        <f t="array" ref="G90">_xlfn.XLOOKUP(E90,Product_Data[[#All],[HSN Code.]],Product_Data[[#All],[Ware House No.]],"")</f>
        <v/>
      </c>
    </row>
    <row r="91" spans="7:7" x14ac:dyDescent="0.3">
      <c r="G91" t="str" cm="1">
        <f t="array" ref="G91">_xlfn.XLOOKUP(E91,Product_Data[[#All],[HSN Code.]],Product_Data[[#All],[Ware House No.]],"")</f>
        <v/>
      </c>
    </row>
    <row r="92" spans="7:7" x14ac:dyDescent="0.3">
      <c r="G92" t="str" cm="1">
        <f t="array" ref="G92">_xlfn.XLOOKUP(E92,Product_Data[[#All],[HSN Code.]],Product_Data[[#All],[Ware House No.]],"")</f>
        <v/>
      </c>
    </row>
    <row r="93" spans="7:7" x14ac:dyDescent="0.3">
      <c r="G93" t="str" cm="1">
        <f t="array" ref="G93">_xlfn.XLOOKUP(E93,Product_Data[[#All],[HSN Code.]],Product_Data[[#All],[Ware House No.]],"")</f>
        <v/>
      </c>
    </row>
    <row r="94" spans="7:7" x14ac:dyDescent="0.3">
      <c r="G94" t="str" cm="1">
        <f t="array" ref="G94">_xlfn.XLOOKUP(E94,Product_Data[[#All],[HSN Code.]],Product_Data[[#All],[Ware House No.]],"")</f>
        <v/>
      </c>
    </row>
    <row r="95" spans="7:7" x14ac:dyDescent="0.3">
      <c r="G95" t="str" cm="1">
        <f t="array" ref="G95">_xlfn.XLOOKUP(E95,Product_Data[[#All],[HSN Code.]],Product_Data[[#All],[Ware House No.]],"")</f>
        <v/>
      </c>
    </row>
    <row r="96" spans="7:7" x14ac:dyDescent="0.3">
      <c r="G96" t="str" cm="1">
        <f t="array" ref="G96">_xlfn.XLOOKUP(E96,Product_Data[[#All],[HSN Code.]],Product_Data[[#All],[Ware House No.]],"")</f>
        <v/>
      </c>
    </row>
  </sheetData>
  <mergeCells count="1">
    <mergeCell ref="A1:A1048576"/>
  </mergeCells>
  <phoneticPr fontId="4" type="noConversion"/>
  <pageMargins left="0.7" right="0.7" top="0.75" bottom="0.75" header="0.3" footer="0.3"/>
  <ignoredErrors>
    <ignoredError sqref="I4:I59 G4:G59" calculatedColumn="1"/>
  </ignoredErrors>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630402B2-6623-4C41-89D6-5BAA847A8A12}">
          <x14:formula1>
            <xm:f>Products!$C$4:$C$43</xm:f>
          </x14:formula1>
          <xm:sqref>E4:E78</xm:sqref>
        </x14:dataValidation>
        <x14:dataValidation type="list" allowBlank="1" showInputMessage="1" showErrorMessage="1" xr:uid="{08BE4019-A08B-4676-88B1-A57AA1E8292A}">
          <x14:formula1>
            <xm:f>Products!$F$4:$F$43</xm:f>
          </x14:formula1>
          <xm:sqref>G4:G78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BCC88-FDB5-4014-BD25-724E63EA81F0}">
  <sheetPr>
    <pageSetUpPr autoPageBreaks="0"/>
  </sheetPr>
  <dimension ref="A3:L43"/>
  <sheetViews>
    <sheetView showGridLines="0" zoomScaleNormal="100" workbookViewId="0">
      <selection activeCell="M39" sqref="M39"/>
    </sheetView>
  </sheetViews>
  <sheetFormatPr defaultRowHeight="14.4" x14ac:dyDescent="0.3"/>
  <cols>
    <col min="1" max="1" width="22.5546875" style="31" customWidth="1"/>
    <col min="2" max="2" width="3.44140625" customWidth="1"/>
    <col min="3" max="3" width="11.6640625" customWidth="1"/>
    <col min="4" max="4" width="16.44140625" bestFit="1" customWidth="1"/>
    <col min="5" max="5" width="22.21875" bestFit="1" customWidth="1"/>
    <col min="6" max="6" width="11.77734375" bestFit="1" customWidth="1"/>
    <col min="7" max="7" width="12" bestFit="1" customWidth="1"/>
    <col min="8" max="8" width="13.21875" customWidth="1"/>
    <col min="9" max="9" width="17" customWidth="1"/>
    <col min="10" max="11" width="14.109375" customWidth="1"/>
    <col min="12" max="12" width="10.33203125" customWidth="1"/>
  </cols>
  <sheetData>
    <row r="3" spans="3:12" x14ac:dyDescent="0.3">
      <c r="C3" t="s">
        <v>219</v>
      </c>
      <c r="D3" t="s">
        <v>124</v>
      </c>
      <c r="E3" t="s">
        <v>0</v>
      </c>
      <c r="F3" t="s">
        <v>119</v>
      </c>
      <c r="G3" t="s">
        <v>1</v>
      </c>
      <c r="H3" t="s">
        <v>122</v>
      </c>
      <c r="I3" t="s">
        <v>229</v>
      </c>
      <c r="J3" t="s">
        <v>230</v>
      </c>
      <c r="K3" t="s">
        <v>2</v>
      </c>
      <c r="L3" t="s">
        <v>231</v>
      </c>
    </row>
    <row r="4" spans="3:12" x14ac:dyDescent="0.3">
      <c r="C4" t="s">
        <v>77</v>
      </c>
      <c r="D4" t="str">
        <f>_xlfn.XLOOKUP(Inventory_Data[[#This Row],[HSN-Code]],Product_Data[HSN Code.],Product_Data[Ware House No.],"")</f>
        <v>WH-0041</v>
      </c>
      <c r="E4" t="str">
        <f>_xlfn.XLOOKUP(C4,Product_Data[HSN Code.],Product_Data[Product],"")</f>
        <v>Xiaomi Android TV</v>
      </c>
      <c r="F4" t="str">
        <f>_xlfn.XLOOKUP(C4,Product_Data[HSN Code.],Product_Data[Category],"")</f>
        <v>Led TV</v>
      </c>
      <c r="G4">
        <f>_xlfn.XLOOKUP(C4,Product_Data[HSN Code.],Product_Data[Unit/Cost],"")</f>
        <v>11000</v>
      </c>
      <c r="H4">
        <f>_xlfn.XLOOKUP(C4,Product_Data[HSN Code.],Product_Data[Selling Price],"")</f>
        <v>35000</v>
      </c>
      <c r="I4">
        <f>SUMIFS(Transaction_Data[Quantity],Transaction_Data[HSN-Code],Inventory_Data[[#This Row],[HSN-Code]],Transaction_Data[Ware House No.],Inventory_Data[[#This Row],[Ware House No.]])</f>
        <v>6</v>
      </c>
      <c r="J4">
        <f>Inventory_Data[[#This Row],[Quantity in Stock]]*Inventory_Data[[#This Row],[Unit/Cost]]</f>
        <v>66000</v>
      </c>
      <c r="K4">
        <f>_xlfn.XLOOKUP(Inventory_Data[[#This Row],[HSN-Code]],Product_Data[HSN Code.],Product_Data[Reorder Level],"")</f>
        <v>10</v>
      </c>
      <c r="L4" t="str">
        <f>IF(Inventory_Data[[#This Row],[Reorder Level]]&gt;=Inventory_Data[[#This Row],[Quantity in Stock]],"Yes","No")</f>
        <v>Yes</v>
      </c>
    </row>
    <row r="5" spans="3:12" x14ac:dyDescent="0.3">
      <c r="C5" t="s">
        <v>78</v>
      </c>
      <c r="D5" t="str">
        <f>_xlfn.XLOOKUP(Inventory_Data[[#This Row],[HSN-Code]],Product_Data[HSN Code.],Product_Data[Ware House No.],"")</f>
        <v>WH-0041</v>
      </c>
      <c r="E5" t="str">
        <f>_xlfn.XLOOKUP(C5,Product_Data[HSN Code.],Product_Data[Product],"")</f>
        <v>iPhone 15</v>
      </c>
      <c r="F5" t="str">
        <f>_xlfn.XLOOKUP(C5,Product_Data[HSN Code.],Product_Data[Category],"")</f>
        <v>Mobile Phone</v>
      </c>
      <c r="G5">
        <f>_xlfn.XLOOKUP(C5,Product_Data[HSN Code.],Product_Data[Unit/Cost],"")</f>
        <v>40000</v>
      </c>
      <c r="H5">
        <f>_xlfn.XLOOKUP(C5,Product_Data[HSN Code.],Product_Data[Selling Price],"")</f>
        <v>120000</v>
      </c>
      <c r="I5">
        <f>SUMIFS(Transaction_Data[Quantity],Transaction_Data[HSN-Code],Inventory_Data[[#This Row],[HSN-Code]],Transaction_Data[Ware House No.],Inventory_Data[[#This Row],[Ware House No.]])</f>
        <v>12</v>
      </c>
      <c r="J5">
        <f>Inventory_Data[[#This Row],[Quantity in Stock]]*Inventory_Data[[#This Row],[Unit/Cost]]</f>
        <v>480000</v>
      </c>
      <c r="K5">
        <f>_xlfn.XLOOKUP(Inventory_Data[[#This Row],[HSN-Code]],Product_Data[HSN Code.],Product_Data[Reorder Level],"")</f>
        <v>12</v>
      </c>
      <c r="L5" t="str">
        <f>IF(Inventory_Data[[#This Row],[Reorder Level]]&gt;=Inventory_Data[[#This Row],[Quantity in Stock]],"Yes","No")</f>
        <v>Yes</v>
      </c>
    </row>
    <row r="6" spans="3:12" x14ac:dyDescent="0.3">
      <c r="C6" t="s">
        <v>79</v>
      </c>
      <c r="D6" t="str">
        <f>_xlfn.XLOOKUP(Inventory_Data[[#This Row],[HSN-Code]],Product_Data[HSN Code.],Product_Data[Ware House No.],"")</f>
        <v>WH-0041</v>
      </c>
      <c r="E6" t="str">
        <f>_xlfn.XLOOKUP(C6,Product_Data[HSN Code.],Product_Data[Product],"")</f>
        <v>Samsung Galaxy S23 FE</v>
      </c>
      <c r="F6" t="str">
        <f>_xlfn.XLOOKUP(C6,Product_Data[HSN Code.],Product_Data[Category],"")</f>
        <v>Mobile Phone</v>
      </c>
      <c r="G6">
        <f>_xlfn.XLOOKUP(C6,Product_Data[HSN Code.],Product_Data[Unit/Cost],"")</f>
        <v>16000</v>
      </c>
      <c r="H6">
        <f>_xlfn.XLOOKUP(C6,Product_Data[HSN Code.],Product_Data[Selling Price],"")</f>
        <v>50000</v>
      </c>
      <c r="I6">
        <f>SUMIFS(Transaction_Data[Quantity],Transaction_Data[HSN-Code],Inventory_Data[[#This Row],[HSN-Code]],Transaction_Data[Ware House No.],Inventory_Data[[#This Row],[Ware House No.]])</f>
        <v>15</v>
      </c>
      <c r="J6">
        <f>Inventory_Data[[#This Row],[Quantity in Stock]]*Inventory_Data[[#This Row],[Unit/Cost]]</f>
        <v>240000</v>
      </c>
      <c r="K6">
        <f>_xlfn.XLOOKUP(Inventory_Data[[#This Row],[HSN-Code]],Product_Data[HSN Code.],Product_Data[Reorder Level],"")</f>
        <v>11</v>
      </c>
      <c r="L6" t="str">
        <f>IF(Inventory_Data[[#This Row],[Reorder Level]]&gt;=Inventory_Data[[#This Row],[Quantity in Stock]],"Yes","No")</f>
        <v>No</v>
      </c>
    </row>
    <row r="7" spans="3:12" x14ac:dyDescent="0.3">
      <c r="C7" t="s">
        <v>80</v>
      </c>
      <c r="D7" t="str">
        <f>_xlfn.XLOOKUP(Inventory_Data[[#This Row],[HSN-Code]],Product_Data[HSN Code.],Product_Data[Ware House No.],"")</f>
        <v>WH-0041</v>
      </c>
      <c r="E7" t="str">
        <f>_xlfn.XLOOKUP(C7,Product_Data[HSN Code.],Product_Data[Product],"")</f>
        <v>HP Envy x360</v>
      </c>
      <c r="F7" t="str">
        <f>_xlfn.XLOOKUP(C7,Product_Data[HSN Code.],Product_Data[Category],"")</f>
        <v>Laptop</v>
      </c>
      <c r="G7">
        <f>_xlfn.XLOOKUP(C7,Product_Data[HSN Code.],Product_Data[Unit/Cost],"")</f>
        <v>15000</v>
      </c>
      <c r="H7">
        <f>_xlfn.XLOOKUP(C7,Product_Data[HSN Code.],Product_Data[Selling Price],"")</f>
        <v>45000</v>
      </c>
      <c r="I7">
        <f>SUMIFS(Transaction_Data[Quantity],Transaction_Data[HSN-Code],Inventory_Data[[#This Row],[HSN-Code]],Transaction_Data[Ware House No.],Inventory_Data[[#This Row],[Ware House No.]])</f>
        <v>15</v>
      </c>
      <c r="J7">
        <f>Inventory_Data[[#This Row],[Quantity in Stock]]*Inventory_Data[[#This Row],[Unit/Cost]]</f>
        <v>225000</v>
      </c>
      <c r="K7">
        <f>_xlfn.XLOOKUP(Inventory_Data[[#This Row],[HSN-Code]],Product_Data[HSN Code.],Product_Data[Reorder Level],"")</f>
        <v>10</v>
      </c>
      <c r="L7" t="str">
        <f>IF(Inventory_Data[[#This Row],[Reorder Level]]&gt;=Inventory_Data[[#This Row],[Quantity in Stock]],"Yes","No")</f>
        <v>No</v>
      </c>
    </row>
    <row r="8" spans="3:12" x14ac:dyDescent="0.3">
      <c r="C8" t="s">
        <v>81</v>
      </c>
      <c r="D8" t="str">
        <f>_xlfn.XLOOKUP(Inventory_Data[[#This Row],[HSN-Code]],Product_Data[HSN Code.],Product_Data[Ware House No.],"")</f>
        <v>WH-0042</v>
      </c>
      <c r="E8" t="str">
        <f>_xlfn.XLOOKUP(C8,Product_Data[HSN Code.],Product_Data[Product],"")</f>
        <v>One Plus 12</v>
      </c>
      <c r="F8" t="str">
        <f>_xlfn.XLOOKUP(C8,Product_Data[HSN Code.],Product_Data[Category],"")</f>
        <v>Mobile Phone</v>
      </c>
      <c r="G8">
        <f>_xlfn.XLOOKUP(C8,Product_Data[HSN Code.],Product_Data[Unit/Cost],"")</f>
        <v>11000</v>
      </c>
      <c r="H8">
        <f>_xlfn.XLOOKUP(C8,Product_Data[HSN Code.],Product_Data[Selling Price],"")</f>
        <v>35000</v>
      </c>
      <c r="I8">
        <f>SUMIFS(Transaction_Data[Quantity],Transaction_Data[HSN-Code],Inventory_Data[[#This Row],[HSN-Code]],Transaction_Data[Ware House No.],Inventory_Data[[#This Row],[Ware House No.]])</f>
        <v>9</v>
      </c>
      <c r="J8">
        <f>Inventory_Data[[#This Row],[Quantity in Stock]]*Inventory_Data[[#This Row],[Unit/Cost]]</f>
        <v>99000</v>
      </c>
      <c r="K8">
        <f>_xlfn.XLOOKUP(Inventory_Data[[#This Row],[HSN-Code]],Product_Data[HSN Code.],Product_Data[Reorder Level],"")</f>
        <v>12</v>
      </c>
      <c r="L8" t="str">
        <f>IF(Inventory_Data[[#This Row],[Reorder Level]]&gt;=Inventory_Data[[#This Row],[Quantity in Stock]],"Yes","No")</f>
        <v>Yes</v>
      </c>
    </row>
    <row r="9" spans="3:12" x14ac:dyDescent="0.3">
      <c r="C9" t="s">
        <v>82</v>
      </c>
      <c r="D9" t="str">
        <f>_xlfn.XLOOKUP(Inventory_Data[[#This Row],[HSN-Code]],Product_Data[HSN Code.],Product_Data[Ware House No.],"")</f>
        <v>WH-0042</v>
      </c>
      <c r="E9" t="str">
        <f>_xlfn.XLOOKUP(C9,Product_Data[HSN Code.],Product_Data[Product],"")</f>
        <v>Google Pixel 7a</v>
      </c>
      <c r="F9" t="str">
        <f>_xlfn.XLOOKUP(C9,Product_Data[HSN Code.],Product_Data[Category],"")</f>
        <v>Mobile Phone</v>
      </c>
      <c r="G9">
        <f>_xlfn.XLOOKUP(C9,Product_Data[HSN Code.],Product_Data[Unit/Cost],"")</f>
        <v>23000</v>
      </c>
      <c r="H9">
        <f>_xlfn.XLOOKUP(C9,Product_Data[HSN Code.],Product_Data[Selling Price],"")</f>
        <v>70000</v>
      </c>
      <c r="I9">
        <f>SUMIFS(Transaction_Data[Quantity],Transaction_Data[HSN-Code],Inventory_Data[[#This Row],[HSN-Code]],Transaction_Data[Ware House No.],Inventory_Data[[#This Row],[Ware House No.]])</f>
        <v>10</v>
      </c>
      <c r="J9">
        <f>Inventory_Data[[#This Row],[Quantity in Stock]]*Inventory_Data[[#This Row],[Unit/Cost]]</f>
        <v>230000</v>
      </c>
      <c r="K9">
        <f>_xlfn.XLOOKUP(Inventory_Data[[#This Row],[HSN-Code]],Product_Data[HSN Code.],Product_Data[Reorder Level],"")</f>
        <v>10</v>
      </c>
      <c r="L9" t="str">
        <f>IF(Inventory_Data[[#This Row],[Reorder Level]]&gt;=Inventory_Data[[#This Row],[Quantity in Stock]],"Yes","No")</f>
        <v>Yes</v>
      </c>
    </row>
    <row r="10" spans="3:12" x14ac:dyDescent="0.3">
      <c r="C10" t="s">
        <v>83</v>
      </c>
      <c r="D10" t="str">
        <f>_xlfn.XLOOKUP(Inventory_Data[[#This Row],[HSN-Code]],Product_Data[HSN Code.],Product_Data[Ware House No.],"")</f>
        <v>WH-0042</v>
      </c>
      <c r="E10" t="str">
        <f>_xlfn.XLOOKUP(C10,Product_Data[HSN Code.],Product_Data[Product],"")</f>
        <v>Motorola Edge 40</v>
      </c>
      <c r="F10" t="str">
        <f>_xlfn.XLOOKUP(C10,Product_Data[HSN Code.],Product_Data[Category],"")</f>
        <v>Mobile Phone</v>
      </c>
      <c r="G10">
        <f>_xlfn.XLOOKUP(C10,Product_Data[HSN Code.],Product_Data[Unit/Cost],"")</f>
        <v>10000</v>
      </c>
      <c r="H10">
        <f>_xlfn.XLOOKUP(C10,Product_Data[HSN Code.],Product_Data[Selling Price],"")</f>
        <v>30000</v>
      </c>
      <c r="I10">
        <f>SUMIFS(Transaction_Data[Quantity],Transaction_Data[HSN-Code],Inventory_Data[[#This Row],[HSN-Code]],Transaction_Data[Ware House No.],Inventory_Data[[#This Row],[Ware House No.]])</f>
        <v>18</v>
      </c>
      <c r="J10">
        <f>Inventory_Data[[#This Row],[Quantity in Stock]]*Inventory_Data[[#This Row],[Unit/Cost]]</f>
        <v>180000</v>
      </c>
      <c r="K10">
        <f>_xlfn.XLOOKUP(Inventory_Data[[#This Row],[HSN-Code]],Product_Data[HSN Code.],Product_Data[Reorder Level],"")</f>
        <v>11</v>
      </c>
      <c r="L10" t="str">
        <f>IF(Inventory_Data[[#This Row],[Reorder Level]]&gt;=Inventory_Data[[#This Row],[Quantity in Stock]],"Yes","No")</f>
        <v>No</v>
      </c>
    </row>
    <row r="11" spans="3:12" x14ac:dyDescent="0.3">
      <c r="C11" t="s">
        <v>84</v>
      </c>
      <c r="D11" t="str">
        <f>_xlfn.XLOOKUP(Inventory_Data[[#This Row],[HSN-Code]],Product_Data[HSN Code.],Product_Data[Ware House No.],"")</f>
        <v>WH-0042</v>
      </c>
      <c r="E11" t="str">
        <f>_xlfn.XLOOKUP(C11,Product_Data[HSN Code.],Product_Data[Product],"")</f>
        <v>HP Pavilion 15</v>
      </c>
      <c r="F11" t="str">
        <f>_xlfn.XLOOKUP(C11,Product_Data[HSN Code.],Product_Data[Category],"")</f>
        <v>Laptop</v>
      </c>
      <c r="G11">
        <f>_xlfn.XLOOKUP(C11,Product_Data[HSN Code.],Product_Data[Unit/Cost],"")</f>
        <v>16000</v>
      </c>
      <c r="H11">
        <f>_xlfn.XLOOKUP(C11,Product_Data[HSN Code.],Product_Data[Selling Price],"")</f>
        <v>50000</v>
      </c>
      <c r="I11">
        <f>SUMIFS(Transaction_Data[Quantity],Transaction_Data[HSN-Code],Inventory_Data[[#This Row],[HSN-Code]],Transaction_Data[Ware House No.],Inventory_Data[[#This Row],[Ware House No.]])</f>
        <v>20</v>
      </c>
      <c r="J11">
        <f>Inventory_Data[[#This Row],[Quantity in Stock]]*Inventory_Data[[#This Row],[Unit/Cost]]</f>
        <v>320000</v>
      </c>
      <c r="K11">
        <f>_xlfn.XLOOKUP(Inventory_Data[[#This Row],[HSN-Code]],Product_Data[HSN Code.],Product_Data[Reorder Level],"")</f>
        <v>12</v>
      </c>
      <c r="L11" t="str">
        <f>IF(Inventory_Data[[#This Row],[Reorder Level]]&gt;=Inventory_Data[[#This Row],[Quantity in Stock]],"Yes","No")</f>
        <v>No</v>
      </c>
    </row>
    <row r="12" spans="3:12" x14ac:dyDescent="0.3">
      <c r="C12" t="s">
        <v>85</v>
      </c>
      <c r="D12" t="str">
        <f>_xlfn.XLOOKUP(Inventory_Data[[#This Row],[HSN-Code]],Product_Data[HSN Code.],Product_Data[Ware House No.],"")</f>
        <v>WH-0042</v>
      </c>
      <c r="E12" t="str">
        <f>_xlfn.XLOOKUP(C12,Product_Data[HSN Code.],Product_Data[Product],"")</f>
        <v>Google Pixel 8 Pro</v>
      </c>
      <c r="F12" t="str">
        <f>_xlfn.XLOOKUP(C12,Product_Data[HSN Code.],Product_Data[Category],"")</f>
        <v>Mobile Phone</v>
      </c>
      <c r="G12">
        <f>_xlfn.XLOOKUP(C12,Product_Data[HSN Code.],Product_Data[Unit/Cost],"")</f>
        <v>20000</v>
      </c>
      <c r="H12">
        <f>_xlfn.XLOOKUP(C12,Product_Data[HSN Code.],Product_Data[Selling Price],"")</f>
        <v>60000</v>
      </c>
      <c r="I12">
        <f>SUMIFS(Transaction_Data[Quantity],Transaction_Data[HSN-Code],Inventory_Data[[#This Row],[HSN-Code]],Transaction_Data[Ware House No.],Inventory_Data[[#This Row],[Ware House No.]])</f>
        <v>14</v>
      </c>
      <c r="J12">
        <f>Inventory_Data[[#This Row],[Quantity in Stock]]*Inventory_Data[[#This Row],[Unit/Cost]]</f>
        <v>280000</v>
      </c>
      <c r="K12">
        <f>_xlfn.XLOOKUP(Inventory_Data[[#This Row],[HSN-Code]],Product_Data[HSN Code.],Product_Data[Reorder Level],"")</f>
        <v>12</v>
      </c>
      <c r="L12" t="str">
        <f>IF(Inventory_Data[[#This Row],[Reorder Level]]&gt;=Inventory_Data[[#This Row],[Quantity in Stock]],"Yes","No")</f>
        <v>No</v>
      </c>
    </row>
    <row r="13" spans="3:12" x14ac:dyDescent="0.3">
      <c r="C13" t="s">
        <v>86</v>
      </c>
      <c r="D13" t="str">
        <f>_xlfn.XLOOKUP(Inventory_Data[[#This Row],[HSN-Code]],Product_Data[HSN Code.],Product_Data[Ware House No.],"")</f>
        <v>WH-0041</v>
      </c>
      <c r="E13" t="str">
        <f>_xlfn.XLOOKUP(C13,Product_Data[HSN Code.],Product_Data[Product],"")</f>
        <v>iPad Mini</v>
      </c>
      <c r="F13" t="str">
        <f>_xlfn.XLOOKUP(C13,Product_Data[HSN Code.],Product_Data[Category],"")</f>
        <v>Tablet</v>
      </c>
      <c r="G13">
        <f>_xlfn.XLOOKUP(C13,Product_Data[HSN Code.],Product_Data[Unit/Cost],"")</f>
        <v>20000</v>
      </c>
      <c r="H13">
        <f>_xlfn.XLOOKUP(C13,Product_Data[HSN Code.],Product_Data[Selling Price],"")</f>
        <v>60000</v>
      </c>
      <c r="I13">
        <f>SUMIFS(Transaction_Data[Quantity],Transaction_Data[HSN-Code],Inventory_Data[[#This Row],[HSN-Code]],Transaction_Data[Ware House No.],Inventory_Data[[#This Row],[Ware House No.]])</f>
        <v>15</v>
      </c>
      <c r="J13">
        <f>Inventory_Data[[#This Row],[Quantity in Stock]]*Inventory_Data[[#This Row],[Unit/Cost]]</f>
        <v>300000</v>
      </c>
      <c r="K13">
        <f>_xlfn.XLOOKUP(Inventory_Data[[#This Row],[HSN-Code]],Product_Data[HSN Code.],Product_Data[Reorder Level],"")</f>
        <v>11</v>
      </c>
      <c r="L13" t="str">
        <f>IF(Inventory_Data[[#This Row],[Reorder Level]]&gt;=Inventory_Data[[#This Row],[Quantity in Stock]],"Yes","No")</f>
        <v>No</v>
      </c>
    </row>
    <row r="14" spans="3:12" x14ac:dyDescent="0.3">
      <c r="C14" t="s">
        <v>87</v>
      </c>
      <c r="D14" t="str">
        <f>_xlfn.XLOOKUP(Inventory_Data[[#This Row],[HSN-Code]],Product_Data[HSN Code.],Product_Data[Ware House No.],"")</f>
        <v>WH-0041</v>
      </c>
      <c r="E14" t="str">
        <f>_xlfn.XLOOKUP(C14,Product_Data[HSN Code.],Product_Data[Product],"")</f>
        <v>HP spectre x360</v>
      </c>
      <c r="F14" t="str">
        <f>_xlfn.XLOOKUP(C14,Product_Data[HSN Code.],Product_Data[Category],"")</f>
        <v>Laptop</v>
      </c>
      <c r="G14">
        <f>_xlfn.XLOOKUP(C14,Product_Data[HSN Code.],Product_Data[Unit/Cost],"")</f>
        <v>20000</v>
      </c>
      <c r="H14">
        <f>_xlfn.XLOOKUP(C14,Product_Data[HSN Code.],Product_Data[Selling Price],"")</f>
        <v>60000</v>
      </c>
      <c r="I14">
        <f>SUMIFS(Transaction_Data[Quantity],Transaction_Data[HSN-Code],Inventory_Data[[#This Row],[HSN-Code]],Transaction_Data[Ware House No.],Inventory_Data[[#This Row],[Ware House No.]])</f>
        <v>15</v>
      </c>
      <c r="J14">
        <f>Inventory_Data[[#This Row],[Quantity in Stock]]*Inventory_Data[[#This Row],[Unit/Cost]]</f>
        <v>300000</v>
      </c>
      <c r="K14">
        <f>_xlfn.XLOOKUP(Inventory_Data[[#This Row],[HSN-Code]],Product_Data[HSN Code.],Product_Data[Reorder Level],"")</f>
        <v>10</v>
      </c>
      <c r="L14" t="str">
        <f>IF(Inventory_Data[[#This Row],[Reorder Level]]&gt;=Inventory_Data[[#This Row],[Quantity in Stock]],"Yes","No")</f>
        <v>No</v>
      </c>
    </row>
    <row r="15" spans="3:12" x14ac:dyDescent="0.3">
      <c r="C15" t="s">
        <v>88</v>
      </c>
      <c r="D15" t="str">
        <f>_xlfn.XLOOKUP(Inventory_Data[[#This Row],[HSN-Code]],Product_Data[HSN Code.],Product_Data[Ware House No.],"")</f>
        <v>WH-0042</v>
      </c>
      <c r="E15" t="str">
        <f>_xlfn.XLOOKUP(C15,Product_Data[HSN Code.],Product_Data[Product],"")</f>
        <v>HP  Victer 14s</v>
      </c>
      <c r="F15" t="str">
        <f>_xlfn.XLOOKUP(C15,Product_Data[HSN Code.],Product_Data[Category],"")</f>
        <v>Laptop</v>
      </c>
      <c r="G15">
        <f>_xlfn.XLOOKUP(C15,Product_Data[HSN Code.],Product_Data[Unit/Cost],"")</f>
        <v>23000</v>
      </c>
      <c r="H15">
        <f>_xlfn.XLOOKUP(C15,Product_Data[HSN Code.],Product_Data[Selling Price],"")</f>
        <v>70000</v>
      </c>
      <c r="I15">
        <f>SUMIFS(Transaction_Data[Quantity],Transaction_Data[HSN-Code],Inventory_Data[[#This Row],[HSN-Code]],Transaction_Data[Ware House No.],Inventory_Data[[#This Row],[Ware House No.]])</f>
        <v>10</v>
      </c>
      <c r="J15">
        <f>Inventory_Data[[#This Row],[Quantity in Stock]]*Inventory_Data[[#This Row],[Unit/Cost]]</f>
        <v>230000</v>
      </c>
      <c r="K15">
        <f>_xlfn.XLOOKUP(Inventory_Data[[#This Row],[HSN-Code]],Product_Data[HSN Code.],Product_Data[Reorder Level],"")</f>
        <v>10</v>
      </c>
      <c r="L15" t="str">
        <f>IF(Inventory_Data[[#This Row],[Reorder Level]]&gt;=Inventory_Data[[#This Row],[Quantity in Stock]],"Yes","No")</f>
        <v>Yes</v>
      </c>
    </row>
    <row r="16" spans="3:12" x14ac:dyDescent="0.3">
      <c r="C16" t="s">
        <v>89</v>
      </c>
      <c r="D16" t="str">
        <f>_xlfn.XLOOKUP(Inventory_Data[[#This Row],[HSN-Code]],Product_Data[HSN Code.],Product_Data[Ware House No.],"")</f>
        <v>WH-0041</v>
      </c>
      <c r="E16" t="str">
        <f>_xlfn.XLOOKUP(C16,Product_Data[HSN Code.],Product_Data[Product],"")</f>
        <v>MacBook Pro M3 Max 16</v>
      </c>
      <c r="F16" t="str">
        <f>_xlfn.XLOOKUP(C16,Product_Data[HSN Code.],Product_Data[Category],"")</f>
        <v>Laptop</v>
      </c>
      <c r="G16">
        <f>_xlfn.XLOOKUP(C16,Product_Data[HSN Code.],Product_Data[Unit/Cost],"")</f>
        <v>40000</v>
      </c>
      <c r="H16">
        <f>_xlfn.XLOOKUP(C16,Product_Data[HSN Code.],Product_Data[Selling Price],"")</f>
        <v>120000</v>
      </c>
      <c r="I16">
        <f>SUMIFS(Transaction_Data[Quantity],Transaction_Data[HSN-Code],Inventory_Data[[#This Row],[HSN-Code]],Transaction_Data[Ware House No.],Inventory_Data[[#This Row],[Ware House No.]])</f>
        <v>13</v>
      </c>
      <c r="J16">
        <f>Inventory_Data[[#This Row],[Quantity in Stock]]*Inventory_Data[[#This Row],[Unit/Cost]]</f>
        <v>520000</v>
      </c>
      <c r="K16">
        <f>_xlfn.XLOOKUP(Inventory_Data[[#This Row],[HSN-Code]],Product_Data[HSN Code.],Product_Data[Reorder Level],"")</f>
        <v>12</v>
      </c>
      <c r="L16" t="str">
        <f>IF(Inventory_Data[[#This Row],[Reorder Level]]&gt;=Inventory_Data[[#This Row],[Quantity in Stock]],"Yes","No")</f>
        <v>No</v>
      </c>
    </row>
    <row r="17" spans="3:12" x14ac:dyDescent="0.3">
      <c r="C17" t="s">
        <v>90</v>
      </c>
      <c r="D17" t="str">
        <f>_xlfn.XLOOKUP(Inventory_Data[[#This Row],[HSN-Code]],Product_Data[HSN Code.],Product_Data[Ware House No.],"")</f>
        <v>WH-0041</v>
      </c>
      <c r="E17" t="str">
        <f>_xlfn.XLOOKUP(C17,Product_Data[HSN Code.],Product_Data[Product],"")</f>
        <v>iPad Pro 12</v>
      </c>
      <c r="F17" t="str">
        <f>_xlfn.XLOOKUP(C17,Product_Data[HSN Code.],Product_Data[Category],"")</f>
        <v>Tablet</v>
      </c>
      <c r="G17">
        <f>_xlfn.XLOOKUP(C17,Product_Data[HSN Code.],Product_Data[Unit/Cost],"")</f>
        <v>30000</v>
      </c>
      <c r="H17">
        <f>_xlfn.XLOOKUP(C17,Product_Data[HSN Code.],Product_Data[Selling Price],"")</f>
        <v>90000</v>
      </c>
      <c r="I17">
        <f>SUMIFS(Transaction_Data[Quantity],Transaction_Data[HSN-Code],Inventory_Data[[#This Row],[HSN-Code]],Transaction_Data[Ware House No.],Inventory_Data[[#This Row],[Ware House No.]])</f>
        <v>17</v>
      </c>
      <c r="J17">
        <f>Inventory_Data[[#This Row],[Quantity in Stock]]*Inventory_Data[[#This Row],[Unit/Cost]]</f>
        <v>510000</v>
      </c>
      <c r="K17">
        <f>_xlfn.XLOOKUP(Inventory_Data[[#This Row],[HSN-Code]],Product_Data[HSN Code.],Product_Data[Reorder Level],"")</f>
        <v>12</v>
      </c>
      <c r="L17" t="str">
        <f>IF(Inventory_Data[[#This Row],[Reorder Level]]&gt;=Inventory_Data[[#This Row],[Quantity in Stock]],"Yes","No")</f>
        <v>No</v>
      </c>
    </row>
    <row r="18" spans="3:12" x14ac:dyDescent="0.3">
      <c r="C18" t="s">
        <v>91</v>
      </c>
      <c r="D18" t="str">
        <f>_xlfn.XLOOKUP(Inventory_Data[[#This Row],[HSN-Code]],Product_Data[HSN Code.],Product_Data[Ware House No.],"")</f>
        <v>WH-0042</v>
      </c>
      <c r="E18" t="str">
        <f>_xlfn.XLOOKUP(C18,Product_Data[HSN Code.],Product_Data[Product],"")</f>
        <v>Asus Zenbook 14</v>
      </c>
      <c r="F18" t="str">
        <f>_xlfn.XLOOKUP(C18,Product_Data[HSN Code.],Product_Data[Category],"")</f>
        <v>Laptop</v>
      </c>
      <c r="G18">
        <f>_xlfn.XLOOKUP(C18,Product_Data[HSN Code.],Product_Data[Unit/Cost],"")</f>
        <v>26000</v>
      </c>
      <c r="H18">
        <f>_xlfn.XLOOKUP(C18,Product_Data[HSN Code.],Product_Data[Selling Price],"")</f>
        <v>80000</v>
      </c>
      <c r="I18">
        <f>SUMIFS(Transaction_Data[Quantity],Transaction_Data[HSN-Code],Inventory_Data[[#This Row],[HSN-Code]],Transaction_Data[Ware House No.],Inventory_Data[[#This Row],[Ware House No.]])</f>
        <v>12</v>
      </c>
      <c r="J18">
        <f>Inventory_Data[[#This Row],[Quantity in Stock]]*Inventory_Data[[#This Row],[Unit/Cost]]</f>
        <v>312000</v>
      </c>
      <c r="K18">
        <f>_xlfn.XLOOKUP(Inventory_Data[[#This Row],[HSN-Code]],Product_Data[HSN Code.],Product_Data[Reorder Level],"")</f>
        <v>12</v>
      </c>
      <c r="L18" t="str">
        <f>IF(Inventory_Data[[#This Row],[Reorder Level]]&gt;=Inventory_Data[[#This Row],[Quantity in Stock]],"Yes","No")</f>
        <v>Yes</v>
      </c>
    </row>
    <row r="19" spans="3:12" x14ac:dyDescent="0.3">
      <c r="C19" t="s">
        <v>92</v>
      </c>
      <c r="D19" t="str">
        <f>_xlfn.XLOOKUP(Inventory_Data[[#This Row],[HSN-Code]],Product_Data[HSN Code.],Product_Data[Ware House No.],"")</f>
        <v>WH-0041</v>
      </c>
      <c r="E19" t="str">
        <f>_xlfn.XLOOKUP(C19,Product_Data[HSN Code.],Product_Data[Product],"")</f>
        <v>iPhone 15 Pro Max</v>
      </c>
      <c r="F19" t="str">
        <f>_xlfn.XLOOKUP(C19,Product_Data[HSN Code.],Product_Data[Category],"")</f>
        <v>Mobile Phone</v>
      </c>
      <c r="G19">
        <f>_xlfn.XLOOKUP(C19,Product_Data[HSN Code.],Product_Data[Unit/Cost],"")</f>
        <v>35000</v>
      </c>
      <c r="H19">
        <f>_xlfn.XLOOKUP(C19,Product_Data[HSN Code.],Product_Data[Selling Price],"")</f>
        <v>110000</v>
      </c>
      <c r="I19">
        <f>SUMIFS(Transaction_Data[Quantity],Transaction_Data[HSN-Code],Inventory_Data[[#This Row],[HSN-Code]],Transaction_Data[Ware House No.],Inventory_Data[[#This Row],[Ware House No.]])</f>
        <v>15</v>
      </c>
      <c r="J19">
        <f>Inventory_Data[[#This Row],[Quantity in Stock]]*Inventory_Data[[#This Row],[Unit/Cost]]</f>
        <v>525000</v>
      </c>
      <c r="K19">
        <f>_xlfn.XLOOKUP(Inventory_Data[[#This Row],[HSN-Code]],Product_Data[HSN Code.],Product_Data[Reorder Level],"")</f>
        <v>12</v>
      </c>
      <c r="L19" t="str">
        <f>IF(Inventory_Data[[#This Row],[Reorder Level]]&gt;=Inventory_Data[[#This Row],[Quantity in Stock]],"Yes","No")</f>
        <v>No</v>
      </c>
    </row>
    <row r="20" spans="3:12" x14ac:dyDescent="0.3">
      <c r="C20" t="s">
        <v>93</v>
      </c>
      <c r="D20" t="str">
        <f>_xlfn.XLOOKUP(Inventory_Data[[#This Row],[HSN-Code]],Product_Data[HSN Code.],Product_Data[Ware House No.],"")</f>
        <v>WH-0041</v>
      </c>
      <c r="E20" t="str">
        <f>_xlfn.XLOOKUP(C20,Product_Data[HSN Code.],Product_Data[Product],"")</f>
        <v>Dell Alienware</v>
      </c>
      <c r="F20" t="str">
        <f>_xlfn.XLOOKUP(C20,Product_Data[HSN Code.],Product_Data[Category],"")</f>
        <v>Laptop</v>
      </c>
      <c r="G20">
        <f>_xlfn.XLOOKUP(C20,Product_Data[HSN Code.],Product_Data[Unit/Cost],"")</f>
        <v>26000</v>
      </c>
      <c r="H20">
        <f>_xlfn.XLOOKUP(C20,Product_Data[HSN Code.],Product_Data[Selling Price],"")</f>
        <v>80000</v>
      </c>
      <c r="I20">
        <f>SUMIFS(Transaction_Data[Quantity],Transaction_Data[HSN-Code],Inventory_Data[[#This Row],[HSN-Code]],Transaction_Data[Ware House No.],Inventory_Data[[#This Row],[Ware House No.]])</f>
        <v>12</v>
      </c>
      <c r="J20">
        <f>Inventory_Data[[#This Row],[Quantity in Stock]]*Inventory_Data[[#This Row],[Unit/Cost]]</f>
        <v>312000</v>
      </c>
      <c r="K20">
        <f>_xlfn.XLOOKUP(Inventory_Data[[#This Row],[HSN-Code]],Product_Data[HSN Code.],Product_Data[Reorder Level],"")</f>
        <v>12</v>
      </c>
      <c r="L20" t="str">
        <f>IF(Inventory_Data[[#This Row],[Reorder Level]]&gt;=Inventory_Data[[#This Row],[Quantity in Stock]],"Yes","No")</f>
        <v>Yes</v>
      </c>
    </row>
    <row r="21" spans="3:12" x14ac:dyDescent="0.3">
      <c r="C21" t="s">
        <v>94</v>
      </c>
      <c r="D21" t="str">
        <f>_xlfn.XLOOKUP(Inventory_Data[[#This Row],[HSN-Code]],Product_Data[HSN Code.],Product_Data[Ware House No.],"")</f>
        <v>WH-0042</v>
      </c>
      <c r="E21" t="str">
        <f>_xlfn.XLOOKUP(C21,Product_Data[HSN Code.],Product_Data[Product],"")</f>
        <v>Samsung Galaxy S24 Ultra</v>
      </c>
      <c r="F21" t="str">
        <f>_xlfn.XLOOKUP(C21,Product_Data[HSN Code.],Product_Data[Category],"")</f>
        <v>Mobile Phone</v>
      </c>
      <c r="G21">
        <f>_xlfn.XLOOKUP(C21,Product_Data[HSN Code.],Product_Data[Unit/Cost],"")</f>
        <v>22000</v>
      </c>
      <c r="H21">
        <f>_xlfn.XLOOKUP(C21,Product_Data[HSN Code.],Product_Data[Selling Price],"")</f>
        <v>65000</v>
      </c>
      <c r="I21">
        <f>SUMIFS(Transaction_Data[Quantity],Transaction_Data[HSN-Code],Inventory_Data[[#This Row],[HSN-Code]],Transaction_Data[Ware House No.],Inventory_Data[[#This Row],[Ware House No.]])</f>
        <v>4</v>
      </c>
      <c r="J21">
        <f>Inventory_Data[[#This Row],[Quantity in Stock]]*Inventory_Data[[#This Row],[Unit/Cost]]</f>
        <v>88000</v>
      </c>
      <c r="K21">
        <f>_xlfn.XLOOKUP(Inventory_Data[[#This Row],[HSN-Code]],Product_Data[HSN Code.],Product_Data[Reorder Level],"")</f>
        <v>11</v>
      </c>
      <c r="L21" t="str">
        <f>IF(Inventory_Data[[#This Row],[Reorder Level]]&gt;=Inventory_Data[[#This Row],[Quantity in Stock]],"Yes","No")</f>
        <v>Yes</v>
      </c>
    </row>
    <row r="22" spans="3:12" x14ac:dyDescent="0.3">
      <c r="C22" t="s">
        <v>95</v>
      </c>
      <c r="D22" t="str">
        <f>_xlfn.XLOOKUP(Inventory_Data[[#This Row],[HSN-Code]],Product_Data[HSN Code.],Product_Data[Ware House No.],"")</f>
        <v>WH-0042</v>
      </c>
      <c r="E22" t="str">
        <f>_xlfn.XLOOKUP(C22,Product_Data[HSN Code.],Product_Data[Product],"")</f>
        <v>iPhone 13</v>
      </c>
      <c r="F22" t="str">
        <f>_xlfn.XLOOKUP(C22,Product_Data[HSN Code.],Product_Data[Category],"")</f>
        <v>Mobile Phone</v>
      </c>
      <c r="G22">
        <f>_xlfn.XLOOKUP(C22,Product_Data[HSN Code.],Product_Data[Unit/Cost],"")</f>
        <v>35000</v>
      </c>
      <c r="H22">
        <f>_xlfn.XLOOKUP(C22,Product_Data[HSN Code.],Product_Data[Selling Price],"")</f>
        <v>105000</v>
      </c>
      <c r="I22">
        <f>SUMIFS(Transaction_Data[Quantity],Transaction_Data[HSN-Code],Inventory_Data[[#This Row],[HSN-Code]],Transaction_Data[Ware House No.],Inventory_Data[[#This Row],[Ware House No.]])</f>
        <v>20</v>
      </c>
      <c r="J22">
        <f>Inventory_Data[[#This Row],[Quantity in Stock]]*Inventory_Data[[#This Row],[Unit/Cost]]</f>
        <v>700000</v>
      </c>
      <c r="K22">
        <f>_xlfn.XLOOKUP(Inventory_Data[[#This Row],[HSN-Code]],Product_Data[HSN Code.],Product_Data[Reorder Level],"")</f>
        <v>12</v>
      </c>
      <c r="L22" t="str">
        <f>IF(Inventory_Data[[#This Row],[Reorder Level]]&gt;=Inventory_Data[[#This Row],[Quantity in Stock]],"Yes","No")</f>
        <v>No</v>
      </c>
    </row>
    <row r="23" spans="3:12" x14ac:dyDescent="0.3">
      <c r="C23" t="s">
        <v>96</v>
      </c>
      <c r="D23" t="str">
        <f>_xlfn.XLOOKUP(Inventory_Data[[#This Row],[HSN-Code]],Product_Data[HSN Code.],Product_Data[Ware House No.],"")</f>
        <v>WH-0042</v>
      </c>
      <c r="E23" t="str">
        <f>_xlfn.XLOOKUP(C23,Product_Data[HSN Code.],Product_Data[Product],"")</f>
        <v>Xiaomi 14 Pro</v>
      </c>
      <c r="F23" t="str">
        <f>_xlfn.XLOOKUP(C23,Product_Data[HSN Code.],Product_Data[Category],"")</f>
        <v>Mobile Phone</v>
      </c>
      <c r="G23">
        <f>_xlfn.XLOOKUP(C23,Product_Data[HSN Code.],Product_Data[Unit/Cost],"")</f>
        <v>11000</v>
      </c>
      <c r="H23">
        <f>_xlfn.XLOOKUP(C23,Product_Data[HSN Code.],Product_Data[Selling Price],"")</f>
        <v>35000</v>
      </c>
      <c r="I23">
        <f>SUMIFS(Transaction_Data[Quantity],Transaction_Data[HSN-Code],Inventory_Data[[#This Row],[HSN-Code]],Transaction_Data[Ware House No.],Inventory_Data[[#This Row],[Ware House No.]])</f>
        <v>13</v>
      </c>
      <c r="J23">
        <f>Inventory_Data[[#This Row],[Quantity in Stock]]*Inventory_Data[[#This Row],[Unit/Cost]]</f>
        <v>143000</v>
      </c>
      <c r="K23">
        <f>_xlfn.XLOOKUP(Inventory_Data[[#This Row],[HSN-Code]],Product_Data[HSN Code.],Product_Data[Reorder Level],"")</f>
        <v>11</v>
      </c>
      <c r="L23" t="str">
        <f>IF(Inventory_Data[[#This Row],[Reorder Level]]&gt;=Inventory_Data[[#This Row],[Quantity in Stock]],"Yes","No")</f>
        <v>No</v>
      </c>
    </row>
    <row r="24" spans="3:12" x14ac:dyDescent="0.3">
      <c r="C24" t="s">
        <v>97</v>
      </c>
      <c r="D24" t="str">
        <f>_xlfn.XLOOKUP(Inventory_Data[[#This Row],[HSN-Code]],Product_Data[HSN Code.],Product_Data[Ware House No.],"")</f>
        <v>WH-0042</v>
      </c>
      <c r="E24" t="str">
        <f>_xlfn.XLOOKUP(C24,Product_Data[HSN Code.],Product_Data[Product],"")</f>
        <v>Sony Bravia 4k Led TV</v>
      </c>
      <c r="F24" t="str">
        <f>_xlfn.XLOOKUP(C24,Product_Data[HSN Code.],Product_Data[Category],"")</f>
        <v>Led TV</v>
      </c>
      <c r="G24">
        <f>_xlfn.XLOOKUP(C24,Product_Data[HSN Code.],Product_Data[Unit/Cost],"")</f>
        <v>20000</v>
      </c>
      <c r="H24">
        <f>_xlfn.XLOOKUP(C24,Product_Data[HSN Code.],Product_Data[Selling Price],"")</f>
        <v>60000</v>
      </c>
      <c r="I24">
        <f>SUMIFS(Transaction_Data[Quantity],Transaction_Data[HSN-Code],Inventory_Data[[#This Row],[HSN-Code]],Transaction_Data[Ware House No.],Inventory_Data[[#This Row],[Ware House No.]])</f>
        <v>19</v>
      </c>
      <c r="J24">
        <f>Inventory_Data[[#This Row],[Quantity in Stock]]*Inventory_Data[[#This Row],[Unit/Cost]]</f>
        <v>380000</v>
      </c>
      <c r="K24">
        <f>_xlfn.XLOOKUP(Inventory_Data[[#This Row],[HSN-Code]],Product_Data[HSN Code.],Product_Data[Reorder Level],"")</f>
        <v>12</v>
      </c>
      <c r="L24" t="str">
        <f>IF(Inventory_Data[[#This Row],[Reorder Level]]&gt;=Inventory_Data[[#This Row],[Quantity in Stock]],"Yes","No")</f>
        <v>No</v>
      </c>
    </row>
    <row r="25" spans="3:12" x14ac:dyDescent="0.3">
      <c r="C25" t="s">
        <v>98</v>
      </c>
      <c r="D25" t="str">
        <f>_xlfn.XLOOKUP(Inventory_Data[[#This Row],[HSN-Code]],Product_Data[HSN Code.],Product_Data[Ware House No.],"")</f>
        <v>WH-0042</v>
      </c>
      <c r="E25" t="str">
        <f>_xlfn.XLOOKUP(C25,Product_Data[HSN Code.],Product_Data[Product],"")</f>
        <v>Nothing Phone</v>
      </c>
      <c r="F25" t="str">
        <f>_xlfn.XLOOKUP(C25,Product_Data[HSN Code.],Product_Data[Category],"")</f>
        <v>Mobile Phone</v>
      </c>
      <c r="G25">
        <f>_xlfn.XLOOKUP(C25,Product_Data[HSN Code.],Product_Data[Unit/Cost],"")</f>
        <v>18000</v>
      </c>
      <c r="H25">
        <f>_xlfn.XLOOKUP(C25,Product_Data[HSN Code.],Product_Data[Selling Price],"")</f>
        <v>55000</v>
      </c>
      <c r="I25">
        <f>SUMIFS(Transaction_Data[Quantity],Transaction_Data[HSN-Code],Inventory_Data[[#This Row],[HSN-Code]],Transaction_Data[Ware House No.],Inventory_Data[[#This Row],[Ware House No.]])</f>
        <v>20</v>
      </c>
      <c r="J25">
        <f>Inventory_Data[[#This Row],[Quantity in Stock]]*Inventory_Data[[#This Row],[Unit/Cost]]</f>
        <v>360000</v>
      </c>
      <c r="K25">
        <f>_xlfn.XLOOKUP(Inventory_Data[[#This Row],[HSN-Code]],Product_Data[HSN Code.],Product_Data[Reorder Level],"")</f>
        <v>11</v>
      </c>
      <c r="L25" t="str">
        <f>IF(Inventory_Data[[#This Row],[Reorder Level]]&gt;=Inventory_Data[[#This Row],[Quantity in Stock]],"Yes","No")</f>
        <v>No</v>
      </c>
    </row>
    <row r="26" spans="3:12" x14ac:dyDescent="0.3">
      <c r="C26" t="s">
        <v>99</v>
      </c>
      <c r="D26" t="str">
        <f>_xlfn.XLOOKUP(Inventory_Data[[#This Row],[HSN-Code]],Product_Data[HSN Code.],Product_Data[Ware House No.],"")</f>
        <v>WH-0042</v>
      </c>
      <c r="E26" t="str">
        <f>_xlfn.XLOOKUP(C26,Product_Data[HSN Code.],Product_Data[Product],"")</f>
        <v>iPad Air</v>
      </c>
      <c r="F26" t="str">
        <f>_xlfn.XLOOKUP(C26,Product_Data[HSN Code.],Product_Data[Category],"")</f>
        <v>Tablet</v>
      </c>
      <c r="G26">
        <f>_xlfn.XLOOKUP(C26,Product_Data[HSN Code.],Product_Data[Unit/Cost],"")</f>
        <v>23000</v>
      </c>
      <c r="H26">
        <f>_xlfn.XLOOKUP(C26,Product_Data[HSN Code.],Product_Data[Selling Price],"")</f>
        <v>70000</v>
      </c>
      <c r="I26">
        <f>SUMIFS(Transaction_Data[Quantity],Transaction_Data[HSN-Code],Inventory_Data[[#This Row],[HSN-Code]],Transaction_Data[Ware House No.],Inventory_Data[[#This Row],[Ware House No.]])</f>
        <v>13</v>
      </c>
      <c r="J26">
        <f>Inventory_Data[[#This Row],[Quantity in Stock]]*Inventory_Data[[#This Row],[Unit/Cost]]</f>
        <v>299000</v>
      </c>
      <c r="K26">
        <f>_xlfn.XLOOKUP(Inventory_Data[[#This Row],[HSN-Code]],Product_Data[HSN Code.],Product_Data[Reorder Level],"")</f>
        <v>12</v>
      </c>
      <c r="L26" t="str">
        <f>IF(Inventory_Data[[#This Row],[Reorder Level]]&gt;=Inventory_Data[[#This Row],[Quantity in Stock]],"Yes","No")</f>
        <v>No</v>
      </c>
    </row>
    <row r="27" spans="3:12" x14ac:dyDescent="0.3">
      <c r="C27" t="s">
        <v>100</v>
      </c>
      <c r="D27" t="str">
        <f>_xlfn.XLOOKUP(Inventory_Data[[#This Row],[HSN-Code]],Product_Data[HSN Code.],Product_Data[Ware House No.],"")</f>
        <v>WH-0042</v>
      </c>
      <c r="E27" t="str">
        <f>_xlfn.XLOOKUP(C27,Product_Data[HSN Code.],Product_Data[Product],"")</f>
        <v>One Plus Led TV</v>
      </c>
      <c r="F27" t="str">
        <f>_xlfn.XLOOKUP(C27,Product_Data[HSN Code.],Product_Data[Category],"")</f>
        <v>Led TV</v>
      </c>
      <c r="G27">
        <f>_xlfn.XLOOKUP(C27,Product_Data[HSN Code.],Product_Data[Unit/Cost],"")</f>
        <v>21000</v>
      </c>
      <c r="H27">
        <f>_xlfn.XLOOKUP(C27,Product_Data[HSN Code.],Product_Data[Selling Price],"")</f>
        <v>65000</v>
      </c>
      <c r="I27">
        <f>SUMIFS(Transaction_Data[Quantity],Transaction_Data[HSN-Code],Inventory_Data[[#This Row],[HSN-Code]],Transaction_Data[Ware House No.],Inventory_Data[[#This Row],[Ware House No.]])</f>
        <v>18</v>
      </c>
      <c r="J27">
        <f>Inventory_Data[[#This Row],[Quantity in Stock]]*Inventory_Data[[#This Row],[Unit/Cost]]</f>
        <v>378000</v>
      </c>
      <c r="K27">
        <f>_xlfn.XLOOKUP(Inventory_Data[[#This Row],[HSN-Code]],Product_Data[HSN Code.],Product_Data[Reorder Level],"")</f>
        <v>12</v>
      </c>
      <c r="L27" t="str">
        <f>IF(Inventory_Data[[#This Row],[Reorder Level]]&gt;=Inventory_Data[[#This Row],[Quantity in Stock]],"Yes","No")</f>
        <v>No</v>
      </c>
    </row>
    <row r="28" spans="3:12" x14ac:dyDescent="0.3">
      <c r="C28" t="s">
        <v>101</v>
      </c>
      <c r="D28" t="str">
        <f>_xlfn.XLOOKUP(Inventory_Data[[#This Row],[HSN-Code]],Product_Data[HSN Code.],Product_Data[Ware House No.],"")</f>
        <v>WH-0041</v>
      </c>
      <c r="E28" t="str">
        <f>_xlfn.XLOOKUP(C28,Product_Data[HSN Code.],Product_Data[Product],"")</f>
        <v xml:space="preserve">Samsung Smart Led TV </v>
      </c>
      <c r="F28" t="str">
        <f>_xlfn.XLOOKUP(C28,Product_Data[HSN Code.],Product_Data[Category],"")</f>
        <v>Led TV</v>
      </c>
      <c r="G28">
        <f>_xlfn.XLOOKUP(C28,Product_Data[HSN Code.],Product_Data[Unit/Cost],"")</f>
        <v>25000</v>
      </c>
      <c r="H28">
        <f>_xlfn.XLOOKUP(C28,Product_Data[HSN Code.],Product_Data[Selling Price],"")</f>
        <v>75000</v>
      </c>
      <c r="I28">
        <f>SUMIFS(Transaction_Data[Quantity],Transaction_Data[HSN-Code],Inventory_Data[[#This Row],[HSN-Code]],Transaction_Data[Ware House No.],Inventory_Data[[#This Row],[Ware House No.]])</f>
        <v>14</v>
      </c>
      <c r="J28">
        <f>Inventory_Data[[#This Row],[Quantity in Stock]]*Inventory_Data[[#This Row],[Unit/Cost]]</f>
        <v>350000</v>
      </c>
      <c r="K28">
        <f>_xlfn.XLOOKUP(Inventory_Data[[#This Row],[HSN-Code]],Product_Data[HSN Code.],Product_Data[Reorder Level],"")</f>
        <v>10</v>
      </c>
      <c r="L28" t="str">
        <f>IF(Inventory_Data[[#This Row],[Reorder Level]]&gt;=Inventory_Data[[#This Row],[Quantity in Stock]],"Yes","No")</f>
        <v>No</v>
      </c>
    </row>
    <row r="29" spans="3:12" x14ac:dyDescent="0.3">
      <c r="C29" t="s">
        <v>102</v>
      </c>
      <c r="D29" t="str">
        <f>_xlfn.XLOOKUP(Inventory_Data[[#This Row],[HSN-Code]],Product_Data[HSN Code.],Product_Data[Ware House No.],"")</f>
        <v>WH-0042</v>
      </c>
      <c r="E29" t="str">
        <f>_xlfn.XLOOKUP(C29,Product_Data[HSN Code.],Product_Data[Product],"")</f>
        <v>MacBook Air M2 13</v>
      </c>
      <c r="F29" t="str">
        <f>_xlfn.XLOOKUP(C29,Product_Data[HSN Code.],Product_Data[Category],"")</f>
        <v>Laptop</v>
      </c>
      <c r="G29">
        <f>_xlfn.XLOOKUP(C29,Product_Data[HSN Code.],Product_Data[Unit/Cost],"")</f>
        <v>50000</v>
      </c>
      <c r="H29">
        <f>_xlfn.XLOOKUP(C29,Product_Data[HSN Code.],Product_Data[Selling Price],"")</f>
        <v>150000</v>
      </c>
      <c r="I29">
        <f>SUMIFS(Transaction_Data[Quantity],Transaction_Data[HSN-Code],Inventory_Data[[#This Row],[HSN-Code]],Transaction_Data[Ware House No.],Inventory_Data[[#This Row],[Ware House No.]])</f>
        <v>25</v>
      </c>
      <c r="J29">
        <f>Inventory_Data[[#This Row],[Quantity in Stock]]*Inventory_Data[[#This Row],[Unit/Cost]]</f>
        <v>1250000</v>
      </c>
      <c r="K29">
        <f>_xlfn.XLOOKUP(Inventory_Data[[#This Row],[HSN-Code]],Product_Data[HSN Code.],Product_Data[Reorder Level],"")</f>
        <v>12</v>
      </c>
      <c r="L29" t="str">
        <f>IF(Inventory_Data[[#This Row],[Reorder Level]]&gt;=Inventory_Data[[#This Row],[Quantity in Stock]],"Yes","No")</f>
        <v>No</v>
      </c>
    </row>
    <row r="30" spans="3:12" x14ac:dyDescent="0.3">
      <c r="C30" t="s">
        <v>103</v>
      </c>
      <c r="D30" t="str">
        <f>_xlfn.XLOOKUP(Inventory_Data[[#This Row],[HSN-Code]],Product_Data[HSN Code.],Product_Data[Ware House No.],"")</f>
        <v>WH-0042</v>
      </c>
      <c r="E30" t="str">
        <f>_xlfn.XLOOKUP(C30,Product_Data[HSN Code.],Product_Data[Product],"")</f>
        <v>Sony Xperia 1V</v>
      </c>
      <c r="F30" t="str">
        <f>_xlfn.XLOOKUP(C30,Product_Data[HSN Code.],Product_Data[Category],"")</f>
        <v>Mobile Phone</v>
      </c>
      <c r="G30">
        <f>_xlfn.XLOOKUP(C30,Product_Data[HSN Code.],Product_Data[Unit/Cost],"")</f>
        <v>30000</v>
      </c>
      <c r="H30">
        <f>_xlfn.XLOOKUP(C30,Product_Data[HSN Code.],Product_Data[Selling Price],"")</f>
        <v>95000</v>
      </c>
      <c r="I30">
        <f>SUMIFS(Transaction_Data[Quantity],Transaction_Data[HSN-Code],Inventory_Data[[#This Row],[HSN-Code]],Transaction_Data[Ware House No.],Inventory_Data[[#This Row],[Ware House No.]])</f>
        <v>15</v>
      </c>
      <c r="J30">
        <f>Inventory_Data[[#This Row],[Quantity in Stock]]*Inventory_Data[[#This Row],[Unit/Cost]]</f>
        <v>450000</v>
      </c>
      <c r="K30">
        <f>_xlfn.XLOOKUP(Inventory_Data[[#This Row],[HSN-Code]],Product_Data[HSN Code.],Product_Data[Reorder Level],"")</f>
        <v>10</v>
      </c>
      <c r="L30" t="str">
        <f>IF(Inventory_Data[[#This Row],[Reorder Level]]&gt;=Inventory_Data[[#This Row],[Quantity in Stock]],"Yes","No")</f>
        <v>No</v>
      </c>
    </row>
    <row r="31" spans="3:12" x14ac:dyDescent="0.3">
      <c r="C31" t="s">
        <v>104</v>
      </c>
      <c r="D31" t="str">
        <f>_xlfn.XLOOKUP(Inventory_Data[[#This Row],[HSN-Code]],Product_Data[HSN Code.],Product_Data[Ware House No.],"")</f>
        <v>WH-0041</v>
      </c>
      <c r="E31" t="str">
        <f>_xlfn.XLOOKUP(C31,Product_Data[HSN Code.],Product_Data[Product],"")</f>
        <v>Samsung Galaxy Tab S9 FE</v>
      </c>
      <c r="F31" t="str">
        <f>_xlfn.XLOOKUP(C31,Product_Data[HSN Code.],Product_Data[Category],"")</f>
        <v>Mobile Phone</v>
      </c>
      <c r="G31">
        <f>_xlfn.XLOOKUP(C31,Product_Data[HSN Code.],Product_Data[Unit/Cost],"")</f>
        <v>20000</v>
      </c>
      <c r="H31">
        <f>_xlfn.XLOOKUP(C31,Product_Data[HSN Code.],Product_Data[Selling Price],"")</f>
        <v>65000</v>
      </c>
      <c r="I31">
        <f>SUMIFS(Transaction_Data[Quantity],Transaction_Data[HSN-Code],Inventory_Data[[#This Row],[HSN-Code]],Transaction_Data[Ware House No.],Inventory_Data[[#This Row],[Ware House No.]])</f>
        <v>10</v>
      </c>
      <c r="J31">
        <f>Inventory_Data[[#This Row],[Quantity in Stock]]*Inventory_Data[[#This Row],[Unit/Cost]]</f>
        <v>200000</v>
      </c>
      <c r="K31">
        <f>_xlfn.XLOOKUP(Inventory_Data[[#This Row],[HSN-Code]],Product_Data[HSN Code.],Product_Data[Reorder Level],"")</f>
        <v>10</v>
      </c>
      <c r="L31" t="str">
        <f>IF(Inventory_Data[[#This Row],[Reorder Level]]&gt;=Inventory_Data[[#This Row],[Quantity in Stock]],"Yes","No")</f>
        <v>Yes</v>
      </c>
    </row>
    <row r="32" spans="3:12" x14ac:dyDescent="0.3">
      <c r="C32" t="s">
        <v>105</v>
      </c>
      <c r="D32" t="str">
        <f>_xlfn.XLOOKUP(Inventory_Data[[#This Row],[HSN-Code]],Product_Data[HSN Code.],Product_Data[Ware House No.],"")</f>
        <v>WH-0042</v>
      </c>
      <c r="E32" t="str">
        <f>_xlfn.XLOOKUP(C32,Product_Data[HSN Code.],Product_Data[Product],"")</f>
        <v>Samsung Galaxy S24+</v>
      </c>
      <c r="F32" t="str">
        <f>_xlfn.XLOOKUP(C32,Product_Data[HSN Code.],Product_Data[Category],"")</f>
        <v>Mobile Phone</v>
      </c>
      <c r="G32">
        <f>_xlfn.XLOOKUP(C32,Product_Data[HSN Code.],Product_Data[Unit/Cost],"")</f>
        <v>50000</v>
      </c>
      <c r="H32">
        <f>_xlfn.XLOOKUP(C32,Product_Data[HSN Code.],Product_Data[Selling Price],"")</f>
        <v>150000</v>
      </c>
      <c r="I32">
        <f>SUMIFS(Transaction_Data[Quantity],Transaction_Data[HSN-Code],Inventory_Data[[#This Row],[HSN-Code]],Transaction_Data[Ware House No.],Inventory_Data[[#This Row],[Ware House No.]])</f>
        <v>7</v>
      </c>
      <c r="J32">
        <f>Inventory_Data[[#This Row],[Quantity in Stock]]*Inventory_Data[[#This Row],[Unit/Cost]]</f>
        <v>350000</v>
      </c>
      <c r="K32">
        <f>_xlfn.XLOOKUP(Inventory_Data[[#This Row],[HSN-Code]],Product_Data[HSN Code.],Product_Data[Reorder Level],"")</f>
        <v>11</v>
      </c>
      <c r="L32" t="str">
        <f>IF(Inventory_Data[[#This Row],[Reorder Level]]&gt;=Inventory_Data[[#This Row],[Quantity in Stock]],"Yes","No")</f>
        <v>Yes</v>
      </c>
    </row>
    <row r="33" spans="3:12" x14ac:dyDescent="0.3">
      <c r="C33" t="s">
        <v>106</v>
      </c>
      <c r="D33" t="str">
        <f>_xlfn.XLOOKUP(Inventory_Data[[#This Row],[HSN-Code]],Product_Data[HSN Code.],Product_Data[Ware House No.],"")</f>
        <v>WH-0041</v>
      </c>
      <c r="E33" t="str">
        <f>_xlfn.XLOOKUP(C33,Product_Data[HSN Code.],Product_Data[Product],"")</f>
        <v xml:space="preserve">One Plus Ultra </v>
      </c>
      <c r="F33" t="str">
        <f>_xlfn.XLOOKUP(C33,Product_Data[HSN Code.],Product_Data[Category],"")</f>
        <v>Mobile Phone</v>
      </c>
      <c r="G33">
        <f>_xlfn.XLOOKUP(C33,Product_Data[HSN Code.],Product_Data[Unit/Cost],"")</f>
        <v>11000</v>
      </c>
      <c r="H33">
        <f>_xlfn.XLOOKUP(C33,Product_Data[HSN Code.],Product_Data[Selling Price],"")</f>
        <v>35000</v>
      </c>
      <c r="I33">
        <f>SUMIFS(Transaction_Data[Quantity],Transaction_Data[HSN-Code],Inventory_Data[[#This Row],[HSN-Code]],Transaction_Data[Ware House No.],Inventory_Data[[#This Row],[Ware House No.]])</f>
        <v>15</v>
      </c>
      <c r="J33">
        <f>Inventory_Data[[#This Row],[Quantity in Stock]]*Inventory_Data[[#This Row],[Unit/Cost]]</f>
        <v>165000</v>
      </c>
      <c r="K33">
        <f>_xlfn.XLOOKUP(Inventory_Data[[#This Row],[HSN-Code]],Product_Data[HSN Code.],Product_Data[Reorder Level],"")</f>
        <v>12</v>
      </c>
      <c r="L33" t="str">
        <f>IF(Inventory_Data[[#This Row],[Reorder Level]]&gt;=Inventory_Data[[#This Row],[Quantity in Stock]],"Yes","No")</f>
        <v>No</v>
      </c>
    </row>
    <row r="34" spans="3:12" x14ac:dyDescent="0.3">
      <c r="C34" t="s">
        <v>107</v>
      </c>
      <c r="D34" t="str">
        <f>_xlfn.XLOOKUP(Inventory_Data[[#This Row],[HSN-Code]],Product_Data[HSN Code.],Product_Data[Ware House No.],"")</f>
        <v>WH-0041</v>
      </c>
      <c r="E34" t="str">
        <f>_xlfn.XLOOKUP(C34,Product_Data[HSN Code.],Product_Data[Product],"")</f>
        <v xml:space="preserve">Dell Aspire </v>
      </c>
      <c r="F34" t="str">
        <f>_xlfn.XLOOKUP(C34,Product_Data[HSN Code.],Product_Data[Category],"")</f>
        <v>Laptop</v>
      </c>
      <c r="G34">
        <f>_xlfn.XLOOKUP(C34,Product_Data[HSN Code.],Product_Data[Unit/Cost],"")</f>
        <v>21000</v>
      </c>
      <c r="H34">
        <f>_xlfn.XLOOKUP(C34,Product_Data[HSN Code.],Product_Data[Selling Price],"")</f>
        <v>65000</v>
      </c>
      <c r="I34">
        <f>SUMIFS(Transaction_Data[Quantity],Transaction_Data[HSN-Code],Inventory_Data[[#This Row],[HSN-Code]],Transaction_Data[Ware House No.],Inventory_Data[[#This Row],[Ware House No.]])</f>
        <v>12</v>
      </c>
      <c r="J34">
        <f>Inventory_Data[[#This Row],[Quantity in Stock]]*Inventory_Data[[#This Row],[Unit/Cost]]</f>
        <v>252000</v>
      </c>
      <c r="K34">
        <f>_xlfn.XLOOKUP(Inventory_Data[[#This Row],[HSN-Code]],Product_Data[HSN Code.],Product_Data[Reorder Level],"")</f>
        <v>12</v>
      </c>
      <c r="L34" t="str">
        <f>IF(Inventory_Data[[#This Row],[Reorder Level]]&gt;=Inventory_Data[[#This Row],[Quantity in Stock]],"Yes","No")</f>
        <v>Yes</v>
      </c>
    </row>
    <row r="35" spans="3:12" x14ac:dyDescent="0.3">
      <c r="C35" t="s">
        <v>108</v>
      </c>
      <c r="D35" t="str">
        <f>_xlfn.XLOOKUP(Inventory_Data[[#This Row],[HSN-Code]],Product_Data[HSN Code.],Product_Data[Ware House No.],"")</f>
        <v>WH-0041</v>
      </c>
      <c r="E35" t="str">
        <f>_xlfn.XLOOKUP(C35,Product_Data[HSN Code.],Product_Data[Product],"")</f>
        <v>Samsung Android TV</v>
      </c>
      <c r="F35" t="str">
        <f>_xlfn.XLOOKUP(C35,Product_Data[HSN Code.],Product_Data[Category],"")</f>
        <v>Led TV</v>
      </c>
      <c r="G35">
        <f>_xlfn.XLOOKUP(C35,Product_Data[HSN Code.],Product_Data[Unit/Cost],"")</f>
        <v>25000</v>
      </c>
      <c r="H35">
        <f>_xlfn.XLOOKUP(C35,Product_Data[HSN Code.],Product_Data[Selling Price],"")</f>
        <v>75000</v>
      </c>
      <c r="I35">
        <f>SUMIFS(Transaction_Data[Quantity],Transaction_Data[HSN-Code],Inventory_Data[[#This Row],[HSN-Code]],Transaction_Data[Ware House No.],Inventory_Data[[#This Row],[Ware House No.]])</f>
        <v>15</v>
      </c>
      <c r="J35">
        <f>Inventory_Data[[#This Row],[Quantity in Stock]]*Inventory_Data[[#This Row],[Unit/Cost]]</f>
        <v>375000</v>
      </c>
      <c r="K35">
        <f>_xlfn.XLOOKUP(Inventory_Data[[#This Row],[HSN-Code]],Product_Data[HSN Code.],Product_Data[Reorder Level],"")</f>
        <v>11</v>
      </c>
      <c r="L35" t="str">
        <f>IF(Inventory_Data[[#This Row],[Reorder Level]]&gt;=Inventory_Data[[#This Row],[Quantity in Stock]],"Yes","No")</f>
        <v>No</v>
      </c>
    </row>
    <row r="36" spans="3:12" x14ac:dyDescent="0.3">
      <c r="C36" t="s">
        <v>109</v>
      </c>
      <c r="D36" t="str">
        <f>_xlfn.XLOOKUP(Inventory_Data[[#This Row],[HSN-Code]],Product_Data[HSN Code.],Product_Data[Ware House No.],"")</f>
        <v>WH-0042</v>
      </c>
      <c r="E36" t="str">
        <f>_xlfn.XLOOKUP(C36,Product_Data[HSN Code.],Product_Data[Product],"")</f>
        <v>HP Victre 14s</v>
      </c>
      <c r="F36" t="str">
        <f>_xlfn.XLOOKUP(C36,Product_Data[HSN Code.],Product_Data[Category],"")</f>
        <v>Laptop</v>
      </c>
      <c r="G36">
        <f>_xlfn.XLOOKUP(C36,Product_Data[HSN Code.],Product_Data[Unit/Cost],"")</f>
        <v>18000</v>
      </c>
      <c r="H36">
        <f>_xlfn.XLOOKUP(C36,Product_Data[HSN Code.],Product_Data[Selling Price],"")</f>
        <v>55000</v>
      </c>
      <c r="I36">
        <f>SUMIFS(Transaction_Data[Quantity],Transaction_Data[HSN-Code],Inventory_Data[[#This Row],[HSN-Code]],Transaction_Data[Ware House No.],Inventory_Data[[#This Row],[Ware House No.]])</f>
        <v>15</v>
      </c>
      <c r="J36">
        <f>Inventory_Data[[#This Row],[Quantity in Stock]]*Inventory_Data[[#This Row],[Unit/Cost]]</f>
        <v>270000</v>
      </c>
      <c r="K36">
        <f>_xlfn.XLOOKUP(Inventory_Data[[#This Row],[HSN-Code]],Product_Data[HSN Code.],Product_Data[Reorder Level],"")</f>
        <v>10</v>
      </c>
      <c r="L36" t="str">
        <f>IF(Inventory_Data[[#This Row],[Reorder Level]]&gt;=Inventory_Data[[#This Row],[Quantity in Stock]],"Yes","No")</f>
        <v>No</v>
      </c>
    </row>
    <row r="37" spans="3:12" x14ac:dyDescent="0.3">
      <c r="C37" t="s">
        <v>110</v>
      </c>
      <c r="D37" t="str">
        <f>_xlfn.XLOOKUP(Inventory_Data[[#This Row],[HSN-Code]],Product_Data[HSN Code.],Product_Data[Ware House No.],"")</f>
        <v>WH-0042</v>
      </c>
      <c r="E37" t="str">
        <f>_xlfn.XLOOKUP(C37,Product_Data[HSN Code.],Product_Data[Product],"")</f>
        <v>iPad 9th Gen</v>
      </c>
      <c r="F37" t="str">
        <f>_xlfn.XLOOKUP(C37,Product_Data[HSN Code.],Product_Data[Category],"")</f>
        <v>Tablet</v>
      </c>
      <c r="G37">
        <f>_xlfn.XLOOKUP(C37,Product_Data[HSN Code.],Product_Data[Unit/Cost],"")</f>
        <v>12000</v>
      </c>
      <c r="H37">
        <f>_xlfn.XLOOKUP(C37,Product_Data[HSN Code.],Product_Data[Selling Price],"")</f>
        <v>40000</v>
      </c>
      <c r="I37">
        <f>SUMIFS(Transaction_Data[Quantity],Transaction_Data[HSN-Code],Inventory_Data[[#This Row],[HSN-Code]],Transaction_Data[Ware House No.],Inventory_Data[[#This Row],[Ware House No.]])</f>
        <v>14</v>
      </c>
      <c r="J37">
        <f>Inventory_Data[[#This Row],[Quantity in Stock]]*Inventory_Data[[#This Row],[Unit/Cost]]</f>
        <v>168000</v>
      </c>
      <c r="K37">
        <f>_xlfn.XLOOKUP(Inventory_Data[[#This Row],[HSN-Code]],Product_Data[HSN Code.],Product_Data[Reorder Level],"")</f>
        <v>12</v>
      </c>
      <c r="L37" t="str">
        <f>IF(Inventory_Data[[#This Row],[Reorder Level]]&gt;=Inventory_Data[[#This Row],[Quantity in Stock]],"Yes","No")</f>
        <v>No</v>
      </c>
    </row>
    <row r="38" spans="3:12" x14ac:dyDescent="0.3">
      <c r="C38" t="s">
        <v>111</v>
      </c>
      <c r="D38" t="str">
        <f>_xlfn.XLOOKUP(Inventory_Data[[#This Row],[HSN-Code]],Product_Data[HSN Code.],Product_Data[Ware House No.],"")</f>
        <v>WH-0041</v>
      </c>
      <c r="E38" t="str">
        <f>_xlfn.XLOOKUP(C38,Product_Data[HSN Code.],Product_Data[Product],"")</f>
        <v>Sony Bravia Smart 4K</v>
      </c>
      <c r="F38" t="str">
        <f>_xlfn.XLOOKUP(C38,Product_Data[HSN Code.],Product_Data[Category],"")</f>
        <v>Led TV</v>
      </c>
      <c r="G38">
        <f>_xlfn.XLOOKUP(C38,Product_Data[HSN Code.],Product_Data[Unit/Cost],"")</f>
        <v>33000</v>
      </c>
      <c r="H38">
        <f>_xlfn.XLOOKUP(C38,Product_Data[HSN Code.],Product_Data[Selling Price],"")</f>
        <v>100000</v>
      </c>
      <c r="I38">
        <f>SUMIFS(Transaction_Data[Quantity],Transaction_Data[HSN-Code],Inventory_Data[[#This Row],[HSN-Code]],Transaction_Data[Ware House No.],Inventory_Data[[#This Row],[Ware House No.]])</f>
        <v>10</v>
      </c>
      <c r="J38">
        <f>Inventory_Data[[#This Row],[Quantity in Stock]]*Inventory_Data[[#This Row],[Unit/Cost]]</f>
        <v>330000</v>
      </c>
      <c r="K38">
        <f>_xlfn.XLOOKUP(Inventory_Data[[#This Row],[HSN-Code]],Product_Data[HSN Code.],Product_Data[Reorder Level],"")</f>
        <v>12</v>
      </c>
      <c r="L38" t="str">
        <f>IF(Inventory_Data[[#This Row],[Reorder Level]]&gt;=Inventory_Data[[#This Row],[Quantity in Stock]],"Yes","No")</f>
        <v>Yes</v>
      </c>
    </row>
    <row r="39" spans="3:12" x14ac:dyDescent="0.3">
      <c r="C39" t="s">
        <v>112</v>
      </c>
      <c r="D39" t="str">
        <f>_xlfn.XLOOKUP(Inventory_Data[[#This Row],[HSN-Code]],Product_Data[HSN Code.],Product_Data[Ware House No.],"")</f>
        <v>WH-0042</v>
      </c>
      <c r="E39" t="str">
        <f>_xlfn.XLOOKUP(C39,Product_Data[HSN Code.],Product_Data[Product],"")</f>
        <v>Samsung F23 Plus</v>
      </c>
      <c r="F39" t="str">
        <f>_xlfn.XLOOKUP(C39,Product_Data[HSN Code.],Product_Data[Category],"")</f>
        <v>Mobile Phone</v>
      </c>
      <c r="G39">
        <f>_xlfn.XLOOKUP(C39,Product_Data[HSN Code.],Product_Data[Unit/Cost],"")</f>
        <v>20000</v>
      </c>
      <c r="H39">
        <f>_xlfn.XLOOKUP(C39,Product_Data[HSN Code.],Product_Data[Selling Price],"")</f>
        <v>60000</v>
      </c>
      <c r="I39">
        <f>SUMIFS(Transaction_Data[Quantity],Transaction_Data[HSN-Code],Inventory_Data[[#This Row],[HSN-Code]],Transaction_Data[Ware House No.],Inventory_Data[[#This Row],[Ware House No.]])</f>
        <v>3</v>
      </c>
      <c r="J39">
        <f>Inventory_Data[[#This Row],[Quantity in Stock]]*Inventory_Data[[#This Row],[Unit/Cost]]</f>
        <v>60000</v>
      </c>
      <c r="K39">
        <f>_xlfn.XLOOKUP(Inventory_Data[[#This Row],[HSN-Code]],Product_Data[HSN Code.],Product_Data[Reorder Level],"")</f>
        <v>11</v>
      </c>
      <c r="L39" t="str">
        <f>IF(Inventory_Data[[#This Row],[Reorder Level]]&gt;=Inventory_Data[[#This Row],[Quantity in Stock]],"Yes","No")</f>
        <v>Yes</v>
      </c>
    </row>
    <row r="40" spans="3:12" x14ac:dyDescent="0.3">
      <c r="C40" t="s">
        <v>113</v>
      </c>
      <c r="D40" t="str">
        <f>_xlfn.XLOOKUP(Inventory_Data[[#This Row],[HSN-Code]],Product_Data[HSN Code.],Product_Data[Ware House No.],"")</f>
        <v>WH-0041</v>
      </c>
      <c r="E40" t="str">
        <f>_xlfn.XLOOKUP(C40,Product_Data[HSN Code.],Product_Data[Product],"")</f>
        <v>Google Smart TV</v>
      </c>
      <c r="F40" t="str">
        <f>_xlfn.XLOOKUP(C40,Product_Data[HSN Code.],Product_Data[Category],"")</f>
        <v>Led TV</v>
      </c>
      <c r="G40">
        <f>_xlfn.XLOOKUP(C40,Product_Data[HSN Code.],Product_Data[Unit/Cost],"")</f>
        <v>23000</v>
      </c>
      <c r="H40">
        <f>_xlfn.XLOOKUP(C40,Product_Data[HSN Code.],Product_Data[Selling Price],"")</f>
        <v>70000</v>
      </c>
      <c r="I40">
        <f>SUMIFS(Transaction_Data[Quantity],Transaction_Data[HSN-Code],Inventory_Data[[#This Row],[HSN-Code]],Transaction_Data[Ware House No.],Inventory_Data[[#This Row],[Ware House No.]])</f>
        <v>10</v>
      </c>
      <c r="J40">
        <f>Inventory_Data[[#This Row],[Quantity in Stock]]*Inventory_Data[[#This Row],[Unit/Cost]]</f>
        <v>230000</v>
      </c>
      <c r="K40">
        <f>_xlfn.XLOOKUP(Inventory_Data[[#This Row],[HSN-Code]],Product_Data[HSN Code.],Product_Data[Reorder Level],"")</f>
        <v>11</v>
      </c>
      <c r="L40" t="str">
        <f>IF(Inventory_Data[[#This Row],[Reorder Level]]&gt;=Inventory_Data[[#This Row],[Quantity in Stock]],"Yes","No")</f>
        <v>Yes</v>
      </c>
    </row>
    <row r="41" spans="3:12" x14ac:dyDescent="0.3">
      <c r="C41" t="s">
        <v>114</v>
      </c>
      <c r="D41" t="str">
        <f>_xlfn.XLOOKUP(Inventory_Data[[#This Row],[HSN-Code]],Product_Data[HSN Code.],Product_Data[Ware House No.],"")</f>
        <v>WH-0042</v>
      </c>
      <c r="E41" t="str">
        <f>_xlfn.XLOOKUP(C41,Product_Data[HSN Code.],Product_Data[Product],"")</f>
        <v xml:space="preserve">iPad 16 </v>
      </c>
      <c r="F41" t="str">
        <f>_xlfn.XLOOKUP(C41,Product_Data[HSN Code.],Product_Data[Category],"")</f>
        <v>Mobile Phone</v>
      </c>
      <c r="G41">
        <f>_xlfn.XLOOKUP(C41,Product_Data[HSN Code.],Product_Data[Unit/Cost],"")</f>
        <v>45000</v>
      </c>
      <c r="H41">
        <f>_xlfn.XLOOKUP(C41,Product_Data[HSN Code.],Product_Data[Selling Price],"")</f>
        <v>140000</v>
      </c>
      <c r="I41">
        <f>SUMIFS(Transaction_Data[Quantity],Transaction_Data[HSN-Code],Inventory_Data[[#This Row],[HSN-Code]],Transaction_Data[Ware House No.],Inventory_Data[[#This Row],[Ware House No.]])</f>
        <v>1</v>
      </c>
      <c r="J41">
        <f>Inventory_Data[[#This Row],[Quantity in Stock]]*Inventory_Data[[#This Row],[Unit/Cost]]</f>
        <v>45000</v>
      </c>
      <c r="K41">
        <f>_xlfn.XLOOKUP(Inventory_Data[[#This Row],[HSN-Code]],Product_Data[HSN Code.],Product_Data[Reorder Level],"")</f>
        <v>11</v>
      </c>
      <c r="L41" t="str">
        <f>IF(Inventory_Data[[#This Row],[Reorder Level]]&gt;=Inventory_Data[[#This Row],[Quantity in Stock]],"Yes","No")</f>
        <v>Yes</v>
      </c>
    </row>
    <row r="42" spans="3:12" x14ac:dyDescent="0.3">
      <c r="C42" t="s">
        <v>115</v>
      </c>
      <c r="D42" t="str">
        <f>_xlfn.XLOOKUP(Inventory_Data[[#This Row],[HSN-Code]],Product_Data[HSN Code.],Product_Data[Ware House No.],"")</f>
        <v>WH-0041</v>
      </c>
      <c r="E42" t="str">
        <f>_xlfn.XLOOKUP(C42,Product_Data[HSN Code.],Product_Data[Product],"")</f>
        <v>Samsung Galaxy A49+</v>
      </c>
      <c r="F42" t="str">
        <f>_xlfn.XLOOKUP(C42,Product_Data[HSN Code.],Product_Data[Category],"")</f>
        <v>Mobile Phone</v>
      </c>
      <c r="G42">
        <f>_xlfn.XLOOKUP(C42,Product_Data[HSN Code.],Product_Data[Unit/Cost],"")</f>
        <v>11000</v>
      </c>
      <c r="H42">
        <f>_xlfn.XLOOKUP(C42,Product_Data[HSN Code.],Product_Data[Selling Price],"")</f>
        <v>35000</v>
      </c>
      <c r="I42">
        <f>SUMIFS(Transaction_Data[Quantity],Transaction_Data[HSN-Code],Inventory_Data[[#This Row],[HSN-Code]],Transaction_Data[Ware House No.],Inventory_Data[[#This Row],[Ware House No.]])</f>
        <v>15</v>
      </c>
      <c r="J42">
        <f>Inventory_Data[[#This Row],[Quantity in Stock]]*Inventory_Data[[#This Row],[Unit/Cost]]</f>
        <v>165000</v>
      </c>
      <c r="K42">
        <f>_xlfn.XLOOKUP(Inventory_Data[[#This Row],[HSN-Code]],Product_Data[HSN Code.],Product_Data[Reorder Level],"")</f>
        <v>11</v>
      </c>
      <c r="L42" t="str">
        <f>IF(Inventory_Data[[#This Row],[Reorder Level]]&gt;=Inventory_Data[[#This Row],[Quantity in Stock]],"Yes","No")</f>
        <v>No</v>
      </c>
    </row>
    <row r="43" spans="3:12" x14ac:dyDescent="0.3">
      <c r="C43" t="s">
        <v>116</v>
      </c>
      <c r="D43" t="str">
        <f>_xlfn.XLOOKUP(Inventory_Data[[#This Row],[HSN-Code]],Product_Data[HSN Code.],Product_Data[Ware House No.],"")</f>
        <v>WH-0042</v>
      </c>
      <c r="E43" t="str">
        <f>_xlfn.XLOOKUP(C43,Product_Data[HSN Code.],Product_Data[Product],"")</f>
        <v>iPad 16 Pro Max</v>
      </c>
      <c r="F43" t="str">
        <f>_xlfn.XLOOKUP(C43,Product_Data[HSN Code.],Product_Data[Category],"")</f>
        <v>Mobile Phone</v>
      </c>
      <c r="G43">
        <f>_xlfn.XLOOKUP(C43,Product_Data[HSN Code.],Product_Data[Unit/Cost],"")</f>
        <v>35000</v>
      </c>
      <c r="H43">
        <f>_xlfn.XLOOKUP(C43,Product_Data[HSN Code.],Product_Data[Selling Price],"")</f>
        <v>110000</v>
      </c>
      <c r="I43">
        <f>SUMIFS(Transaction_Data[Quantity],Transaction_Data[HSN-Code],Inventory_Data[[#This Row],[HSN-Code]],Transaction_Data[Ware House No.],Inventory_Data[[#This Row],[Ware House No.]])</f>
        <v>2</v>
      </c>
      <c r="J43">
        <f>Inventory_Data[[#This Row],[Quantity in Stock]]*Inventory_Data[[#This Row],[Unit/Cost]]</f>
        <v>70000</v>
      </c>
      <c r="K43">
        <f>_xlfn.XLOOKUP(Inventory_Data[[#This Row],[HSN-Code]],Product_Data[HSN Code.],Product_Data[Reorder Level],"")</f>
        <v>10</v>
      </c>
      <c r="L43" t="str">
        <f>IF(Inventory_Data[[#This Row],[Reorder Level]]&gt;=Inventory_Data[[#This Row],[Quantity in Stock]],"Yes","No")</f>
        <v>Yes</v>
      </c>
    </row>
  </sheetData>
  <mergeCells count="1">
    <mergeCell ref="A1:A1048576"/>
  </mergeCells>
  <conditionalFormatting sqref="L4:L43">
    <cfRule type="containsText" dxfId="109" priority="1" operator="containsText" text="no">
      <formula>NOT(ISERROR(SEARCH("no",L4)))</formula>
    </cfRule>
    <cfRule type="containsText" dxfId="108" priority="2" operator="containsText" text="yes">
      <formula>NOT(ISERROR(SEARCH("yes",L4)))</formula>
    </cfRule>
  </conditionalFormatting>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8611-15FC-420D-8079-62E223BD3400}">
  <dimension ref="A3:N79"/>
  <sheetViews>
    <sheetView showGridLines="0" zoomScaleNormal="100" workbookViewId="0">
      <selection activeCell="F32" sqref="F32"/>
    </sheetView>
  </sheetViews>
  <sheetFormatPr defaultRowHeight="14.4" x14ac:dyDescent="0.3"/>
  <cols>
    <col min="1" max="1" width="22.5546875" style="31" customWidth="1"/>
    <col min="2" max="2" width="2.44140625" customWidth="1"/>
    <col min="3" max="3" width="11.88671875" customWidth="1"/>
    <col min="4" max="4" width="21.88671875" bestFit="1" customWidth="1"/>
    <col min="5" max="5" width="12.77734375" bestFit="1" customWidth="1"/>
    <col min="6" max="6" width="23.77734375" bestFit="1" customWidth="1"/>
    <col min="7" max="7" width="14.77734375" customWidth="1"/>
    <col min="8" max="8" width="30.5546875" bestFit="1" customWidth="1"/>
    <col min="9" max="9" width="8.109375" customWidth="1"/>
    <col min="10" max="10" width="10.77734375" customWidth="1"/>
    <col min="11" max="11" width="12" customWidth="1"/>
    <col min="12" max="12" width="11.88671875" customWidth="1"/>
    <col min="13" max="13" width="12.5546875" customWidth="1"/>
    <col min="14" max="14" width="10.6640625" customWidth="1"/>
  </cols>
  <sheetData>
    <row r="3" spans="3:14" x14ac:dyDescent="0.3">
      <c r="C3" t="s">
        <v>76</v>
      </c>
      <c r="D3" t="s">
        <v>0</v>
      </c>
      <c r="E3" t="s">
        <v>119</v>
      </c>
      <c r="F3" t="s">
        <v>123</v>
      </c>
      <c r="G3" t="s">
        <v>3</v>
      </c>
      <c r="H3" t="s">
        <v>74</v>
      </c>
      <c r="I3" t="s">
        <v>233</v>
      </c>
      <c r="J3" t="s">
        <v>1</v>
      </c>
      <c r="K3" t="s">
        <v>230</v>
      </c>
      <c r="L3" t="s">
        <v>235</v>
      </c>
      <c r="M3" t="s">
        <v>234</v>
      </c>
      <c r="N3" t="s">
        <v>231</v>
      </c>
    </row>
    <row r="4" spans="3:14" x14ac:dyDescent="0.3">
      <c r="C4" t="s">
        <v>91</v>
      </c>
      <c r="D4" t="str">
        <f>_xlfn.XLOOKUP(C4,Inventory_Data[HSN-Code],Inventory_Data[Product],"")</f>
        <v>Asus Zenbook 14</v>
      </c>
      <c r="E4" t="str">
        <f>_xlfn.XLOOKUP(C4,Inventory_Data[HSN-Code],Inventory_Data[Category],"")</f>
        <v>Laptop</v>
      </c>
      <c r="F4" t="str">
        <f>_xlfn.XLOOKUP(Purchase!C6,Vendor_Data[HSN Code.],Vendor_Data[Vendor Comp.],"")</f>
        <v>Foreighn Tech Distributers</v>
      </c>
      <c r="G4" t="str">
        <f>_xlfn.XLOOKUP(C4,Vendor_Data[HSN Code.],Vendor_Data[Contact Name],"")</f>
        <v xml:space="preserve">John Smith </v>
      </c>
      <c r="H4" s="9" t="str">
        <f>_xlfn.XLOOKUP(Purchase!C6,Vendor_Data[HSN Code.],Vendor_Data[E-mail ID],"")</f>
        <v>support@foreighntechdistributers.in</v>
      </c>
      <c r="I4">
        <v>3</v>
      </c>
      <c r="J4">
        <f>_xlfn.XLOOKUP(C4,Inventory_Data[HSN-Code],Inventory_Data[Unit/Cost],"")</f>
        <v>26000</v>
      </c>
      <c r="K4">
        <f t="shared" ref="K4:K22" si="0">IF(I4="","",I4*J4)</f>
        <v>78000</v>
      </c>
      <c r="L4" s="6">
        <v>45963</v>
      </c>
      <c r="M4" s="6">
        <f>IF(L4="","",L4+_xlfn.XLOOKUP(C4,Vendor_Data[HSN Code.],Vendor_Data[Delivery Time(in days)]))</f>
        <v>45966</v>
      </c>
      <c r="N4" t="str">
        <f t="shared" ref="N4:N22" ca="1" si="1">IF(M4="","",IF(M4="","",IF(M4&lt;TODAY(),"Completed","Pending")))</f>
        <v>Completed</v>
      </c>
    </row>
    <row r="5" spans="3:14" x14ac:dyDescent="0.3">
      <c r="C5" t="s">
        <v>92</v>
      </c>
      <c r="D5" t="str">
        <f>_xlfn.XLOOKUP(C5,Inventory_Data[HSN-Code],Inventory_Data[Product],"")</f>
        <v>iPhone 15 Pro Max</v>
      </c>
      <c r="E5" t="str">
        <f>_xlfn.XLOOKUP(C5,Inventory_Data[HSN-Code],Inventory_Data[Category],"")</f>
        <v>Mobile Phone</v>
      </c>
      <c r="F5" t="str">
        <f>_xlfn.XLOOKUP(Purchase!C7,Vendor_Data[HSN Code.],Vendor_Data[Vendor Comp.],"")</f>
        <v>Redington India Ltd</v>
      </c>
      <c r="G5" t="str">
        <f>_xlfn.XLOOKUP(C5,Vendor_Data[HSN Code.],Vendor_Data[Contact Name],"")</f>
        <v>Dipti Sharma</v>
      </c>
      <c r="H5" s="9" t="str">
        <f>_xlfn.XLOOKUP(Purchase!C7,Vendor_Data[HSN Code.],Vendor_Data[E-mail ID],"")</f>
        <v>support@redingtonindialtd.in</v>
      </c>
      <c r="I5">
        <v>5</v>
      </c>
      <c r="J5">
        <f>_xlfn.XLOOKUP(C5,Inventory_Data[HSN-Code],Inventory_Data[Unit/Cost],"")</f>
        <v>35000</v>
      </c>
      <c r="K5">
        <f t="shared" si="0"/>
        <v>175000</v>
      </c>
      <c r="L5" s="6">
        <v>45966</v>
      </c>
      <c r="M5" s="6">
        <f>IF(L5="","",L5+_xlfn.XLOOKUP(C5,Vendor_Data[HSN Code.],Vendor_Data[Delivery Time(in days)]))</f>
        <v>45969</v>
      </c>
      <c r="N5" t="str">
        <f t="shared" ca="1" si="1"/>
        <v>Completed</v>
      </c>
    </row>
    <row r="6" spans="3:14" x14ac:dyDescent="0.3">
      <c r="C6" t="s">
        <v>81</v>
      </c>
      <c r="D6" t="str">
        <f>_xlfn.XLOOKUP(C6,Inventory_Data[HSN-Code],Inventory_Data[Product],"")</f>
        <v>One Plus 12</v>
      </c>
      <c r="E6" t="str">
        <f>_xlfn.XLOOKUP(C6,Inventory_Data[HSN-Code],Inventory_Data[Category],"")</f>
        <v>Mobile Phone</v>
      </c>
      <c r="F6" t="str">
        <f>_xlfn.XLOOKUP(Purchase!C4,Vendor_Data[HSN Code.],Vendor_Data[Vendor Comp.],"")</f>
        <v>Foreighn Tech Distributers</v>
      </c>
      <c r="G6" t="str">
        <f>_xlfn.XLOOKUP(C6,Vendor_Data[HSN Code.],Vendor_Data[Contact Name],"")</f>
        <v xml:space="preserve">John Smith </v>
      </c>
      <c r="H6" s="9" t="str">
        <f>_xlfn.XLOOKUP(Purchase!C4,Vendor_Data[HSN Code.],Vendor_Data[E-mail ID],"")</f>
        <v>support@foreighntechdistributers.in</v>
      </c>
      <c r="I6">
        <v>5</v>
      </c>
      <c r="J6">
        <f>_xlfn.XLOOKUP(C6,Inventory_Data[HSN-Code],Inventory_Data[Unit/Cost],"")</f>
        <v>11000</v>
      </c>
      <c r="K6">
        <f t="shared" si="0"/>
        <v>55000</v>
      </c>
      <c r="L6" s="6">
        <v>45963</v>
      </c>
      <c r="M6" s="6">
        <f>IF(L6="","",L6+_xlfn.XLOOKUP(C6,Vendor_Data[HSN Code.],Vendor_Data[Delivery Time(in days)]))</f>
        <v>45970</v>
      </c>
      <c r="N6" t="str">
        <f t="shared" ca="1" si="1"/>
        <v>Completed</v>
      </c>
    </row>
    <row r="7" spans="3:14" x14ac:dyDescent="0.3">
      <c r="C7" t="s">
        <v>89</v>
      </c>
      <c r="D7" t="str">
        <f>_xlfn.XLOOKUP(C7,Inventory_Data[HSN-Code],Inventory_Data[Product],"")</f>
        <v>MacBook Pro M3 Max 16</v>
      </c>
      <c r="E7" t="str">
        <f>_xlfn.XLOOKUP(C7,Inventory_Data[HSN-Code],Inventory_Data[Category],"")</f>
        <v>Laptop</v>
      </c>
      <c r="F7" t="str">
        <f>_xlfn.XLOOKUP(Purchase!C5,Vendor_Data[HSN Code.],Vendor_Data[Vendor Comp.],"")</f>
        <v>Redington India Ltd</v>
      </c>
      <c r="G7" t="str">
        <f>_xlfn.XLOOKUP(C7,Vendor_Data[HSN Code.],Vendor_Data[Contact Name],"")</f>
        <v>Dipti Sharma</v>
      </c>
      <c r="H7" s="9" t="str">
        <f>_xlfn.XLOOKUP(Purchase!C5,Vendor_Data[HSN Code.],Vendor_Data[E-mail ID],"")</f>
        <v>support@redingtonindialtd.in</v>
      </c>
      <c r="I7">
        <v>4</v>
      </c>
      <c r="J7">
        <f>_xlfn.XLOOKUP(C7,Inventory_Data[HSN-Code],Inventory_Data[Unit/Cost],"")</f>
        <v>40000</v>
      </c>
      <c r="K7">
        <f t="shared" si="0"/>
        <v>160000</v>
      </c>
      <c r="L7" s="6">
        <v>45963</v>
      </c>
      <c r="M7" s="6">
        <f>IF(L7="","",L7+_xlfn.XLOOKUP(C7,Vendor_Data[HSN Code.],Vendor_Data[Delivery Time(in days)]))</f>
        <v>45970</v>
      </c>
      <c r="N7" t="str">
        <f t="shared" ca="1" si="1"/>
        <v>Completed</v>
      </c>
    </row>
    <row r="8" spans="3:14" x14ac:dyDescent="0.3">
      <c r="C8" t="s">
        <v>93</v>
      </c>
      <c r="D8" t="str">
        <f>_xlfn.XLOOKUP(C8,Inventory_Data[HSN-Code],Inventory_Data[Product],"")</f>
        <v>Dell Alienware</v>
      </c>
      <c r="E8" t="str">
        <f>_xlfn.XLOOKUP(C8,Inventory_Data[HSN-Code],Inventory_Data[Category],"")</f>
        <v>Laptop</v>
      </c>
      <c r="F8" t="str">
        <f>_xlfn.XLOOKUP(Purchase!C8,Vendor_Data[HSN Code.],Vendor_Data[Vendor Comp.],"")</f>
        <v>Tech Distributers</v>
      </c>
      <c r="G8" t="str">
        <f>_xlfn.XLOOKUP(C8,Vendor_Data[HSN Code.],Vendor_Data[Contact Name],"")</f>
        <v>Amit Khandal</v>
      </c>
      <c r="H8" s="9" t="str">
        <f>_xlfn.XLOOKUP(Purchase!C8,Vendor_Data[HSN Code.],Vendor_Data[E-mail ID],"")</f>
        <v>support@techdistributers.in</v>
      </c>
      <c r="I8">
        <v>2</v>
      </c>
      <c r="J8">
        <f>_xlfn.XLOOKUP(C8,Inventory_Data[HSN-Code],Inventory_Data[Unit/Cost],"")</f>
        <v>26000</v>
      </c>
      <c r="K8">
        <f t="shared" si="0"/>
        <v>52000</v>
      </c>
      <c r="L8" s="6">
        <v>45968</v>
      </c>
      <c r="M8" s="6">
        <f>IF(L8="","",L8+_xlfn.XLOOKUP(C8,Vendor_Data[HSN Code.],Vendor_Data[Delivery Time(in days)]))</f>
        <v>45974</v>
      </c>
      <c r="N8" t="str">
        <f t="shared" ca="1" si="1"/>
        <v>Completed</v>
      </c>
    </row>
    <row r="9" spans="3:14" x14ac:dyDescent="0.3">
      <c r="C9" t="s">
        <v>94</v>
      </c>
      <c r="D9" t="str">
        <f>_xlfn.XLOOKUP(C9,Inventory_Data[HSN-Code],Inventory_Data[Product],"")</f>
        <v>Samsung Galaxy S24 Ultra</v>
      </c>
      <c r="E9" t="str">
        <f>_xlfn.XLOOKUP(C9,Inventory_Data[HSN-Code],Inventory_Data[Category],"")</f>
        <v>Mobile Phone</v>
      </c>
      <c r="F9" t="str">
        <f>_xlfn.XLOOKUP(Purchase!C9,Vendor_Data[HSN Code.],Vendor_Data[Vendor Comp.],"")</f>
        <v>K&amp;L Distributers</v>
      </c>
      <c r="G9" t="str">
        <f>_xlfn.XLOOKUP(C9,Vendor_Data[HSN Code.],Vendor_Data[Contact Name],"")</f>
        <v>Leoroy Hanlon</v>
      </c>
      <c r="H9" s="9" t="str">
        <f>_xlfn.XLOOKUP(Purchase!C9,Vendor_Data[HSN Code.],Vendor_Data[E-mail ID],"")</f>
        <v>support@k&amp;ldistributers.in</v>
      </c>
      <c r="I9">
        <v>3</v>
      </c>
      <c r="J9">
        <f>_xlfn.XLOOKUP(C9,Inventory_Data[HSN-Code],Inventory_Data[Unit/Cost],"")</f>
        <v>22000</v>
      </c>
      <c r="K9">
        <f t="shared" si="0"/>
        <v>66000</v>
      </c>
      <c r="L9" s="6">
        <v>45971</v>
      </c>
      <c r="M9" s="6">
        <f>IF(L9="","",L9+_xlfn.XLOOKUP(C9,Vendor_Data[HSN Code.],Vendor_Data[Delivery Time(in days)]))</f>
        <v>45974</v>
      </c>
      <c r="N9" t="str">
        <f t="shared" ca="1" si="1"/>
        <v>Completed</v>
      </c>
    </row>
    <row r="10" spans="3:14" x14ac:dyDescent="0.3">
      <c r="C10" t="s">
        <v>96</v>
      </c>
      <c r="D10" t="str">
        <f>_xlfn.XLOOKUP(C10,Inventory_Data[HSN-Code],Inventory_Data[Product],"")</f>
        <v>Xiaomi 14 Pro</v>
      </c>
      <c r="E10" t="str">
        <f>_xlfn.XLOOKUP(C10,Inventory_Data[HSN-Code],Inventory_Data[Category],"")</f>
        <v>Mobile Phone</v>
      </c>
      <c r="F10" t="str">
        <f>_xlfn.XLOOKUP(Purchase!C10,Vendor_Data[HSN Code.],Vendor_Data[Vendor Comp.],"")</f>
        <v>Savex Technologies</v>
      </c>
      <c r="G10" t="str">
        <f>_xlfn.XLOOKUP(C10,Vendor_Data[HSN Code.],Vendor_Data[Contact Name],"")</f>
        <v>Ashok Ghalot</v>
      </c>
      <c r="H10" s="9" t="str">
        <f>_xlfn.XLOOKUP(Purchase!C10,Vendor_Data[HSN Code.],Vendor_Data[E-mail ID],"")</f>
        <v>support@savextechnologies.in</v>
      </c>
      <c r="I10">
        <v>7</v>
      </c>
      <c r="J10">
        <f>_xlfn.XLOOKUP(C10,Inventory_Data[HSN-Code],Inventory_Data[Unit/Cost],"")</f>
        <v>11000</v>
      </c>
      <c r="K10">
        <f t="shared" si="0"/>
        <v>77000</v>
      </c>
      <c r="L10" s="6">
        <v>45976</v>
      </c>
      <c r="M10" s="6">
        <f>IF(L10="","",L10+_xlfn.XLOOKUP(C10,Vendor_Data[HSN Code.],Vendor_Data[Delivery Time(in days)]))</f>
        <v>45980</v>
      </c>
      <c r="N10" t="str">
        <f t="shared" ca="1" si="1"/>
        <v>Completed</v>
      </c>
    </row>
    <row r="11" spans="3:14" x14ac:dyDescent="0.3">
      <c r="C11" t="s">
        <v>99</v>
      </c>
      <c r="D11" t="str">
        <f>_xlfn.XLOOKUP(C11,Inventory_Data[HSN-Code],Inventory_Data[Product],"")</f>
        <v>iPad Air</v>
      </c>
      <c r="E11" t="str">
        <f>_xlfn.XLOOKUP(C11,Inventory_Data[HSN-Code],Inventory_Data[Category],"")</f>
        <v>Tablet</v>
      </c>
      <c r="F11" t="str">
        <f>_xlfn.XLOOKUP(Purchase!C11,Vendor_Data[HSN Code.],Vendor_Data[Vendor Comp.],"")</f>
        <v>K&amp;L Distributers</v>
      </c>
      <c r="G11" t="str">
        <f>_xlfn.XLOOKUP(C11,Vendor_Data[HSN Code.],Vendor_Data[Contact Name],"")</f>
        <v>Leoroy Hanlon</v>
      </c>
      <c r="H11" s="9" t="str">
        <f>_xlfn.XLOOKUP(Purchase!C11,Vendor_Data[HSN Code.],Vendor_Data[E-mail ID],"")</f>
        <v>support@k&amp;ldistributers.in</v>
      </c>
      <c r="I11">
        <v>8</v>
      </c>
      <c r="J11">
        <f>_xlfn.XLOOKUP(C11,Inventory_Data[HSN-Code],Inventory_Data[Unit/Cost],"")</f>
        <v>23000</v>
      </c>
      <c r="K11">
        <f t="shared" si="0"/>
        <v>184000</v>
      </c>
      <c r="L11" s="6">
        <v>45981</v>
      </c>
      <c r="M11" s="6">
        <f>IF(L11="","",L11+_xlfn.XLOOKUP(C11,Vendor_Data[HSN Code.],Vendor_Data[Delivery Time(in days)]))</f>
        <v>45986</v>
      </c>
      <c r="N11" t="str">
        <f t="shared" ca="1" si="1"/>
        <v>Completed</v>
      </c>
    </row>
    <row r="12" spans="3:14" x14ac:dyDescent="0.3">
      <c r="C12" t="s">
        <v>101</v>
      </c>
      <c r="D12" t="str">
        <f>_xlfn.XLOOKUP(C12,Inventory_Data[HSN-Code],Inventory_Data[Product],"")</f>
        <v xml:space="preserve">Samsung Smart Led TV </v>
      </c>
      <c r="E12" t="str">
        <f>_xlfn.XLOOKUP(C12,Inventory_Data[HSN-Code],Inventory_Data[Category],"")</f>
        <v>Led TV</v>
      </c>
      <c r="F12" t="str">
        <f>_xlfn.XLOOKUP(Purchase!C13,Vendor_Data[HSN Code.],Vendor_Data[Vendor Comp.],"")</f>
        <v>Halo Tech Ltd</v>
      </c>
      <c r="G12" t="str">
        <f>_xlfn.XLOOKUP(C12,Vendor_Data[HSN Code.],Vendor_Data[Contact Name],"")</f>
        <v xml:space="preserve">John Smith </v>
      </c>
      <c r="H12" s="9" t="str">
        <f>_xlfn.XLOOKUP(Purchase!C13,Vendor_Data[HSN Code.],Vendor_Data[E-mail ID],"")</f>
        <v>support@halotechltd.in</v>
      </c>
      <c r="I12">
        <v>10</v>
      </c>
      <c r="J12">
        <f>_xlfn.XLOOKUP(C12,Inventory_Data[HSN-Code],Inventory_Data[Unit/Cost],"")</f>
        <v>25000</v>
      </c>
      <c r="K12">
        <f t="shared" si="0"/>
        <v>250000</v>
      </c>
      <c r="L12" s="6">
        <v>45992</v>
      </c>
      <c r="M12" s="6">
        <f>IF(L12="","",L12+_xlfn.XLOOKUP(C12,Vendor_Data[HSN Code.],Vendor_Data[Delivery Time(in days)]))</f>
        <v>45994</v>
      </c>
      <c r="N12" t="str">
        <f t="shared" ca="1" si="1"/>
        <v>Completed</v>
      </c>
    </row>
    <row r="13" spans="3:14" x14ac:dyDescent="0.3">
      <c r="C13" t="s">
        <v>100</v>
      </c>
      <c r="D13" t="str">
        <f>_xlfn.XLOOKUP(C13,Inventory_Data[HSN-Code],Inventory_Data[Product],"")</f>
        <v>One Plus Led TV</v>
      </c>
      <c r="E13" t="str">
        <f>_xlfn.XLOOKUP(C13,Inventory_Data[HSN-Code],Inventory_Data[Category],"")</f>
        <v>Led TV</v>
      </c>
      <c r="F13" t="str">
        <f>_xlfn.XLOOKUP(Purchase!C12,Vendor_Data[HSN Code.],Vendor_Data[Vendor Comp.],"")</f>
        <v>Foreighn Tech Distributers</v>
      </c>
      <c r="G13" t="str">
        <f>_xlfn.XLOOKUP(C13,Vendor_Data[HSN Code.],Vendor_Data[Contact Name],"")</f>
        <v>Sahid Ali khan</v>
      </c>
      <c r="H13" s="9" t="str">
        <f>_xlfn.XLOOKUP(Purchase!C12,Vendor_Data[HSN Code.],Vendor_Data[E-mail ID],"")</f>
        <v>support@foreighntechdistributers.in</v>
      </c>
      <c r="I13">
        <v>10</v>
      </c>
      <c r="J13">
        <f>_xlfn.XLOOKUP(C13,Inventory_Data[HSN-Code],Inventory_Data[Unit/Cost],"")</f>
        <v>21000</v>
      </c>
      <c r="K13">
        <f t="shared" si="0"/>
        <v>210000</v>
      </c>
      <c r="L13" s="6">
        <v>45991</v>
      </c>
      <c r="M13" s="6">
        <f>IF(L13="","",L13+_xlfn.XLOOKUP(C13,Vendor_Data[HSN Code.],Vendor_Data[Delivery Time(in days)]))</f>
        <v>45997</v>
      </c>
      <c r="N13" t="str">
        <f t="shared" ca="1" si="1"/>
        <v>Completed</v>
      </c>
    </row>
    <row r="14" spans="3:14" x14ac:dyDescent="0.3">
      <c r="C14" t="s">
        <v>102</v>
      </c>
      <c r="D14" t="str">
        <f>_xlfn.XLOOKUP(C14,Inventory_Data[HSN-Code],Inventory_Data[Product],"")</f>
        <v>MacBook Air M2 13</v>
      </c>
      <c r="E14" t="str">
        <f>_xlfn.XLOOKUP(C14,Inventory_Data[HSN-Code],Inventory_Data[Category],"")</f>
        <v>Laptop</v>
      </c>
      <c r="F14" t="str">
        <f>_xlfn.XLOOKUP(Purchase!C14,Vendor_Data[HSN Code.],Vendor_Data[Vendor Comp.],"")</f>
        <v>Tech Distributers</v>
      </c>
      <c r="G14" t="str">
        <f>_xlfn.XLOOKUP(C14,Vendor_Data[HSN Code.],Vendor_Data[Contact Name],"")</f>
        <v>Amit Khandal</v>
      </c>
      <c r="H14" s="9" t="str">
        <f>_xlfn.XLOOKUP(Purchase!C14,Vendor_Data[HSN Code.],Vendor_Data[E-mail ID],"")</f>
        <v>support@techdistributers.in</v>
      </c>
      <c r="I14">
        <v>15</v>
      </c>
      <c r="J14">
        <f>_xlfn.XLOOKUP(C14,Inventory_Data[HSN-Code],Inventory_Data[Unit/Cost],"")</f>
        <v>50000</v>
      </c>
      <c r="K14">
        <f t="shared" si="0"/>
        <v>750000</v>
      </c>
      <c r="L14" s="6">
        <v>46001</v>
      </c>
      <c r="M14" s="6">
        <f>IF(L14="","",L14+_xlfn.XLOOKUP(C14,Vendor_Data[HSN Code.],Vendor_Data[Delivery Time(in days)]))</f>
        <v>46006</v>
      </c>
      <c r="N14" t="str">
        <f t="shared" ca="1" si="1"/>
        <v>Completed</v>
      </c>
    </row>
    <row r="15" spans="3:14" x14ac:dyDescent="0.3">
      <c r="C15" t="s">
        <v>105</v>
      </c>
      <c r="D15" t="str">
        <f>_xlfn.XLOOKUP(C15,Inventory_Data[HSN-Code],Inventory_Data[Product],"")</f>
        <v>Samsung Galaxy S24+</v>
      </c>
      <c r="E15" t="str">
        <f>_xlfn.XLOOKUP(C15,Inventory_Data[HSN-Code],Inventory_Data[Category],"")</f>
        <v>Mobile Phone</v>
      </c>
      <c r="F15" t="str">
        <f>_xlfn.XLOOKUP(Purchase!C15,Vendor_Data[HSN Code.],Vendor_Data[Vendor Comp.],"")</f>
        <v>Savex Technologies</v>
      </c>
      <c r="G15" t="str">
        <f>_xlfn.XLOOKUP(C15,Vendor_Data[HSN Code.],Vendor_Data[Contact Name],"")</f>
        <v>Ashok Ghalot</v>
      </c>
      <c r="H15" s="9" t="str">
        <f>_xlfn.XLOOKUP(Purchase!C15,Vendor_Data[HSN Code.],Vendor_Data[E-mail ID],"")</f>
        <v>support@savextechnologies.in</v>
      </c>
      <c r="I15">
        <v>10</v>
      </c>
      <c r="J15">
        <f>_xlfn.XLOOKUP(C15,Inventory_Data[HSN-Code],Inventory_Data[Unit/Cost],"")</f>
        <v>50000</v>
      </c>
      <c r="K15">
        <f t="shared" si="0"/>
        <v>500000</v>
      </c>
      <c r="L15" s="6">
        <v>46006</v>
      </c>
      <c r="M15" s="6">
        <f>IF(L15="","",L15+_xlfn.XLOOKUP(C15,Vendor_Data[HSN Code.],Vendor_Data[Delivery Time(in days)]))</f>
        <v>46012</v>
      </c>
      <c r="N15" t="str">
        <f t="shared" ca="1" si="1"/>
        <v>Completed</v>
      </c>
    </row>
    <row r="16" spans="3:14" x14ac:dyDescent="0.3">
      <c r="C16" t="s">
        <v>108</v>
      </c>
      <c r="D16" t="str">
        <f>_xlfn.XLOOKUP(C16,Inventory_Data[HSN-Code],Inventory_Data[Product],"")</f>
        <v>Samsung Android TV</v>
      </c>
      <c r="E16" t="str">
        <f>_xlfn.XLOOKUP(C16,Inventory_Data[HSN-Code],Inventory_Data[Category],"")</f>
        <v>Led TV</v>
      </c>
      <c r="F16" t="str">
        <f>_xlfn.XLOOKUP(Purchase!C17,Vendor_Data[HSN Code.],Vendor_Data[Vendor Comp.],"")</f>
        <v>Tech Distributers</v>
      </c>
      <c r="G16" t="str">
        <f>_xlfn.XLOOKUP(C16,Vendor_Data[HSN Code.],Vendor_Data[Contact Name],"")</f>
        <v>Ashok Ghalot</v>
      </c>
      <c r="H16" s="9" t="str">
        <f>_xlfn.XLOOKUP(Purchase!C17,Vendor_Data[HSN Code.],Vendor_Data[E-mail ID],"")</f>
        <v>support@techdistributers.in</v>
      </c>
      <c r="I16">
        <v>10</v>
      </c>
      <c r="J16">
        <f>_xlfn.XLOOKUP(C16,Inventory_Data[HSN-Code],Inventory_Data[Unit/Cost],"")</f>
        <v>25000</v>
      </c>
      <c r="K16">
        <f t="shared" si="0"/>
        <v>250000</v>
      </c>
      <c r="L16" s="6">
        <v>46008</v>
      </c>
      <c r="M16" s="6">
        <f>IF(L16="","",L16+_xlfn.XLOOKUP(C16,Vendor_Data[HSN Code.],Vendor_Data[Delivery Time(in days)]))</f>
        <v>46012</v>
      </c>
      <c r="N16" t="str">
        <f t="shared" ca="1" si="1"/>
        <v>Completed</v>
      </c>
    </row>
    <row r="17" spans="3:14" x14ac:dyDescent="0.3">
      <c r="C17" t="s">
        <v>111</v>
      </c>
      <c r="D17" t="str">
        <f>_xlfn.XLOOKUP(C17,Inventory_Data[HSN-Code],Inventory_Data[Product],"")</f>
        <v>Sony Bravia Smart 4K</v>
      </c>
      <c r="E17" t="str">
        <f>_xlfn.XLOOKUP(C17,Inventory_Data[HSN-Code],Inventory_Data[Category],"")</f>
        <v>Led TV</v>
      </c>
      <c r="F17" t="str">
        <f>_xlfn.XLOOKUP(Purchase!C18,Vendor_Data[HSN Code.],Vendor_Data[Vendor Comp.],"")</f>
        <v>Iris Computers Ltd</v>
      </c>
      <c r="G17" t="str">
        <f>_xlfn.XLOOKUP(C17,Vendor_Data[HSN Code.],Vendor_Data[Contact Name],"")</f>
        <v>Amit Khandal</v>
      </c>
      <c r="H17" s="9" t="str">
        <f>_xlfn.XLOOKUP(Purchase!C18,Vendor_Data[HSN Code.],Vendor_Data[E-mail ID],"")</f>
        <v>support@iriscomputersltd.in</v>
      </c>
      <c r="I17">
        <v>10</v>
      </c>
      <c r="J17">
        <f>_xlfn.XLOOKUP(C17,Inventory_Data[HSN-Code],Inventory_Data[Unit/Cost],"")</f>
        <v>33000</v>
      </c>
      <c r="K17">
        <f t="shared" si="0"/>
        <v>330000</v>
      </c>
      <c r="L17" s="6">
        <v>46008</v>
      </c>
      <c r="M17" s="6">
        <f>IF(L17="","",L17+_xlfn.XLOOKUP(C17,Vendor_Data[HSN Code.],Vendor_Data[Delivery Time(in days)]))</f>
        <v>46012</v>
      </c>
      <c r="N17" t="str">
        <f t="shared" ca="1" si="1"/>
        <v>Completed</v>
      </c>
    </row>
    <row r="18" spans="3:14" x14ac:dyDescent="0.3">
      <c r="C18" t="s">
        <v>106</v>
      </c>
      <c r="D18" t="str">
        <f>_xlfn.XLOOKUP(C18,Inventory_Data[HSN-Code],Inventory_Data[Product],"")</f>
        <v xml:space="preserve">One Plus Ultra </v>
      </c>
      <c r="E18" t="str">
        <f>_xlfn.XLOOKUP(C18,Inventory_Data[HSN-Code],Inventory_Data[Category],"")</f>
        <v>Mobile Phone</v>
      </c>
      <c r="F18" t="str">
        <f>_xlfn.XLOOKUP(Purchase!C16,Vendor_Data[HSN Code.],Vendor_Data[Vendor Comp.],"")</f>
        <v>Savex Technologies</v>
      </c>
      <c r="G18" t="str">
        <f>_xlfn.XLOOKUP(C18,Vendor_Data[HSN Code.],Vendor_Data[Contact Name],"")</f>
        <v>Richie Alexander</v>
      </c>
      <c r="H18" s="9" t="str">
        <f>_xlfn.XLOOKUP(Purchase!C16,Vendor_Data[HSN Code.],Vendor_Data[E-mail ID],"")</f>
        <v>support@savextechnologies.in</v>
      </c>
      <c r="I18">
        <v>9</v>
      </c>
      <c r="J18">
        <f>_xlfn.XLOOKUP(C18,Inventory_Data[HSN-Code],Inventory_Data[Unit/Cost],"")</f>
        <v>11000</v>
      </c>
      <c r="K18">
        <f t="shared" si="0"/>
        <v>99000</v>
      </c>
      <c r="L18" s="6">
        <v>46006</v>
      </c>
      <c r="M18" s="6">
        <f>IF(L18="","",L18+_xlfn.XLOOKUP(C18,Vendor_Data[HSN Code.],Vendor_Data[Delivery Time(in days)]))</f>
        <v>46013</v>
      </c>
      <c r="N18" t="str">
        <f t="shared" ca="1" si="1"/>
        <v>Completed</v>
      </c>
    </row>
    <row r="19" spans="3:14" x14ac:dyDescent="0.3">
      <c r="C19" t="s">
        <v>113</v>
      </c>
      <c r="D19" t="str">
        <f>_xlfn.XLOOKUP(C19,Inventory_Data[HSN-Code],Inventory_Data[Product],"")</f>
        <v>Google Smart TV</v>
      </c>
      <c r="E19" t="str">
        <f>_xlfn.XLOOKUP(C19,Inventory_Data[HSN-Code],Inventory_Data[Category],"")</f>
        <v>Led TV</v>
      </c>
      <c r="F19" t="str">
        <f>_xlfn.XLOOKUP(Purchase!C20,Vendor_Data[HSN Code.],Vendor_Data[Vendor Comp.],"")</f>
        <v>Iris Computers Ltd</v>
      </c>
      <c r="G19" t="str">
        <f>_xlfn.XLOOKUP(C19,Vendor_Data[HSN Code.],Vendor_Data[Contact Name],"")</f>
        <v>Dipti Sharma</v>
      </c>
      <c r="H19" s="9" t="str">
        <f>_xlfn.XLOOKUP(Purchase!C20,Vendor_Data[HSN Code.],Vendor_Data[E-mail ID],"")</f>
        <v>support@iriscomputersltd.in</v>
      </c>
      <c r="I19">
        <v>9</v>
      </c>
      <c r="J19">
        <f>_xlfn.XLOOKUP(C19,Inventory_Data[HSN-Code],Inventory_Data[Unit/Cost],"")</f>
        <v>23000</v>
      </c>
      <c r="K19">
        <f t="shared" si="0"/>
        <v>207000</v>
      </c>
      <c r="L19" s="6">
        <v>46042</v>
      </c>
      <c r="M19" s="6">
        <f>IF(L19="","",L19+_xlfn.XLOOKUP(C19,Vendor_Data[HSN Code.],Vendor_Data[Delivery Time(in days)]))</f>
        <v>46044</v>
      </c>
      <c r="N19" t="str">
        <f t="shared" ca="1" si="1"/>
        <v>Pending</v>
      </c>
    </row>
    <row r="20" spans="3:14" x14ac:dyDescent="0.3">
      <c r="C20" t="s">
        <v>114</v>
      </c>
      <c r="D20" t="str">
        <f>_xlfn.XLOOKUP(C20,Inventory_Data[HSN-Code],Inventory_Data[Product],"")</f>
        <v xml:space="preserve">iPad 16 </v>
      </c>
      <c r="E20" t="str">
        <f>_xlfn.XLOOKUP(C20,Inventory_Data[HSN-Code],Inventory_Data[Category],"")</f>
        <v>Mobile Phone</v>
      </c>
      <c r="F20" t="str">
        <f>_xlfn.XLOOKUP(Purchase!C21,Vendor_Data[HSN Code.],Vendor_Data[Vendor Comp.],"")</f>
        <v>Redington India Ltd</v>
      </c>
      <c r="G20" t="str">
        <f>_xlfn.XLOOKUP(C20,Vendor_Data[HSN Code.],Vendor_Data[Contact Name],"")</f>
        <v>Richie Alexander</v>
      </c>
      <c r="H20" s="9" t="str">
        <f>_xlfn.XLOOKUP(Purchase!C21,Vendor_Data[HSN Code.],Vendor_Data[E-mail ID],"")</f>
        <v>support@redingtonindialtd.in</v>
      </c>
      <c r="I20">
        <v>9</v>
      </c>
      <c r="J20">
        <f>_xlfn.XLOOKUP(C20,Inventory_Data[HSN-Code],Inventory_Data[Unit/Cost],"")</f>
        <v>45000</v>
      </c>
      <c r="K20">
        <f t="shared" si="0"/>
        <v>405000</v>
      </c>
      <c r="L20" s="6">
        <v>46042</v>
      </c>
      <c r="M20" s="6">
        <f>IF(L20="","",L20+_xlfn.XLOOKUP(C20,Vendor_Data[HSN Code.],Vendor_Data[Delivery Time(in days)]))</f>
        <v>46044</v>
      </c>
      <c r="N20" t="str">
        <f t="shared" ca="1" si="1"/>
        <v>Pending</v>
      </c>
    </row>
    <row r="21" spans="3:14" x14ac:dyDescent="0.3">
      <c r="C21" t="s">
        <v>116</v>
      </c>
      <c r="D21" t="str">
        <f>_xlfn.XLOOKUP(C21,Inventory_Data[HSN-Code],Inventory_Data[Product],"")</f>
        <v>iPad 16 Pro Max</v>
      </c>
      <c r="E21" t="str">
        <f>_xlfn.XLOOKUP(C21,Inventory_Data[HSN-Code],Inventory_Data[Category],"")</f>
        <v>Mobile Phone</v>
      </c>
      <c r="F21" t="str">
        <f>_xlfn.XLOOKUP(Purchase!C22,Vendor_Data[HSN Code.],Vendor_Data[Vendor Comp.],"")</f>
        <v>Halo Tech Ltd</v>
      </c>
      <c r="G21" t="str">
        <f>_xlfn.XLOOKUP(C21,Vendor_Data[HSN Code.],Vendor_Data[Contact Name],"")</f>
        <v>Dipti Sharma</v>
      </c>
      <c r="H21" s="9" t="str">
        <f>_xlfn.XLOOKUP(Purchase!C22,Vendor_Data[HSN Code.],Vendor_Data[E-mail ID],"")</f>
        <v>support@halotechltd.in</v>
      </c>
      <c r="I21">
        <v>10</v>
      </c>
      <c r="J21">
        <f>_xlfn.XLOOKUP(C21,Inventory_Data[HSN-Code],Inventory_Data[Unit/Cost],"")</f>
        <v>35000</v>
      </c>
      <c r="K21">
        <f t="shared" si="0"/>
        <v>350000</v>
      </c>
      <c r="L21" s="6">
        <v>46042</v>
      </c>
      <c r="M21" s="6">
        <f>IF(L21="","",L21+_xlfn.XLOOKUP(C21,Vendor_Data[HSN Code.],Vendor_Data[Delivery Time(in days)]))</f>
        <v>46046</v>
      </c>
      <c r="N21" t="str">
        <f t="shared" ca="1" si="1"/>
        <v>Pending</v>
      </c>
    </row>
    <row r="22" spans="3:14" x14ac:dyDescent="0.3">
      <c r="C22" t="s">
        <v>112</v>
      </c>
      <c r="D22" t="str">
        <f>_xlfn.XLOOKUP(C22,Inventory_Data[HSN-Code],Inventory_Data[Product],"")</f>
        <v>Samsung F23 Plus</v>
      </c>
      <c r="E22" t="str">
        <f>_xlfn.XLOOKUP(C22,Inventory_Data[HSN-Code],Inventory_Data[Category],"")</f>
        <v>Mobile Phone</v>
      </c>
      <c r="F22" t="str">
        <f>_xlfn.XLOOKUP(Purchase!C19,Vendor_Data[HSN Code.],Vendor_Data[Vendor Comp.],"")</f>
        <v>Redington India Ltd</v>
      </c>
      <c r="G22" t="str">
        <f>_xlfn.XLOOKUP(C22,Vendor_Data[HSN Code.],Vendor_Data[Contact Name],"")</f>
        <v>Sahid Ali khan</v>
      </c>
      <c r="H22" s="9" t="str">
        <f>_xlfn.XLOOKUP(Purchase!C19,Vendor_Data[HSN Code.],Vendor_Data[E-mail ID],"")</f>
        <v>support@redingtonindialtd.in</v>
      </c>
      <c r="I22">
        <v>11</v>
      </c>
      <c r="J22">
        <f>_xlfn.XLOOKUP(C22,Inventory_Data[HSN-Code],Inventory_Data[Unit/Cost],"")</f>
        <v>20000</v>
      </c>
      <c r="K22">
        <f t="shared" si="0"/>
        <v>220000</v>
      </c>
      <c r="L22" s="6">
        <v>46042</v>
      </c>
      <c r="M22" s="6">
        <f>IF(L22="","",L22+_xlfn.XLOOKUP(C22,Vendor_Data[HSN Code.],Vendor_Data[Delivery Time(in days)]))</f>
        <v>46047</v>
      </c>
      <c r="N22" t="str">
        <f t="shared" ca="1" si="1"/>
        <v>Pending</v>
      </c>
    </row>
    <row r="23" spans="3:14" x14ac:dyDescent="0.3">
      <c r="D23" t="str">
        <f>_xlfn.XLOOKUP(C23,Inventory_Data[HSN-Code],Inventory_Data[Product],"")</f>
        <v/>
      </c>
      <c r="E23" t="str">
        <f>_xlfn.XLOOKUP(C23,Inventory_Data[HSN-Code],Inventory_Data[Category],"")</f>
        <v/>
      </c>
      <c r="F23" t="str">
        <f>_xlfn.XLOOKUP(Purchase!C23,Vendor_Data[HSN Code.],Vendor_Data[Vendor Comp.],"")</f>
        <v/>
      </c>
      <c r="G23" t="str">
        <f>_xlfn.XLOOKUP(C23,Vendor_Data[HSN Code.],Vendor_Data[Contact Name],"")</f>
        <v/>
      </c>
      <c r="H23" s="9" t="str">
        <f>_xlfn.XLOOKUP(Purchase!C23,Vendor_Data[HSN Code.],Vendor_Data[E-mail ID],"")</f>
        <v/>
      </c>
      <c r="J23" t="str">
        <f>_xlfn.XLOOKUP(C23,Inventory_Data[HSN-Code],Inventory_Data[Unit/Cost],"")</f>
        <v/>
      </c>
      <c r="K23" t="str">
        <f t="shared" ref="K23:K68" si="2">IF(I23="","",I23*J23)</f>
        <v/>
      </c>
      <c r="M23" s="6" t="str">
        <f>IF(L23="","",L23+_xlfn.XLOOKUP(C23,Vendor_Data[HSN Code.],Vendor_Data[Delivery Time(in days)]))</f>
        <v/>
      </c>
      <c r="N23" t="str">
        <f t="shared" ref="N23:N68" ca="1" si="3">IF(M23="","",IF(M23&lt;TODAY(),"Completed","Pending"))</f>
        <v/>
      </c>
    </row>
    <row r="24" spans="3:14" x14ac:dyDescent="0.3">
      <c r="D24" t="str">
        <f>_xlfn.XLOOKUP(C24,Inventory_Data[HSN-Code],Inventory_Data[Product],"")</f>
        <v/>
      </c>
      <c r="E24" t="str">
        <f>_xlfn.XLOOKUP(C24,Inventory_Data[HSN-Code],Inventory_Data[Category],"")</f>
        <v/>
      </c>
      <c r="F24" t="str">
        <f>_xlfn.XLOOKUP(Purchase!C24,Vendor_Data[HSN Code.],Vendor_Data[Vendor Comp.],"")</f>
        <v/>
      </c>
      <c r="G24" t="str">
        <f>_xlfn.XLOOKUP(C24,Vendor_Data[HSN Code.],Vendor_Data[Contact Name],"")</f>
        <v/>
      </c>
      <c r="H24" s="9" t="str">
        <f>_xlfn.XLOOKUP(Purchase!C24,Vendor_Data[HSN Code.],Vendor_Data[E-mail ID],"")</f>
        <v/>
      </c>
      <c r="J24" t="str">
        <f>_xlfn.XLOOKUP(C24,Inventory_Data[HSN-Code],Inventory_Data[Unit/Cost],"")</f>
        <v/>
      </c>
      <c r="K24" t="str">
        <f t="shared" si="2"/>
        <v/>
      </c>
      <c r="M24" s="6" t="str">
        <f>IF(L24="","",L24+_xlfn.XLOOKUP(C24,Vendor_Data[HSN Code.],Vendor_Data[Delivery Time(in days)]))</f>
        <v/>
      </c>
      <c r="N24" t="str">
        <f t="shared" ca="1" si="3"/>
        <v/>
      </c>
    </row>
    <row r="25" spans="3:14" x14ac:dyDescent="0.3">
      <c r="D25" t="str">
        <f>_xlfn.XLOOKUP(C25,Inventory_Data[HSN-Code],Inventory_Data[Product],"")</f>
        <v/>
      </c>
      <c r="E25" t="str">
        <f>_xlfn.XLOOKUP(C25,Inventory_Data[HSN-Code],Inventory_Data[Category],"")</f>
        <v/>
      </c>
      <c r="F25" t="str">
        <f>_xlfn.XLOOKUP(Purchase!C25,Vendor_Data[HSN Code.],Vendor_Data[Vendor Comp.],"")</f>
        <v/>
      </c>
      <c r="G25" t="str">
        <f>_xlfn.XLOOKUP(C25,Vendor_Data[HSN Code.],Vendor_Data[Contact Name],"")</f>
        <v/>
      </c>
      <c r="H25" s="9" t="str">
        <f>_xlfn.XLOOKUP(Purchase!C25,Vendor_Data[HSN Code.],Vendor_Data[E-mail ID],"")</f>
        <v/>
      </c>
      <c r="J25" t="str">
        <f>_xlfn.XLOOKUP(C25,Inventory_Data[HSN-Code],Inventory_Data[Unit/Cost],"")</f>
        <v/>
      </c>
      <c r="K25" t="str">
        <f t="shared" si="2"/>
        <v/>
      </c>
      <c r="M25" s="6" t="str">
        <f>IF(L25="","",L25+_xlfn.XLOOKUP(C25,Vendor_Data[HSN Code.],Vendor_Data[Delivery Time(in days)]))</f>
        <v/>
      </c>
      <c r="N25" t="str">
        <f t="shared" ca="1" si="3"/>
        <v/>
      </c>
    </row>
    <row r="26" spans="3:14" x14ac:dyDescent="0.3">
      <c r="D26" t="str">
        <f>_xlfn.XLOOKUP(C26,Inventory_Data[HSN-Code],Inventory_Data[Product],"")</f>
        <v/>
      </c>
      <c r="E26" t="str">
        <f>_xlfn.XLOOKUP(C26,Inventory_Data[HSN-Code],Inventory_Data[Category],"")</f>
        <v/>
      </c>
      <c r="F26" t="str">
        <f>_xlfn.XLOOKUP(Purchase!C26,Vendor_Data[HSN Code.],Vendor_Data[Vendor Comp.],"")</f>
        <v/>
      </c>
      <c r="G26" t="str">
        <f>_xlfn.XLOOKUP(C26,Vendor_Data[HSN Code.],Vendor_Data[Contact Name],"")</f>
        <v/>
      </c>
      <c r="H26" s="9" t="str">
        <f>_xlfn.XLOOKUP(Purchase!C26,Vendor_Data[HSN Code.],Vendor_Data[E-mail ID],"")</f>
        <v/>
      </c>
      <c r="J26" t="str">
        <f>_xlfn.XLOOKUP(C26,Inventory_Data[HSN-Code],Inventory_Data[Unit/Cost],"")</f>
        <v/>
      </c>
      <c r="K26" t="str">
        <f t="shared" si="2"/>
        <v/>
      </c>
      <c r="M26" s="6" t="str">
        <f>IF(L26="","",L26+_xlfn.XLOOKUP(C26,Vendor_Data[HSN Code.],Vendor_Data[Delivery Time(in days)]))</f>
        <v/>
      </c>
      <c r="N26" t="str">
        <f t="shared" ca="1" si="3"/>
        <v/>
      </c>
    </row>
    <row r="27" spans="3:14" x14ac:dyDescent="0.3">
      <c r="D27" t="str">
        <f>_xlfn.XLOOKUP(C27,Inventory_Data[HSN-Code],Inventory_Data[Product],"")</f>
        <v/>
      </c>
      <c r="E27" t="str">
        <f>_xlfn.XLOOKUP(C27,Inventory_Data[HSN-Code],Inventory_Data[Category],"")</f>
        <v/>
      </c>
      <c r="F27" t="str">
        <f>_xlfn.XLOOKUP(Purchase!C27,Vendor_Data[HSN Code.],Vendor_Data[Vendor Comp.],"")</f>
        <v/>
      </c>
      <c r="G27" t="str">
        <f>_xlfn.XLOOKUP(C27,Vendor_Data[HSN Code.],Vendor_Data[Contact Name],"")</f>
        <v/>
      </c>
      <c r="H27" s="9" t="str">
        <f>_xlfn.XLOOKUP(Purchase!C27,Vendor_Data[HSN Code.],Vendor_Data[E-mail ID],"")</f>
        <v/>
      </c>
      <c r="J27" t="str">
        <f>_xlfn.XLOOKUP(C27,Inventory_Data[HSN-Code],Inventory_Data[Unit/Cost],"")</f>
        <v/>
      </c>
      <c r="K27" t="str">
        <f t="shared" si="2"/>
        <v/>
      </c>
      <c r="M27" s="6" t="str">
        <f>IF(L27="","",L27+_xlfn.XLOOKUP(C27,Vendor_Data[HSN Code.],Vendor_Data[Delivery Time(in days)]))</f>
        <v/>
      </c>
      <c r="N27" t="str">
        <f t="shared" ca="1" si="3"/>
        <v/>
      </c>
    </row>
    <row r="28" spans="3:14" x14ac:dyDescent="0.3">
      <c r="D28" t="str">
        <f>_xlfn.XLOOKUP(C28,Inventory_Data[HSN-Code],Inventory_Data[Product],"")</f>
        <v/>
      </c>
      <c r="E28" t="str">
        <f>_xlfn.XLOOKUP(C28,Inventory_Data[HSN-Code],Inventory_Data[Category],"")</f>
        <v/>
      </c>
      <c r="F28" t="str">
        <f>_xlfn.XLOOKUP(Purchase!C28,Vendor_Data[HSN Code.],Vendor_Data[Vendor Comp.],"")</f>
        <v/>
      </c>
      <c r="G28" t="str">
        <f>_xlfn.XLOOKUP(C28,Vendor_Data[HSN Code.],Vendor_Data[Contact Name],"")</f>
        <v/>
      </c>
      <c r="H28" s="9" t="str">
        <f>_xlfn.XLOOKUP(Purchase!C28,Vendor_Data[HSN Code.],Vendor_Data[E-mail ID],"")</f>
        <v/>
      </c>
      <c r="J28" t="str">
        <f>_xlfn.XLOOKUP(C28,Inventory_Data[HSN-Code],Inventory_Data[Unit/Cost],"")</f>
        <v/>
      </c>
      <c r="K28" t="str">
        <f t="shared" si="2"/>
        <v/>
      </c>
      <c r="M28" s="6" t="str">
        <f>IF(L28="","",L28+_xlfn.XLOOKUP(C28,Vendor_Data[HSN Code.],Vendor_Data[Delivery Time(in days)]))</f>
        <v/>
      </c>
      <c r="N28" t="str">
        <f t="shared" ca="1" si="3"/>
        <v/>
      </c>
    </row>
    <row r="29" spans="3:14" x14ac:dyDescent="0.3">
      <c r="D29" t="str">
        <f>_xlfn.XLOOKUP(C29,Inventory_Data[HSN-Code],Inventory_Data[Product],"")</f>
        <v/>
      </c>
      <c r="E29" t="str">
        <f>_xlfn.XLOOKUP(C29,Inventory_Data[HSN-Code],Inventory_Data[Category],"")</f>
        <v/>
      </c>
      <c r="F29" t="str">
        <f>_xlfn.XLOOKUP(Purchase!C29,Vendor_Data[HSN Code.],Vendor_Data[Vendor Comp.],"")</f>
        <v/>
      </c>
      <c r="G29" t="str">
        <f>_xlfn.XLOOKUP(C29,Vendor_Data[HSN Code.],Vendor_Data[Contact Name],"")</f>
        <v/>
      </c>
      <c r="H29" s="9" t="str">
        <f>_xlfn.XLOOKUP(Purchase!C29,Vendor_Data[HSN Code.],Vendor_Data[E-mail ID],"")</f>
        <v/>
      </c>
      <c r="J29" t="str">
        <f>_xlfn.XLOOKUP(C29,Inventory_Data[HSN-Code],Inventory_Data[Unit/Cost],"")</f>
        <v/>
      </c>
      <c r="K29" t="str">
        <f t="shared" si="2"/>
        <v/>
      </c>
      <c r="M29" s="6" t="str">
        <f>IF(L29="","",L29+_xlfn.XLOOKUP(C29,Vendor_Data[HSN Code.],Vendor_Data[Delivery Time(in days)]))</f>
        <v/>
      </c>
      <c r="N29" t="str">
        <f t="shared" ca="1" si="3"/>
        <v/>
      </c>
    </row>
    <row r="30" spans="3:14" x14ac:dyDescent="0.3">
      <c r="D30" t="str">
        <f>_xlfn.XLOOKUP(C30,Inventory_Data[HSN-Code],Inventory_Data[Product],"")</f>
        <v/>
      </c>
      <c r="E30" t="str">
        <f>_xlfn.XLOOKUP(C30,Inventory_Data[HSN-Code],Inventory_Data[Category],"")</f>
        <v/>
      </c>
      <c r="F30" t="str">
        <f>_xlfn.XLOOKUP(Purchase!C30,Vendor_Data[HSN Code.],Vendor_Data[Vendor Comp.],"")</f>
        <v/>
      </c>
      <c r="G30" t="str">
        <f>_xlfn.XLOOKUP(C30,Vendor_Data[HSN Code.],Vendor_Data[Contact Name],"")</f>
        <v/>
      </c>
      <c r="H30" s="9" t="str">
        <f>_xlfn.XLOOKUP(Purchase!C30,Vendor_Data[HSN Code.],Vendor_Data[E-mail ID],"")</f>
        <v/>
      </c>
      <c r="J30" t="str">
        <f>_xlfn.XLOOKUP(C30,Inventory_Data[HSN-Code],Inventory_Data[Unit/Cost],"")</f>
        <v/>
      </c>
      <c r="K30" t="str">
        <f t="shared" si="2"/>
        <v/>
      </c>
      <c r="M30" s="6" t="str">
        <f>IF(L30="","",L30+_xlfn.XLOOKUP(C30,Vendor_Data[HSN Code.],Vendor_Data[Delivery Time(in days)]))</f>
        <v/>
      </c>
      <c r="N30" t="str">
        <f t="shared" ca="1" si="3"/>
        <v/>
      </c>
    </row>
    <row r="31" spans="3:14" x14ac:dyDescent="0.3">
      <c r="D31" t="str">
        <f>_xlfn.XLOOKUP(C31,Inventory_Data[HSN-Code],Inventory_Data[Product],"")</f>
        <v/>
      </c>
      <c r="E31" t="str">
        <f>_xlfn.XLOOKUP(C31,Inventory_Data[HSN-Code],Inventory_Data[Category],"")</f>
        <v/>
      </c>
      <c r="F31" t="str">
        <f>_xlfn.XLOOKUP(Purchase!C31,Vendor_Data[HSN Code.],Vendor_Data[Vendor Comp.],"")</f>
        <v/>
      </c>
      <c r="G31" t="str">
        <f>_xlfn.XLOOKUP(C31,Vendor_Data[HSN Code.],Vendor_Data[Contact Name],"")</f>
        <v/>
      </c>
      <c r="H31" s="9" t="str">
        <f>_xlfn.XLOOKUP(Purchase!C31,Vendor_Data[HSN Code.],Vendor_Data[E-mail ID],"")</f>
        <v/>
      </c>
      <c r="J31" t="str">
        <f>_xlfn.XLOOKUP(C31,Inventory_Data[HSN-Code],Inventory_Data[Unit/Cost],"")</f>
        <v/>
      </c>
      <c r="K31" t="str">
        <f t="shared" si="2"/>
        <v/>
      </c>
      <c r="M31" s="6" t="str">
        <f>IF(L31="","",L31+_xlfn.XLOOKUP(C31,Vendor_Data[HSN Code.],Vendor_Data[Delivery Time(in days)]))</f>
        <v/>
      </c>
      <c r="N31" t="str">
        <f t="shared" ca="1" si="3"/>
        <v/>
      </c>
    </row>
    <row r="32" spans="3:14" x14ac:dyDescent="0.3">
      <c r="D32" t="str">
        <f>_xlfn.XLOOKUP(C32,Inventory_Data[HSN-Code],Inventory_Data[Product],"")</f>
        <v/>
      </c>
      <c r="E32" t="str">
        <f>_xlfn.XLOOKUP(C32,Inventory_Data[HSN-Code],Inventory_Data[Category],"")</f>
        <v/>
      </c>
      <c r="F32" t="str">
        <f>_xlfn.XLOOKUP(Purchase!C32,Vendor_Data[HSN Code.],Vendor_Data[Vendor Comp.],"")</f>
        <v/>
      </c>
      <c r="G32" t="str">
        <f>_xlfn.XLOOKUP(C32,Vendor_Data[HSN Code.],Vendor_Data[Contact Name],"")</f>
        <v/>
      </c>
      <c r="H32" s="9" t="str">
        <f>_xlfn.XLOOKUP(Purchase!C32,Vendor_Data[HSN Code.],Vendor_Data[E-mail ID],"")</f>
        <v/>
      </c>
      <c r="J32" t="str">
        <f>_xlfn.XLOOKUP(C32,Inventory_Data[HSN-Code],Inventory_Data[Unit/Cost],"")</f>
        <v/>
      </c>
      <c r="K32" t="str">
        <f t="shared" si="2"/>
        <v/>
      </c>
      <c r="M32" s="6" t="str">
        <f>IF(L32="","",L32+_xlfn.XLOOKUP(C32,Vendor_Data[HSN Code.],Vendor_Data[Delivery Time(in days)]))</f>
        <v/>
      </c>
      <c r="N32" t="str">
        <f t="shared" ca="1" si="3"/>
        <v/>
      </c>
    </row>
    <row r="33" spans="4:14" x14ac:dyDescent="0.3">
      <c r="D33" t="str">
        <f>_xlfn.XLOOKUP(C33,Inventory_Data[HSN-Code],Inventory_Data[Product],"")</f>
        <v/>
      </c>
      <c r="E33" t="str">
        <f>_xlfn.XLOOKUP(C33,Inventory_Data[HSN-Code],Inventory_Data[Category],"")</f>
        <v/>
      </c>
      <c r="F33" t="str">
        <f>_xlfn.XLOOKUP(Purchase!C33,Vendor_Data[HSN Code.],Vendor_Data[Vendor Comp.],"")</f>
        <v/>
      </c>
      <c r="G33" t="str">
        <f>_xlfn.XLOOKUP(C33,Vendor_Data[HSN Code.],Vendor_Data[Contact Name],"")</f>
        <v/>
      </c>
      <c r="H33" s="9" t="str">
        <f>_xlfn.XLOOKUP(Purchase!C33,Vendor_Data[HSN Code.],Vendor_Data[E-mail ID],"")</f>
        <v/>
      </c>
      <c r="J33" t="str">
        <f>_xlfn.XLOOKUP(C33,Inventory_Data[HSN-Code],Inventory_Data[Unit/Cost],"")</f>
        <v/>
      </c>
      <c r="K33" t="str">
        <f t="shared" si="2"/>
        <v/>
      </c>
      <c r="M33" s="6" t="str">
        <f>IF(L33="","",L33+_xlfn.XLOOKUP(C33,Vendor_Data[HSN Code.],Vendor_Data[Delivery Time(in days)]))</f>
        <v/>
      </c>
      <c r="N33" t="str">
        <f t="shared" ca="1" si="3"/>
        <v/>
      </c>
    </row>
    <row r="34" spans="4:14" x14ac:dyDescent="0.3">
      <c r="D34" t="str">
        <f>_xlfn.XLOOKUP(C34,Inventory_Data[HSN-Code],Inventory_Data[Product],"")</f>
        <v/>
      </c>
      <c r="E34" t="str">
        <f>_xlfn.XLOOKUP(C34,Inventory_Data[HSN-Code],Inventory_Data[Category],"")</f>
        <v/>
      </c>
      <c r="F34" t="str">
        <f>_xlfn.XLOOKUP(Purchase!C34,Vendor_Data[HSN Code.],Vendor_Data[Vendor Comp.],"")</f>
        <v/>
      </c>
      <c r="G34" t="str">
        <f>_xlfn.XLOOKUP(C34,Vendor_Data[HSN Code.],Vendor_Data[Contact Name],"")</f>
        <v/>
      </c>
      <c r="H34" s="9" t="str">
        <f>_xlfn.XLOOKUP(Purchase!C34,Vendor_Data[HSN Code.],Vendor_Data[E-mail ID],"")</f>
        <v/>
      </c>
      <c r="J34" t="str">
        <f>_xlfn.XLOOKUP(C34,Inventory_Data[HSN-Code],Inventory_Data[Unit/Cost],"")</f>
        <v/>
      </c>
      <c r="K34" t="str">
        <f t="shared" si="2"/>
        <v/>
      </c>
      <c r="M34" s="6" t="str">
        <f>IF(L34="","",L34+_xlfn.XLOOKUP(C34,Vendor_Data[HSN Code.],Vendor_Data[Delivery Time(in days)]))</f>
        <v/>
      </c>
      <c r="N34" t="str">
        <f t="shared" ca="1" si="3"/>
        <v/>
      </c>
    </row>
    <row r="35" spans="4:14" x14ac:dyDescent="0.3">
      <c r="D35" t="str">
        <f>_xlfn.XLOOKUP(C35,Inventory_Data[HSN-Code],Inventory_Data[Product],"")</f>
        <v/>
      </c>
      <c r="E35" t="str">
        <f>_xlfn.XLOOKUP(C35,Inventory_Data[HSN-Code],Inventory_Data[Category],"")</f>
        <v/>
      </c>
      <c r="F35" t="str">
        <f>_xlfn.XLOOKUP(Purchase!C35,Vendor_Data[HSN Code.],Vendor_Data[Vendor Comp.],"")</f>
        <v/>
      </c>
      <c r="G35" t="str">
        <f>_xlfn.XLOOKUP(C35,Vendor_Data[HSN Code.],Vendor_Data[Contact Name],"")</f>
        <v/>
      </c>
      <c r="H35" s="9" t="str">
        <f>_xlfn.XLOOKUP(Purchase!C35,Vendor_Data[HSN Code.],Vendor_Data[E-mail ID],"")</f>
        <v/>
      </c>
      <c r="J35" t="str">
        <f>_xlfn.XLOOKUP(C35,Inventory_Data[HSN-Code],Inventory_Data[Unit/Cost],"")</f>
        <v/>
      </c>
      <c r="K35" t="str">
        <f t="shared" si="2"/>
        <v/>
      </c>
      <c r="M35" s="6" t="str">
        <f>IF(L35="","",L35+_xlfn.XLOOKUP(C35,Vendor_Data[HSN Code.],Vendor_Data[Delivery Time(in days)]))</f>
        <v/>
      </c>
      <c r="N35" t="str">
        <f t="shared" ca="1" si="3"/>
        <v/>
      </c>
    </row>
    <row r="36" spans="4:14" x14ac:dyDescent="0.3">
      <c r="D36" t="str">
        <f>_xlfn.XLOOKUP(C36,Inventory_Data[HSN-Code],Inventory_Data[Product],"")</f>
        <v/>
      </c>
      <c r="E36" t="str">
        <f>_xlfn.XLOOKUP(C36,Inventory_Data[HSN-Code],Inventory_Data[Category],"")</f>
        <v/>
      </c>
      <c r="F36" t="str">
        <f>_xlfn.XLOOKUP(Purchase!C36,Vendor_Data[HSN Code.],Vendor_Data[Vendor Comp.],"")</f>
        <v/>
      </c>
      <c r="G36" t="str">
        <f>_xlfn.XLOOKUP(C36,Vendor_Data[HSN Code.],Vendor_Data[Contact Name],"")</f>
        <v/>
      </c>
      <c r="H36" s="9" t="str">
        <f>_xlfn.XLOOKUP(Purchase!C36,Vendor_Data[HSN Code.],Vendor_Data[E-mail ID],"")</f>
        <v/>
      </c>
      <c r="J36" t="str">
        <f>_xlfn.XLOOKUP(C36,Inventory_Data[HSN-Code],Inventory_Data[Unit/Cost],"")</f>
        <v/>
      </c>
      <c r="K36" t="str">
        <f t="shared" si="2"/>
        <v/>
      </c>
      <c r="M36" s="6" t="str">
        <f>IF(L36="","",L36+_xlfn.XLOOKUP(C36,Vendor_Data[HSN Code.],Vendor_Data[Delivery Time(in days)]))</f>
        <v/>
      </c>
      <c r="N36" t="str">
        <f t="shared" ca="1" si="3"/>
        <v/>
      </c>
    </row>
    <row r="37" spans="4:14" x14ac:dyDescent="0.3">
      <c r="D37" t="str">
        <f>_xlfn.XLOOKUP(C37,Inventory_Data[HSN-Code],Inventory_Data[Product],"")</f>
        <v/>
      </c>
      <c r="E37" t="str">
        <f>_xlfn.XLOOKUP(C37,Inventory_Data[HSN-Code],Inventory_Data[Category],"")</f>
        <v/>
      </c>
      <c r="F37" t="str">
        <f>_xlfn.XLOOKUP(Purchase!C37,Vendor_Data[HSN Code.],Vendor_Data[Vendor Comp.],"")</f>
        <v/>
      </c>
      <c r="G37" t="str">
        <f>_xlfn.XLOOKUP(C37,Vendor_Data[HSN Code.],Vendor_Data[Contact Name],"")</f>
        <v/>
      </c>
      <c r="H37" s="9" t="str">
        <f>_xlfn.XLOOKUP(Purchase!C37,Vendor_Data[HSN Code.],Vendor_Data[E-mail ID],"")</f>
        <v/>
      </c>
      <c r="J37" t="str">
        <f>_xlfn.XLOOKUP(C37,Inventory_Data[HSN-Code],Inventory_Data[Unit/Cost],"")</f>
        <v/>
      </c>
      <c r="K37" t="str">
        <f t="shared" si="2"/>
        <v/>
      </c>
      <c r="M37" s="6" t="str">
        <f>IF(L37="","",L37+_xlfn.XLOOKUP(C37,Vendor_Data[HSN Code.],Vendor_Data[Delivery Time(in days)]))</f>
        <v/>
      </c>
      <c r="N37" t="str">
        <f t="shared" ca="1" si="3"/>
        <v/>
      </c>
    </row>
    <row r="38" spans="4:14" x14ac:dyDescent="0.3">
      <c r="D38" t="str">
        <f>_xlfn.XLOOKUP(C38,Inventory_Data[HSN-Code],Inventory_Data[Product],"")</f>
        <v/>
      </c>
      <c r="E38" t="str">
        <f>_xlfn.XLOOKUP(C38,Inventory_Data[HSN-Code],Inventory_Data[Category],"")</f>
        <v/>
      </c>
      <c r="F38" t="str">
        <f>_xlfn.XLOOKUP(Purchase!C38,Vendor_Data[HSN Code.],Vendor_Data[Vendor Comp.],"")</f>
        <v/>
      </c>
      <c r="G38" t="str">
        <f>_xlfn.XLOOKUP(C38,Vendor_Data[HSN Code.],Vendor_Data[Contact Name],"")</f>
        <v/>
      </c>
      <c r="H38" s="9" t="str">
        <f>_xlfn.XLOOKUP(Purchase!C38,Vendor_Data[HSN Code.],Vendor_Data[E-mail ID],"")</f>
        <v/>
      </c>
      <c r="J38" t="str">
        <f>_xlfn.XLOOKUP(C38,Inventory_Data[HSN-Code],Inventory_Data[Unit/Cost],"")</f>
        <v/>
      </c>
      <c r="K38" t="str">
        <f t="shared" si="2"/>
        <v/>
      </c>
      <c r="M38" s="6" t="str">
        <f>IF(L38="","",L38+_xlfn.XLOOKUP(C38,Vendor_Data[HSN Code.],Vendor_Data[Delivery Time(in days)]))</f>
        <v/>
      </c>
      <c r="N38" t="str">
        <f t="shared" ca="1" si="3"/>
        <v/>
      </c>
    </row>
    <row r="39" spans="4:14" x14ac:dyDescent="0.3">
      <c r="D39" t="str">
        <f>_xlfn.XLOOKUP(C39,Inventory_Data[HSN-Code],Inventory_Data[Product],"")</f>
        <v/>
      </c>
      <c r="E39" t="str">
        <f>_xlfn.XLOOKUP(C39,Inventory_Data[HSN-Code],Inventory_Data[Category],"")</f>
        <v/>
      </c>
      <c r="F39" t="str">
        <f>_xlfn.XLOOKUP(Purchase!C39,Vendor_Data[HSN Code.],Vendor_Data[Vendor Comp.],"")</f>
        <v/>
      </c>
      <c r="G39" t="str">
        <f>_xlfn.XLOOKUP(C39,Vendor_Data[HSN Code.],Vendor_Data[Contact Name],"")</f>
        <v/>
      </c>
      <c r="H39" s="9" t="str">
        <f>_xlfn.XLOOKUP(Purchase!C39,Vendor_Data[HSN Code.],Vendor_Data[E-mail ID],"")</f>
        <v/>
      </c>
      <c r="J39" t="str">
        <f>_xlfn.XLOOKUP(C39,Inventory_Data[HSN-Code],Inventory_Data[Unit/Cost],"")</f>
        <v/>
      </c>
      <c r="K39" t="str">
        <f t="shared" si="2"/>
        <v/>
      </c>
      <c r="M39" s="6" t="str">
        <f>IF(L39="","",L39+_xlfn.XLOOKUP(C39,Vendor_Data[HSN Code.],Vendor_Data[Delivery Time(in days)]))</f>
        <v/>
      </c>
      <c r="N39" t="str">
        <f t="shared" ca="1" si="3"/>
        <v/>
      </c>
    </row>
    <row r="40" spans="4:14" x14ac:dyDescent="0.3">
      <c r="D40" t="str">
        <f>_xlfn.XLOOKUP(C40,Inventory_Data[HSN-Code],Inventory_Data[Product],"")</f>
        <v/>
      </c>
      <c r="E40" t="str">
        <f>_xlfn.XLOOKUP(C40,Inventory_Data[HSN-Code],Inventory_Data[Category],"")</f>
        <v/>
      </c>
      <c r="F40" t="str">
        <f>_xlfn.XLOOKUP(Purchase!C40,Vendor_Data[HSN Code.],Vendor_Data[Vendor Comp.],"")</f>
        <v/>
      </c>
      <c r="G40" t="str">
        <f>_xlfn.XLOOKUP(C40,Vendor_Data[HSN Code.],Vendor_Data[Contact Name],"")</f>
        <v/>
      </c>
      <c r="H40" s="9" t="str">
        <f>_xlfn.XLOOKUP(Purchase!C40,Vendor_Data[HSN Code.],Vendor_Data[E-mail ID],"")</f>
        <v/>
      </c>
      <c r="J40" t="str">
        <f>_xlfn.XLOOKUP(C40,Inventory_Data[HSN-Code],Inventory_Data[Unit/Cost],"")</f>
        <v/>
      </c>
      <c r="K40" t="str">
        <f t="shared" si="2"/>
        <v/>
      </c>
      <c r="M40" s="6" t="str">
        <f>IF(L40="","",L40+_xlfn.XLOOKUP(C40,Vendor_Data[HSN Code.],Vendor_Data[Delivery Time(in days)]))</f>
        <v/>
      </c>
      <c r="N40" t="str">
        <f t="shared" ca="1" si="3"/>
        <v/>
      </c>
    </row>
    <row r="41" spans="4:14" x14ac:dyDescent="0.3">
      <c r="D41" t="str">
        <f>_xlfn.XLOOKUP(C41,Inventory_Data[HSN-Code],Inventory_Data[Product],"")</f>
        <v/>
      </c>
      <c r="E41" t="str">
        <f>_xlfn.XLOOKUP(C41,Inventory_Data[HSN-Code],Inventory_Data[Category],"")</f>
        <v/>
      </c>
      <c r="F41" t="str">
        <f>_xlfn.XLOOKUP(Purchase!C41,Vendor_Data[HSN Code.],Vendor_Data[Vendor Comp.],"")</f>
        <v/>
      </c>
      <c r="G41" t="str">
        <f>_xlfn.XLOOKUP(C41,Vendor_Data[HSN Code.],Vendor_Data[Contact Name],"")</f>
        <v/>
      </c>
      <c r="H41" s="9" t="str">
        <f>_xlfn.XLOOKUP(Purchase!C41,Vendor_Data[HSN Code.],Vendor_Data[E-mail ID],"")</f>
        <v/>
      </c>
      <c r="J41" t="str">
        <f>_xlfn.XLOOKUP(C41,Inventory_Data[HSN-Code],Inventory_Data[Unit/Cost],"")</f>
        <v/>
      </c>
      <c r="K41" t="str">
        <f t="shared" si="2"/>
        <v/>
      </c>
      <c r="M41" s="6" t="str">
        <f>IF(L41="","",L41+_xlfn.XLOOKUP(C41,Vendor_Data[HSN Code.],Vendor_Data[Delivery Time(in days)]))</f>
        <v/>
      </c>
      <c r="N41" t="str">
        <f t="shared" ca="1" si="3"/>
        <v/>
      </c>
    </row>
    <row r="42" spans="4:14" x14ac:dyDescent="0.3">
      <c r="D42" t="str">
        <f>_xlfn.XLOOKUP(C42,Inventory_Data[HSN-Code],Inventory_Data[Product],"")</f>
        <v/>
      </c>
      <c r="E42" t="str">
        <f>_xlfn.XLOOKUP(C42,Inventory_Data[HSN-Code],Inventory_Data[Category],"")</f>
        <v/>
      </c>
      <c r="F42" t="str">
        <f>_xlfn.XLOOKUP(Purchase!C42,Vendor_Data[HSN Code.],Vendor_Data[Vendor Comp.],"")</f>
        <v/>
      </c>
      <c r="G42" t="str">
        <f>_xlfn.XLOOKUP(C42,Vendor_Data[HSN Code.],Vendor_Data[Contact Name],"")</f>
        <v/>
      </c>
      <c r="H42" s="9" t="str">
        <f>_xlfn.XLOOKUP(Purchase!C42,Vendor_Data[HSN Code.],Vendor_Data[E-mail ID],"")</f>
        <v/>
      </c>
      <c r="J42" t="str">
        <f>_xlfn.XLOOKUP(C42,Inventory_Data[HSN-Code],Inventory_Data[Unit/Cost],"")</f>
        <v/>
      </c>
      <c r="K42" t="str">
        <f t="shared" si="2"/>
        <v/>
      </c>
      <c r="M42" s="6" t="str">
        <f>IF(L42="","",L42+_xlfn.XLOOKUP(C42,Vendor_Data[HSN Code.],Vendor_Data[Delivery Time(in days)]))</f>
        <v/>
      </c>
      <c r="N42" t="str">
        <f t="shared" ca="1" si="3"/>
        <v/>
      </c>
    </row>
    <row r="43" spans="4:14" x14ac:dyDescent="0.3">
      <c r="D43" t="str">
        <f>_xlfn.XLOOKUP(C43,Inventory_Data[HSN-Code],Inventory_Data[Product],"")</f>
        <v/>
      </c>
      <c r="E43" t="str">
        <f>_xlfn.XLOOKUP(C43,Inventory_Data[HSN-Code],Inventory_Data[Category],"")</f>
        <v/>
      </c>
      <c r="F43" t="str">
        <f>_xlfn.XLOOKUP(Purchase!C43,Vendor_Data[HSN Code.],Vendor_Data[Vendor Comp.],"")</f>
        <v/>
      </c>
      <c r="G43" t="str">
        <f>_xlfn.XLOOKUP(C43,Vendor_Data[HSN Code.],Vendor_Data[Contact Name],"")</f>
        <v/>
      </c>
      <c r="H43" s="9" t="str">
        <f>_xlfn.XLOOKUP(Purchase!C43,Vendor_Data[HSN Code.],Vendor_Data[E-mail ID],"")</f>
        <v/>
      </c>
      <c r="J43" t="str">
        <f>_xlfn.XLOOKUP(C43,Inventory_Data[HSN-Code],Inventory_Data[Unit/Cost],"")</f>
        <v/>
      </c>
      <c r="K43" t="str">
        <f t="shared" si="2"/>
        <v/>
      </c>
      <c r="M43" s="6" t="str">
        <f>IF(L43="","",L43+_xlfn.XLOOKUP(C43,Vendor_Data[HSN Code.],Vendor_Data[Delivery Time(in days)]))</f>
        <v/>
      </c>
      <c r="N43" t="str">
        <f t="shared" ca="1" si="3"/>
        <v/>
      </c>
    </row>
    <row r="44" spans="4:14" x14ac:dyDescent="0.3">
      <c r="D44" t="str">
        <f>_xlfn.XLOOKUP(C44,Inventory_Data[HSN-Code],Inventory_Data[Product],"")</f>
        <v/>
      </c>
      <c r="E44" t="str">
        <f>_xlfn.XLOOKUP(C44,Inventory_Data[HSN-Code],Inventory_Data[Category],"")</f>
        <v/>
      </c>
      <c r="F44" t="str">
        <f>_xlfn.XLOOKUP(Purchase!C44,Vendor_Data[HSN Code.],Vendor_Data[Vendor Comp.],"")</f>
        <v/>
      </c>
      <c r="G44" t="str">
        <f>_xlfn.XLOOKUP(C44,Vendor_Data[HSN Code.],Vendor_Data[Contact Name],"")</f>
        <v/>
      </c>
      <c r="H44" s="9" t="str">
        <f>_xlfn.XLOOKUP(Purchase!C44,Vendor_Data[HSN Code.],Vendor_Data[E-mail ID],"")</f>
        <v/>
      </c>
      <c r="J44" t="str">
        <f>_xlfn.XLOOKUP(C44,Inventory_Data[HSN-Code],Inventory_Data[Unit/Cost],"")</f>
        <v/>
      </c>
      <c r="K44" t="str">
        <f t="shared" si="2"/>
        <v/>
      </c>
      <c r="M44" s="6" t="str">
        <f>IF(L44="","",L44+_xlfn.XLOOKUP(C44,Vendor_Data[HSN Code.],Vendor_Data[Delivery Time(in days)]))</f>
        <v/>
      </c>
      <c r="N44" t="str">
        <f t="shared" ca="1" si="3"/>
        <v/>
      </c>
    </row>
    <row r="45" spans="4:14" x14ac:dyDescent="0.3">
      <c r="D45" t="str">
        <f>_xlfn.XLOOKUP(C45,Inventory_Data[HSN-Code],Inventory_Data[Product],"")</f>
        <v/>
      </c>
      <c r="E45" t="str">
        <f>_xlfn.XLOOKUP(C45,Inventory_Data[HSN-Code],Inventory_Data[Category],"")</f>
        <v/>
      </c>
      <c r="F45" t="str">
        <f>_xlfn.XLOOKUP(Purchase!C45,Vendor_Data[HSN Code.],Vendor_Data[Vendor Comp.],"")</f>
        <v/>
      </c>
      <c r="G45" t="str">
        <f>_xlfn.XLOOKUP(C45,Vendor_Data[HSN Code.],Vendor_Data[Contact Name],"")</f>
        <v/>
      </c>
      <c r="H45" s="9" t="str">
        <f>_xlfn.XLOOKUP(Purchase!C45,Vendor_Data[HSN Code.],Vendor_Data[E-mail ID],"")</f>
        <v/>
      </c>
      <c r="J45" t="str">
        <f>_xlfn.XLOOKUP(C45,Inventory_Data[HSN-Code],Inventory_Data[Unit/Cost],"")</f>
        <v/>
      </c>
      <c r="K45" t="str">
        <f t="shared" si="2"/>
        <v/>
      </c>
      <c r="M45" s="6" t="str">
        <f>IF(L45="","",L45+_xlfn.XLOOKUP(C45,Vendor_Data[HSN Code.],Vendor_Data[Delivery Time(in days)]))</f>
        <v/>
      </c>
      <c r="N45" t="str">
        <f t="shared" ca="1" si="3"/>
        <v/>
      </c>
    </row>
    <row r="46" spans="4:14" x14ac:dyDescent="0.3">
      <c r="D46" t="str">
        <f>_xlfn.XLOOKUP(C46,Inventory_Data[HSN-Code],Inventory_Data[Product],"")</f>
        <v/>
      </c>
      <c r="E46" t="str">
        <f>_xlfn.XLOOKUP(C46,Inventory_Data[HSN-Code],Inventory_Data[Category],"")</f>
        <v/>
      </c>
      <c r="F46" t="str">
        <f>_xlfn.XLOOKUP(Purchase!C46,Vendor_Data[HSN Code.],Vendor_Data[Vendor Comp.],"")</f>
        <v/>
      </c>
      <c r="G46" t="str">
        <f>_xlfn.XLOOKUP(C46,Vendor_Data[HSN Code.],Vendor_Data[Contact Name],"")</f>
        <v/>
      </c>
      <c r="H46" s="9" t="str">
        <f>_xlfn.XLOOKUP(Purchase!C46,Vendor_Data[HSN Code.],Vendor_Data[E-mail ID],"")</f>
        <v/>
      </c>
      <c r="J46" t="str">
        <f>_xlfn.XLOOKUP(C46,Inventory_Data[HSN-Code],Inventory_Data[Unit/Cost],"")</f>
        <v/>
      </c>
      <c r="K46" t="str">
        <f t="shared" si="2"/>
        <v/>
      </c>
      <c r="M46" s="6" t="str">
        <f>IF(L46="","",L46+_xlfn.XLOOKUP(C46,Vendor_Data[HSN Code.],Vendor_Data[Delivery Time(in days)]))</f>
        <v/>
      </c>
      <c r="N46" t="str">
        <f t="shared" ca="1" si="3"/>
        <v/>
      </c>
    </row>
    <row r="47" spans="4:14" x14ac:dyDescent="0.3">
      <c r="D47" t="str">
        <f>_xlfn.XLOOKUP(C47,Inventory_Data[HSN-Code],Inventory_Data[Product],"")</f>
        <v/>
      </c>
      <c r="E47" t="str">
        <f>_xlfn.XLOOKUP(C47,Inventory_Data[HSN-Code],Inventory_Data[Category],"")</f>
        <v/>
      </c>
      <c r="F47" t="str">
        <f>_xlfn.XLOOKUP(Purchase!C47,Vendor_Data[HSN Code.],Vendor_Data[Vendor Comp.],"")</f>
        <v/>
      </c>
      <c r="G47" t="str">
        <f>_xlfn.XLOOKUP(C47,Vendor_Data[HSN Code.],Vendor_Data[Contact Name],"")</f>
        <v/>
      </c>
      <c r="H47" s="9" t="str">
        <f>_xlfn.XLOOKUP(Purchase!C47,Vendor_Data[HSN Code.],Vendor_Data[E-mail ID],"")</f>
        <v/>
      </c>
      <c r="J47" t="str">
        <f>_xlfn.XLOOKUP(C47,Inventory_Data[HSN-Code],Inventory_Data[Unit/Cost],"")</f>
        <v/>
      </c>
      <c r="K47" t="str">
        <f t="shared" si="2"/>
        <v/>
      </c>
      <c r="M47" s="6" t="str">
        <f>IF(L47="","",L47+_xlfn.XLOOKUP(C47,Vendor_Data[HSN Code.],Vendor_Data[Delivery Time(in days)]))</f>
        <v/>
      </c>
      <c r="N47" t="str">
        <f t="shared" ca="1" si="3"/>
        <v/>
      </c>
    </row>
    <row r="48" spans="4:14" x14ac:dyDescent="0.3">
      <c r="D48" t="str">
        <f>_xlfn.XLOOKUP(C48,Inventory_Data[HSN-Code],Inventory_Data[Product],"")</f>
        <v/>
      </c>
      <c r="E48" t="str">
        <f>_xlfn.XLOOKUP(C48,Inventory_Data[HSN-Code],Inventory_Data[Category],"")</f>
        <v/>
      </c>
      <c r="F48" t="str">
        <f>_xlfn.XLOOKUP(Purchase!C48,Vendor_Data[HSN Code.],Vendor_Data[Vendor Comp.],"")</f>
        <v/>
      </c>
      <c r="G48" t="str">
        <f>_xlfn.XLOOKUP(C48,Vendor_Data[HSN Code.],Vendor_Data[Contact Name],"")</f>
        <v/>
      </c>
      <c r="H48" s="9" t="str">
        <f>_xlfn.XLOOKUP(Purchase!C48,Vendor_Data[HSN Code.],Vendor_Data[E-mail ID],"")</f>
        <v/>
      </c>
      <c r="J48" t="str">
        <f>_xlfn.XLOOKUP(C48,Inventory_Data[HSN-Code],Inventory_Data[Unit/Cost],"")</f>
        <v/>
      </c>
      <c r="K48" t="str">
        <f t="shared" si="2"/>
        <v/>
      </c>
      <c r="M48" s="6" t="str">
        <f>IF(L48="","",L48+_xlfn.XLOOKUP(C48,Vendor_Data[HSN Code.],Vendor_Data[Delivery Time(in days)]))</f>
        <v/>
      </c>
      <c r="N48" t="str">
        <f t="shared" ca="1" si="3"/>
        <v/>
      </c>
    </row>
    <row r="49" spans="4:14" x14ac:dyDescent="0.3">
      <c r="D49" t="str">
        <f>_xlfn.XLOOKUP(C49,Inventory_Data[HSN-Code],Inventory_Data[Product],"")</f>
        <v/>
      </c>
      <c r="E49" t="str">
        <f>_xlfn.XLOOKUP(C49,Inventory_Data[HSN-Code],Inventory_Data[Category],"")</f>
        <v/>
      </c>
      <c r="F49" t="str">
        <f>_xlfn.XLOOKUP(Purchase!C49,Vendor_Data[HSN Code.],Vendor_Data[Vendor Comp.],"")</f>
        <v/>
      </c>
      <c r="G49" t="str">
        <f>_xlfn.XLOOKUP(C49,Vendor_Data[HSN Code.],Vendor_Data[Contact Name],"")</f>
        <v/>
      </c>
      <c r="H49" s="9" t="str">
        <f>_xlfn.XLOOKUP(Purchase!C49,Vendor_Data[HSN Code.],Vendor_Data[E-mail ID],"")</f>
        <v/>
      </c>
      <c r="J49" t="str">
        <f>_xlfn.XLOOKUP(C49,Inventory_Data[HSN-Code],Inventory_Data[Unit/Cost],"")</f>
        <v/>
      </c>
      <c r="K49" t="str">
        <f t="shared" si="2"/>
        <v/>
      </c>
      <c r="M49" s="6" t="str">
        <f>IF(L49="","",L49+_xlfn.XLOOKUP(C49,Vendor_Data[HSN Code.],Vendor_Data[Delivery Time(in days)]))</f>
        <v/>
      </c>
      <c r="N49" t="str">
        <f t="shared" ca="1" si="3"/>
        <v/>
      </c>
    </row>
    <row r="50" spans="4:14" x14ac:dyDescent="0.3">
      <c r="D50" t="str">
        <f>_xlfn.XLOOKUP(C50,Inventory_Data[HSN-Code],Inventory_Data[Product],"")</f>
        <v/>
      </c>
      <c r="E50" t="str">
        <f>_xlfn.XLOOKUP(C50,Inventory_Data[HSN-Code],Inventory_Data[Category],"")</f>
        <v/>
      </c>
      <c r="F50" t="str">
        <f>_xlfn.XLOOKUP(Purchase!C50,Vendor_Data[HSN Code.],Vendor_Data[Vendor Comp.],"")</f>
        <v/>
      </c>
      <c r="G50" t="str">
        <f>_xlfn.XLOOKUP(C50,Vendor_Data[HSN Code.],Vendor_Data[Contact Name],"")</f>
        <v/>
      </c>
      <c r="H50" s="9" t="str">
        <f>_xlfn.XLOOKUP(Purchase!C50,Vendor_Data[HSN Code.],Vendor_Data[E-mail ID],"")</f>
        <v/>
      </c>
      <c r="J50" t="str">
        <f>_xlfn.XLOOKUP(C50,Inventory_Data[HSN-Code],Inventory_Data[Unit/Cost],"")</f>
        <v/>
      </c>
      <c r="K50" t="str">
        <f t="shared" si="2"/>
        <v/>
      </c>
      <c r="M50" s="6" t="str">
        <f>IF(L50="","",L50+_xlfn.XLOOKUP(C50,Vendor_Data[HSN Code.],Vendor_Data[Delivery Time(in days)]))</f>
        <v/>
      </c>
      <c r="N50" t="str">
        <f t="shared" ca="1" si="3"/>
        <v/>
      </c>
    </row>
    <row r="51" spans="4:14" x14ac:dyDescent="0.3">
      <c r="D51" t="str">
        <f>_xlfn.XLOOKUP(C51,Inventory_Data[HSN-Code],Inventory_Data[Product],"")</f>
        <v/>
      </c>
      <c r="E51" t="str">
        <f>_xlfn.XLOOKUP(C51,Inventory_Data[HSN-Code],Inventory_Data[Category],"")</f>
        <v/>
      </c>
      <c r="F51" t="str">
        <f>_xlfn.XLOOKUP(Purchase!C51,Vendor_Data[HSN Code.],Vendor_Data[Vendor Comp.],"")</f>
        <v/>
      </c>
      <c r="G51" t="str">
        <f>_xlfn.XLOOKUP(C51,Vendor_Data[HSN Code.],Vendor_Data[Contact Name],"")</f>
        <v/>
      </c>
      <c r="H51" s="9" t="str">
        <f>_xlfn.XLOOKUP(Purchase!C51,Vendor_Data[HSN Code.],Vendor_Data[E-mail ID],"")</f>
        <v/>
      </c>
      <c r="J51" t="str">
        <f>_xlfn.XLOOKUP(C51,Inventory_Data[HSN-Code],Inventory_Data[Unit/Cost],"")</f>
        <v/>
      </c>
      <c r="K51" t="str">
        <f t="shared" si="2"/>
        <v/>
      </c>
      <c r="M51" s="6" t="str">
        <f>IF(L51="","",L51+_xlfn.XLOOKUP(C51,Vendor_Data[HSN Code.],Vendor_Data[Delivery Time(in days)]))</f>
        <v/>
      </c>
      <c r="N51" t="str">
        <f t="shared" ca="1" si="3"/>
        <v/>
      </c>
    </row>
    <row r="52" spans="4:14" x14ac:dyDescent="0.3">
      <c r="D52" t="str">
        <f>_xlfn.XLOOKUP(C52,Inventory_Data[HSN-Code],Inventory_Data[Product],"")</f>
        <v/>
      </c>
      <c r="E52" t="str">
        <f>_xlfn.XLOOKUP(C52,Inventory_Data[HSN-Code],Inventory_Data[Category],"")</f>
        <v/>
      </c>
      <c r="F52" t="str">
        <f>_xlfn.XLOOKUP(Purchase!C52,Vendor_Data[HSN Code.],Vendor_Data[Vendor Comp.],"")</f>
        <v/>
      </c>
      <c r="G52" t="str">
        <f>_xlfn.XLOOKUP(C52,Vendor_Data[HSN Code.],Vendor_Data[Contact Name],"")</f>
        <v/>
      </c>
      <c r="H52" s="9" t="str">
        <f>_xlfn.XLOOKUP(Purchase!C52,Vendor_Data[HSN Code.],Vendor_Data[E-mail ID],"")</f>
        <v/>
      </c>
      <c r="J52" t="str">
        <f>_xlfn.XLOOKUP(C52,Inventory_Data[HSN-Code],Inventory_Data[Unit/Cost],"")</f>
        <v/>
      </c>
      <c r="K52" t="str">
        <f t="shared" si="2"/>
        <v/>
      </c>
      <c r="M52" s="6" t="str">
        <f>IF(L52="","",L52+_xlfn.XLOOKUP(C52,Vendor_Data[HSN Code.],Vendor_Data[Delivery Time(in days)]))</f>
        <v/>
      </c>
      <c r="N52" t="str">
        <f t="shared" ca="1" si="3"/>
        <v/>
      </c>
    </row>
    <row r="53" spans="4:14" x14ac:dyDescent="0.3">
      <c r="D53" t="str">
        <f>_xlfn.XLOOKUP(C53,Inventory_Data[HSN-Code],Inventory_Data[Product],"")</f>
        <v/>
      </c>
      <c r="E53" t="str">
        <f>_xlfn.XLOOKUP(C53,Inventory_Data[HSN-Code],Inventory_Data[Category],"")</f>
        <v/>
      </c>
      <c r="F53" t="str">
        <f>_xlfn.XLOOKUP(Purchase!C53,Vendor_Data[HSN Code.],Vendor_Data[Vendor Comp.],"")</f>
        <v/>
      </c>
      <c r="G53" t="str">
        <f>_xlfn.XLOOKUP(C53,Vendor_Data[HSN Code.],Vendor_Data[Contact Name],"")</f>
        <v/>
      </c>
      <c r="H53" s="9" t="str">
        <f>_xlfn.XLOOKUP(Purchase!C53,Vendor_Data[HSN Code.],Vendor_Data[E-mail ID],"")</f>
        <v/>
      </c>
      <c r="J53" t="str">
        <f>_xlfn.XLOOKUP(C53,Inventory_Data[HSN-Code],Inventory_Data[Unit/Cost],"")</f>
        <v/>
      </c>
      <c r="K53" t="str">
        <f t="shared" si="2"/>
        <v/>
      </c>
      <c r="M53" s="6" t="str">
        <f>IF(L53="","",L53+_xlfn.XLOOKUP(C53,Vendor_Data[HSN Code.],Vendor_Data[Delivery Time(in days)]))</f>
        <v/>
      </c>
      <c r="N53" t="str">
        <f t="shared" ca="1" si="3"/>
        <v/>
      </c>
    </row>
    <row r="54" spans="4:14" x14ac:dyDescent="0.3">
      <c r="D54" t="str">
        <f>_xlfn.XLOOKUP(C54,Inventory_Data[HSN-Code],Inventory_Data[Product],"")</f>
        <v/>
      </c>
      <c r="E54" t="str">
        <f>_xlfn.XLOOKUP(C54,Inventory_Data[HSN-Code],Inventory_Data[Category],"")</f>
        <v/>
      </c>
      <c r="F54" t="str">
        <f>_xlfn.XLOOKUP(Purchase!C54,Vendor_Data[HSN Code.],Vendor_Data[Vendor Comp.],"")</f>
        <v/>
      </c>
      <c r="G54" t="str">
        <f>_xlfn.XLOOKUP(C54,Vendor_Data[HSN Code.],Vendor_Data[Contact Name],"")</f>
        <v/>
      </c>
      <c r="H54" s="9" t="str">
        <f>_xlfn.XLOOKUP(Purchase!C54,Vendor_Data[HSN Code.],Vendor_Data[E-mail ID],"")</f>
        <v/>
      </c>
      <c r="J54" t="str">
        <f>_xlfn.XLOOKUP(C54,Inventory_Data[HSN-Code],Inventory_Data[Unit/Cost],"")</f>
        <v/>
      </c>
      <c r="K54" t="str">
        <f t="shared" si="2"/>
        <v/>
      </c>
      <c r="M54" s="6" t="str">
        <f>IF(L54="","",L54+_xlfn.XLOOKUP(C54,Vendor_Data[HSN Code.],Vendor_Data[Delivery Time(in days)]))</f>
        <v/>
      </c>
      <c r="N54" t="str">
        <f t="shared" ca="1" si="3"/>
        <v/>
      </c>
    </row>
    <row r="55" spans="4:14" x14ac:dyDescent="0.3">
      <c r="D55" t="str">
        <f>_xlfn.XLOOKUP(C55,Inventory_Data[HSN-Code],Inventory_Data[Product],"")</f>
        <v/>
      </c>
      <c r="E55" t="str">
        <f>_xlfn.XLOOKUP(C55,Inventory_Data[HSN-Code],Inventory_Data[Category],"")</f>
        <v/>
      </c>
      <c r="F55" t="str">
        <f>_xlfn.XLOOKUP(Purchase!C55,Vendor_Data[HSN Code.],Vendor_Data[Vendor Comp.],"")</f>
        <v/>
      </c>
      <c r="G55" t="str">
        <f>_xlfn.XLOOKUP(C55,Vendor_Data[HSN Code.],Vendor_Data[Contact Name],"")</f>
        <v/>
      </c>
      <c r="H55" s="9" t="str">
        <f>_xlfn.XLOOKUP(Purchase!C55,Vendor_Data[HSN Code.],Vendor_Data[E-mail ID],"")</f>
        <v/>
      </c>
      <c r="J55" t="str">
        <f>_xlfn.XLOOKUP(C55,Inventory_Data[HSN-Code],Inventory_Data[Unit/Cost],"")</f>
        <v/>
      </c>
      <c r="K55" t="str">
        <f t="shared" si="2"/>
        <v/>
      </c>
      <c r="M55" s="6" t="str">
        <f>IF(L55="","",L55+_xlfn.XLOOKUP(C55,Vendor_Data[HSN Code.],Vendor_Data[Delivery Time(in days)]))</f>
        <v/>
      </c>
      <c r="N55" t="str">
        <f t="shared" ca="1" si="3"/>
        <v/>
      </c>
    </row>
    <row r="56" spans="4:14" x14ac:dyDescent="0.3">
      <c r="D56" t="str">
        <f>_xlfn.XLOOKUP(C56,Inventory_Data[HSN-Code],Inventory_Data[Product],"")</f>
        <v/>
      </c>
      <c r="E56" t="str">
        <f>_xlfn.XLOOKUP(C56,Inventory_Data[HSN-Code],Inventory_Data[Category],"")</f>
        <v/>
      </c>
      <c r="F56" t="str">
        <f>_xlfn.XLOOKUP(Purchase!C56,Vendor_Data[HSN Code.],Vendor_Data[Vendor Comp.],"")</f>
        <v/>
      </c>
      <c r="G56" t="str">
        <f>_xlfn.XLOOKUP(C56,Vendor_Data[HSN Code.],Vendor_Data[Contact Name],"")</f>
        <v/>
      </c>
      <c r="H56" s="9" t="str">
        <f>_xlfn.XLOOKUP(Purchase!C56,Vendor_Data[HSN Code.],Vendor_Data[E-mail ID],"")</f>
        <v/>
      </c>
      <c r="J56" t="str">
        <f>_xlfn.XLOOKUP(C56,Inventory_Data[HSN-Code],Inventory_Data[Unit/Cost],"")</f>
        <v/>
      </c>
      <c r="K56" t="str">
        <f t="shared" si="2"/>
        <v/>
      </c>
      <c r="M56" s="6" t="str">
        <f>IF(L56="","",L56+_xlfn.XLOOKUP(C56,Vendor_Data[HSN Code.],Vendor_Data[Delivery Time(in days)]))</f>
        <v/>
      </c>
      <c r="N56" t="str">
        <f t="shared" ca="1" si="3"/>
        <v/>
      </c>
    </row>
    <row r="57" spans="4:14" x14ac:dyDescent="0.3">
      <c r="D57" t="str">
        <f>_xlfn.XLOOKUP(C57,Inventory_Data[HSN-Code],Inventory_Data[Product],"")</f>
        <v/>
      </c>
      <c r="E57" t="str">
        <f>_xlfn.XLOOKUP(C57,Inventory_Data[HSN-Code],Inventory_Data[Category],"")</f>
        <v/>
      </c>
      <c r="F57" t="str">
        <f>_xlfn.XLOOKUP(Purchase!C57,Vendor_Data[HSN Code.],Vendor_Data[Vendor Comp.],"")</f>
        <v/>
      </c>
      <c r="G57" t="str">
        <f>_xlfn.XLOOKUP(C57,Vendor_Data[HSN Code.],Vendor_Data[Contact Name],"")</f>
        <v/>
      </c>
      <c r="H57" s="9" t="str">
        <f>_xlfn.XLOOKUP(Purchase!C57,Vendor_Data[HSN Code.],Vendor_Data[E-mail ID],"")</f>
        <v/>
      </c>
      <c r="J57" t="str">
        <f>_xlfn.XLOOKUP(C57,Inventory_Data[HSN-Code],Inventory_Data[Unit/Cost],"")</f>
        <v/>
      </c>
      <c r="K57" t="str">
        <f t="shared" si="2"/>
        <v/>
      </c>
      <c r="M57" s="6" t="str">
        <f>IF(L57="","",L57+_xlfn.XLOOKUP(C57,Vendor_Data[HSN Code.],Vendor_Data[Delivery Time(in days)]))</f>
        <v/>
      </c>
      <c r="N57" t="str">
        <f t="shared" ca="1" si="3"/>
        <v/>
      </c>
    </row>
    <row r="58" spans="4:14" x14ac:dyDescent="0.3">
      <c r="D58" t="str">
        <f>_xlfn.XLOOKUP(C58,Inventory_Data[HSN-Code],Inventory_Data[Product],"")</f>
        <v/>
      </c>
      <c r="E58" t="str">
        <f>_xlfn.XLOOKUP(C58,Inventory_Data[HSN-Code],Inventory_Data[Category],"")</f>
        <v/>
      </c>
      <c r="F58" t="str">
        <f>_xlfn.XLOOKUP(Purchase!C58,Vendor_Data[HSN Code.],Vendor_Data[Vendor Comp.],"")</f>
        <v/>
      </c>
      <c r="G58" t="str">
        <f>_xlfn.XLOOKUP(C58,Vendor_Data[HSN Code.],Vendor_Data[Contact Name],"")</f>
        <v/>
      </c>
      <c r="H58" s="9" t="str">
        <f>_xlfn.XLOOKUP(Purchase!C58,Vendor_Data[HSN Code.],Vendor_Data[E-mail ID],"")</f>
        <v/>
      </c>
      <c r="J58" t="str">
        <f>_xlfn.XLOOKUP(C58,Inventory_Data[HSN-Code],Inventory_Data[Unit/Cost],"")</f>
        <v/>
      </c>
      <c r="K58" t="str">
        <f t="shared" si="2"/>
        <v/>
      </c>
      <c r="M58" s="6" t="str">
        <f>IF(L58="","",L58+_xlfn.XLOOKUP(C58,Vendor_Data[HSN Code.],Vendor_Data[Delivery Time(in days)]))</f>
        <v/>
      </c>
      <c r="N58" t="str">
        <f t="shared" ca="1" si="3"/>
        <v/>
      </c>
    </row>
    <row r="59" spans="4:14" x14ac:dyDescent="0.3">
      <c r="D59" t="str">
        <f>_xlfn.XLOOKUP(C59,Inventory_Data[HSN-Code],Inventory_Data[Product],"")</f>
        <v/>
      </c>
      <c r="E59" t="str">
        <f>_xlfn.XLOOKUP(C59,Inventory_Data[HSN-Code],Inventory_Data[Category],"")</f>
        <v/>
      </c>
      <c r="F59" t="str">
        <f>_xlfn.XLOOKUP(Purchase!C59,Vendor_Data[HSN Code.],Vendor_Data[Vendor Comp.],"")</f>
        <v/>
      </c>
      <c r="G59" t="str">
        <f>_xlfn.XLOOKUP(C59,Vendor_Data[HSN Code.],Vendor_Data[Contact Name],"")</f>
        <v/>
      </c>
      <c r="H59" s="9" t="str">
        <f>_xlfn.XLOOKUP(Purchase!C59,Vendor_Data[HSN Code.],Vendor_Data[E-mail ID],"")</f>
        <v/>
      </c>
      <c r="J59" t="str">
        <f>_xlfn.XLOOKUP(C59,Inventory_Data[HSN-Code],Inventory_Data[Unit/Cost],"")</f>
        <v/>
      </c>
      <c r="K59" t="str">
        <f t="shared" si="2"/>
        <v/>
      </c>
      <c r="M59" s="6" t="str">
        <f>IF(L59="","",L59+_xlfn.XLOOKUP(C59,Vendor_Data[HSN Code.],Vendor_Data[Delivery Time(in days)]))</f>
        <v/>
      </c>
      <c r="N59" t="str">
        <f t="shared" ca="1" si="3"/>
        <v/>
      </c>
    </row>
    <row r="60" spans="4:14" x14ac:dyDescent="0.3">
      <c r="D60" t="str">
        <f>_xlfn.XLOOKUP(C60,Inventory_Data[HSN-Code],Inventory_Data[Product],"")</f>
        <v/>
      </c>
      <c r="E60" t="str">
        <f>_xlfn.XLOOKUP(C60,Inventory_Data[HSN-Code],Inventory_Data[Category],"")</f>
        <v/>
      </c>
      <c r="F60" t="str">
        <f>_xlfn.XLOOKUP(Purchase!C60,Vendor_Data[HSN Code.],Vendor_Data[Vendor Comp.],"")</f>
        <v/>
      </c>
      <c r="G60" t="str">
        <f>_xlfn.XLOOKUP(C60,Vendor_Data[HSN Code.],Vendor_Data[Contact Name],"")</f>
        <v/>
      </c>
      <c r="H60" s="9" t="str">
        <f>_xlfn.XLOOKUP(Purchase!C60,Vendor_Data[HSN Code.],Vendor_Data[E-mail ID],"")</f>
        <v/>
      </c>
      <c r="J60" t="str">
        <f>_xlfn.XLOOKUP(C60,Inventory_Data[HSN-Code],Inventory_Data[Unit/Cost],"")</f>
        <v/>
      </c>
      <c r="K60" t="str">
        <f t="shared" si="2"/>
        <v/>
      </c>
      <c r="M60" s="6" t="str">
        <f>IF(L60="","",L60+_xlfn.XLOOKUP(C60,Vendor_Data[HSN Code.],Vendor_Data[Delivery Time(in days)]))</f>
        <v/>
      </c>
      <c r="N60" t="str">
        <f t="shared" ca="1" si="3"/>
        <v/>
      </c>
    </row>
    <row r="61" spans="4:14" x14ac:dyDescent="0.3">
      <c r="D61" t="str">
        <f>_xlfn.XLOOKUP(C61,Inventory_Data[HSN-Code],Inventory_Data[Product],"")</f>
        <v/>
      </c>
      <c r="E61" t="str">
        <f>_xlfn.XLOOKUP(C61,Inventory_Data[HSN-Code],Inventory_Data[Category],"")</f>
        <v/>
      </c>
      <c r="F61" t="str">
        <f>_xlfn.XLOOKUP(Purchase!C61,Vendor_Data[HSN Code.],Vendor_Data[Vendor Comp.],"")</f>
        <v/>
      </c>
      <c r="G61" t="str">
        <f>_xlfn.XLOOKUP(C61,Vendor_Data[HSN Code.],Vendor_Data[Contact Name],"")</f>
        <v/>
      </c>
      <c r="H61" s="9" t="str">
        <f>_xlfn.XLOOKUP(Purchase!C61,Vendor_Data[HSN Code.],Vendor_Data[E-mail ID],"")</f>
        <v/>
      </c>
      <c r="J61" t="str">
        <f>_xlfn.XLOOKUP(C61,Inventory_Data[HSN-Code],Inventory_Data[Unit/Cost],"")</f>
        <v/>
      </c>
      <c r="K61" t="str">
        <f t="shared" si="2"/>
        <v/>
      </c>
      <c r="M61" s="6" t="str">
        <f>IF(L61="","",L61+_xlfn.XLOOKUP(C61,Vendor_Data[HSN Code.],Vendor_Data[Delivery Time(in days)]))</f>
        <v/>
      </c>
      <c r="N61" t="str">
        <f t="shared" ca="1" si="3"/>
        <v/>
      </c>
    </row>
    <row r="62" spans="4:14" x14ac:dyDescent="0.3">
      <c r="D62" t="str">
        <f>_xlfn.XLOOKUP(C62,Inventory_Data[HSN-Code],Inventory_Data[Product],"")</f>
        <v/>
      </c>
      <c r="E62" t="str">
        <f>_xlfn.XLOOKUP(C62,Inventory_Data[HSN-Code],Inventory_Data[Category],"")</f>
        <v/>
      </c>
      <c r="F62" t="str">
        <f>_xlfn.XLOOKUP(Purchase!C62,Vendor_Data[HSN Code.],Vendor_Data[Vendor Comp.],"")</f>
        <v/>
      </c>
      <c r="G62" t="str">
        <f>_xlfn.XLOOKUP(C62,Vendor_Data[HSN Code.],Vendor_Data[Contact Name],"")</f>
        <v/>
      </c>
      <c r="H62" s="9" t="str">
        <f>_xlfn.XLOOKUP(Purchase!C62,Vendor_Data[HSN Code.],Vendor_Data[E-mail ID],"")</f>
        <v/>
      </c>
      <c r="J62" t="str">
        <f>_xlfn.XLOOKUP(C62,Inventory_Data[HSN-Code],Inventory_Data[Unit/Cost],"")</f>
        <v/>
      </c>
      <c r="K62" t="str">
        <f t="shared" si="2"/>
        <v/>
      </c>
      <c r="M62" s="6" t="str">
        <f>IF(L62="","",L62+_xlfn.XLOOKUP(C62,Vendor_Data[HSN Code.],Vendor_Data[Delivery Time(in days)]))</f>
        <v/>
      </c>
      <c r="N62" t="str">
        <f t="shared" ca="1" si="3"/>
        <v/>
      </c>
    </row>
    <row r="63" spans="4:14" x14ac:dyDescent="0.3">
      <c r="D63" t="str">
        <f>_xlfn.XLOOKUP(C63,Inventory_Data[HSN-Code],Inventory_Data[Product],"")</f>
        <v/>
      </c>
      <c r="E63" t="str">
        <f>_xlfn.XLOOKUP(C63,Inventory_Data[HSN-Code],Inventory_Data[Category],"")</f>
        <v/>
      </c>
      <c r="F63" t="str">
        <f>_xlfn.XLOOKUP(Purchase!C63,Vendor_Data[HSN Code.],Vendor_Data[Vendor Comp.],"")</f>
        <v/>
      </c>
      <c r="G63" t="str">
        <f>_xlfn.XLOOKUP(C63,Vendor_Data[HSN Code.],Vendor_Data[Contact Name],"")</f>
        <v/>
      </c>
      <c r="H63" s="9" t="str">
        <f>_xlfn.XLOOKUP(Purchase!C63,Vendor_Data[HSN Code.],Vendor_Data[E-mail ID],"")</f>
        <v/>
      </c>
      <c r="J63" t="str">
        <f>_xlfn.XLOOKUP(C63,Inventory_Data[HSN-Code],Inventory_Data[Unit/Cost],"")</f>
        <v/>
      </c>
      <c r="K63" t="str">
        <f t="shared" si="2"/>
        <v/>
      </c>
      <c r="M63" s="6" t="str">
        <f>IF(L63="","",L63+_xlfn.XLOOKUP(C63,Vendor_Data[HSN Code.],Vendor_Data[Delivery Time(in days)]))</f>
        <v/>
      </c>
      <c r="N63" t="str">
        <f t="shared" ca="1" si="3"/>
        <v/>
      </c>
    </row>
    <row r="64" spans="4:14" x14ac:dyDescent="0.3">
      <c r="D64" t="str">
        <f>_xlfn.XLOOKUP(C64,Inventory_Data[HSN-Code],Inventory_Data[Product],"")</f>
        <v/>
      </c>
      <c r="E64" t="str">
        <f>_xlfn.XLOOKUP(C64,Inventory_Data[HSN-Code],Inventory_Data[Category],"")</f>
        <v/>
      </c>
      <c r="F64" t="str">
        <f>_xlfn.XLOOKUP(Purchase!C64,Vendor_Data[HSN Code.],Vendor_Data[Vendor Comp.],"")</f>
        <v/>
      </c>
      <c r="G64" t="str">
        <f>_xlfn.XLOOKUP(C64,Vendor_Data[HSN Code.],Vendor_Data[Contact Name],"")</f>
        <v/>
      </c>
      <c r="H64" s="9" t="str">
        <f>_xlfn.XLOOKUP(Purchase!C64,Vendor_Data[HSN Code.],Vendor_Data[E-mail ID],"")</f>
        <v/>
      </c>
      <c r="J64" t="str">
        <f>_xlfn.XLOOKUP(C64,Inventory_Data[HSN-Code],Inventory_Data[Unit/Cost],"")</f>
        <v/>
      </c>
      <c r="K64" t="str">
        <f t="shared" si="2"/>
        <v/>
      </c>
      <c r="M64" s="6" t="str">
        <f>IF(L64="","",L64+_xlfn.XLOOKUP(C64,Vendor_Data[HSN Code.],Vendor_Data[Delivery Time(in days)]))</f>
        <v/>
      </c>
      <c r="N64" t="str">
        <f t="shared" ca="1" si="3"/>
        <v/>
      </c>
    </row>
    <row r="65" spans="4:14" x14ac:dyDescent="0.3">
      <c r="D65" t="str">
        <f>_xlfn.XLOOKUP(C65,Inventory_Data[HSN-Code],Inventory_Data[Product],"")</f>
        <v/>
      </c>
      <c r="E65" t="str">
        <f>_xlfn.XLOOKUP(C65,Inventory_Data[HSN-Code],Inventory_Data[Category],"")</f>
        <v/>
      </c>
      <c r="F65" t="str">
        <f>_xlfn.XLOOKUP(Purchase!C65,Vendor_Data[HSN Code.],Vendor_Data[Vendor Comp.],"")</f>
        <v/>
      </c>
      <c r="G65" t="str">
        <f>_xlfn.XLOOKUP(C65,Vendor_Data[HSN Code.],Vendor_Data[Contact Name],"")</f>
        <v/>
      </c>
      <c r="H65" s="9" t="str">
        <f>_xlfn.XLOOKUP(Purchase!C65,Vendor_Data[HSN Code.],Vendor_Data[E-mail ID],"")</f>
        <v/>
      </c>
      <c r="J65" t="str">
        <f>_xlfn.XLOOKUP(C65,Inventory_Data[HSN-Code],Inventory_Data[Unit/Cost],"")</f>
        <v/>
      </c>
      <c r="K65" t="str">
        <f t="shared" si="2"/>
        <v/>
      </c>
      <c r="M65" s="6" t="str">
        <f>IF(L65="","",L65+_xlfn.XLOOKUP(C65,Vendor_Data[HSN Code.],Vendor_Data[Delivery Time(in days)]))</f>
        <v/>
      </c>
      <c r="N65" t="str">
        <f t="shared" ca="1" si="3"/>
        <v/>
      </c>
    </row>
    <row r="66" spans="4:14" x14ac:dyDescent="0.3">
      <c r="D66" t="str">
        <f>_xlfn.XLOOKUP(C66,Inventory_Data[HSN-Code],Inventory_Data[Product],"")</f>
        <v/>
      </c>
      <c r="E66" t="str">
        <f>_xlfn.XLOOKUP(C66,Inventory_Data[HSN-Code],Inventory_Data[Category],"")</f>
        <v/>
      </c>
      <c r="F66" t="str">
        <f>_xlfn.XLOOKUP(Purchase!C66,Vendor_Data[HSN Code.],Vendor_Data[Vendor Comp.],"")</f>
        <v/>
      </c>
      <c r="G66" t="str">
        <f>_xlfn.XLOOKUP(C66,Vendor_Data[HSN Code.],Vendor_Data[Contact Name],"")</f>
        <v/>
      </c>
      <c r="H66" s="9" t="str">
        <f>_xlfn.XLOOKUP(Purchase!C66,Vendor_Data[HSN Code.],Vendor_Data[E-mail ID],"")</f>
        <v/>
      </c>
      <c r="J66" t="str">
        <f>_xlfn.XLOOKUP(C66,Inventory_Data[HSN-Code],Inventory_Data[Unit/Cost],"")</f>
        <v/>
      </c>
      <c r="K66" t="str">
        <f t="shared" si="2"/>
        <v/>
      </c>
      <c r="M66" s="6" t="str">
        <f>IF(L66="","",L66+_xlfn.XLOOKUP(C66,Vendor_Data[HSN Code.],Vendor_Data[Delivery Time(in days)]))</f>
        <v/>
      </c>
      <c r="N66" t="str">
        <f t="shared" ca="1" si="3"/>
        <v/>
      </c>
    </row>
    <row r="67" spans="4:14" x14ac:dyDescent="0.3">
      <c r="D67" t="str">
        <f>_xlfn.XLOOKUP(C67,Inventory_Data[HSN-Code],Inventory_Data[Product],"")</f>
        <v/>
      </c>
      <c r="E67" t="str">
        <f>_xlfn.XLOOKUP(C67,Inventory_Data[HSN-Code],Inventory_Data[Category],"")</f>
        <v/>
      </c>
      <c r="F67" t="str">
        <f>_xlfn.XLOOKUP(Purchase!C67,Vendor_Data[HSN Code.],Vendor_Data[Vendor Comp.],"")</f>
        <v/>
      </c>
      <c r="G67" t="str">
        <f>_xlfn.XLOOKUP(C67,Vendor_Data[HSN Code.],Vendor_Data[Contact Name],"")</f>
        <v/>
      </c>
      <c r="H67" s="9" t="str">
        <f>_xlfn.XLOOKUP(Purchase!C67,Vendor_Data[HSN Code.],Vendor_Data[E-mail ID],"")</f>
        <v/>
      </c>
      <c r="J67" t="str">
        <f>_xlfn.XLOOKUP(C67,Inventory_Data[HSN-Code],Inventory_Data[Unit/Cost],"")</f>
        <v/>
      </c>
      <c r="K67" t="str">
        <f t="shared" si="2"/>
        <v/>
      </c>
      <c r="M67" s="6" t="str">
        <f>IF(L67="","",L67+_xlfn.XLOOKUP(C67,Vendor_Data[HSN Code.],Vendor_Data[Delivery Time(in days)]))</f>
        <v/>
      </c>
      <c r="N67" t="str">
        <f t="shared" ca="1" si="3"/>
        <v/>
      </c>
    </row>
    <row r="68" spans="4:14" x14ac:dyDescent="0.3">
      <c r="D68" t="str">
        <f>_xlfn.XLOOKUP(C68,Inventory_Data[HSN-Code],Inventory_Data[Product],"")</f>
        <v/>
      </c>
      <c r="E68" t="str">
        <f>_xlfn.XLOOKUP(C68,Inventory_Data[HSN-Code],Inventory_Data[Category],"")</f>
        <v/>
      </c>
      <c r="F68" t="str">
        <f>_xlfn.XLOOKUP(Purchase!C68,Vendor_Data[HSN Code.],Vendor_Data[Vendor Comp.],"")</f>
        <v/>
      </c>
      <c r="G68" t="str">
        <f>_xlfn.XLOOKUP(C68,Vendor_Data[HSN Code.],Vendor_Data[Contact Name],"")</f>
        <v/>
      </c>
      <c r="H68" s="9" t="str">
        <f>_xlfn.XLOOKUP(Purchase!C68,Vendor_Data[HSN Code.],Vendor_Data[E-mail ID],"")</f>
        <v/>
      </c>
      <c r="J68" t="str">
        <f>_xlfn.XLOOKUP(C68,Inventory_Data[HSN-Code],Inventory_Data[Unit/Cost],"")</f>
        <v/>
      </c>
      <c r="K68" t="str">
        <f t="shared" si="2"/>
        <v/>
      </c>
      <c r="M68" s="6" t="str">
        <f>IF(L68="","",L68+_xlfn.XLOOKUP(C68,Vendor_Data[HSN Code.],Vendor_Data[Delivery Time(in days)]))</f>
        <v/>
      </c>
      <c r="N68" t="str">
        <f t="shared" ca="1" si="3"/>
        <v/>
      </c>
    </row>
    <row r="69" spans="4:14" x14ac:dyDescent="0.3">
      <c r="D69" t="str">
        <f>_xlfn.XLOOKUP(C69,Inventory_Data[HSN-Code],Inventory_Data[Product],"")</f>
        <v/>
      </c>
      <c r="E69" t="str">
        <f>_xlfn.XLOOKUP(C69,Inventory_Data[HSN-Code],Inventory_Data[Category],"")</f>
        <v/>
      </c>
      <c r="F69" t="str">
        <f>_xlfn.XLOOKUP(Purchase!C69,Vendor_Data[HSN Code.],Vendor_Data[Vendor Comp.],"")</f>
        <v/>
      </c>
      <c r="G69" t="str">
        <f>_xlfn.XLOOKUP(C69,Vendor_Data[HSN Code.],Vendor_Data[Contact Name],"")</f>
        <v/>
      </c>
      <c r="H69" s="9" t="str">
        <f>_xlfn.XLOOKUP(Purchase!C69,Vendor_Data[HSN Code.],Vendor_Data[E-mail ID],"")</f>
        <v/>
      </c>
      <c r="J69" t="str">
        <f>_xlfn.XLOOKUP(C69,Inventory_Data[HSN-Code],Inventory_Data[Unit/Cost],"")</f>
        <v/>
      </c>
      <c r="K69" t="str">
        <f t="shared" ref="K69:K79" si="4">IF(I69="","",I69*J69)</f>
        <v/>
      </c>
      <c r="M69" s="6" t="str">
        <f>IF(L69="","",L69+_xlfn.XLOOKUP(C69,Vendor_Data[HSN Code.],Vendor_Data[Delivery Time(in days)]))</f>
        <v/>
      </c>
      <c r="N69" t="str">
        <f t="shared" ref="N69:N79" ca="1" si="5">IF(M69="","",IF(M69&lt;TODAY(),"Completed","Pending"))</f>
        <v/>
      </c>
    </row>
    <row r="70" spans="4:14" x14ac:dyDescent="0.3">
      <c r="D70" t="str">
        <f>_xlfn.XLOOKUP(C70,Inventory_Data[HSN-Code],Inventory_Data[Product],"")</f>
        <v/>
      </c>
      <c r="E70" t="str">
        <f>_xlfn.XLOOKUP(C70,Inventory_Data[HSN-Code],Inventory_Data[Category],"")</f>
        <v/>
      </c>
      <c r="F70" t="str">
        <f>_xlfn.XLOOKUP(Purchase!C70,Vendor_Data[HSN Code.],Vendor_Data[Vendor Comp.],"")</f>
        <v/>
      </c>
      <c r="G70" t="str">
        <f>_xlfn.XLOOKUP(C70,Vendor_Data[HSN Code.],Vendor_Data[Contact Name],"")</f>
        <v/>
      </c>
      <c r="H70" s="9" t="str">
        <f>_xlfn.XLOOKUP(Purchase!C70,Vendor_Data[HSN Code.],Vendor_Data[E-mail ID],"")</f>
        <v/>
      </c>
      <c r="J70" t="str">
        <f>_xlfn.XLOOKUP(C70,Inventory_Data[HSN-Code],Inventory_Data[Unit/Cost],"")</f>
        <v/>
      </c>
      <c r="K70" t="str">
        <f t="shared" si="4"/>
        <v/>
      </c>
      <c r="M70" s="6" t="str">
        <f>IF(L70="","",L70+_xlfn.XLOOKUP(C70,Vendor_Data[HSN Code.],Vendor_Data[Delivery Time(in days)]))</f>
        <v/>
      </c>
      <c r="N70" t="str">
        <f t="shared" ca="1" si="5"/>
        <v/>
      </c>
    </row>
    <row r="71" spans="4:14" x14ac:dyDescent="0.3">
      <c r="D71" t="str">
        <f>_xlfn.XLOOKUP(C71,Inventory_Data[HSN-Code],Inventory_Data[Product],"")</f>
        <v/>
      </c>
      <c r="E71" t="str">
        <f>_xlfn.XLOOKUP(C71,Inventory_Data[HSN-Code],Inventory_Data[Category],"")</f>
        <v/>
      </c>
      <c r="F71" t="str">
        <f>_xlfn.XLOOKUP(Purchase!C71,Vendor_Data[HSN Code.],Vendor_Data[Vendor Comp.],"")</f>
        <v/>
      </c>
      <c r="G71" t="str">
        <f>_xlfn.XLOOKUP(C71,Vendor_Data[HSN Code.],Vendor_Data[Contact Name],"")</f>
        <v/>
      </c>
      <c r="H71" s="9" t="str">
        <f>_xlfn.XLOOKUP(Purchase!C71,Vendor_Data[HSN Code.],Vendor_Data[E-mail ID],"")</f>
        <v/>
      </c>
      <c r="J71" t="str">
        <f>_xlfn.XLOOKUP(C71,Inventory_Data[HSN-Code],Inventory_Data[Unit/Cost],"")</f>
        <v/>
      </c>
      <c r="K71" t="str">
        <f t="shared" si="4"/>
        <v/>
      </c>
      <c r="M71" s="6" t="str">
        <f>IF(L71="","",L71+_xlfn.XLOOKUP(C71,Vendor_Data[HSN Code.],Vendor_Data[Delivery Time(in days)]))</f>
        <v/>
      </c>
      <c r="N71" t="str">
        <f t="shared" ca="1" si="5"/>
        <v/>
      </c>
    </row>
    <row r="72" spans="4:14" x14ac:dyDescent="0.3">
      <c r="D72" t="str">
        <f>_xlfn.XLOOKUP(C72,Inventory_Data[HSN-Code],Inventory_Data[Product],"")</f>
        <v/>
      </c>
      <c r="E72" t="str">
        <f>_xlfn.XLOOKUP(C72,Inventory_Data[HSN-Code],Inventory_Data[Category],"")</f>
        <v/>
      </c>
      <c r="F72" t="str">
        <f>_xlfn.XLOOKUP(Purchase!C72,Vendor_Data[HSN Code.],Vendor_Data[Vendor Comp.],"")</f>
        <v/>
      </c>
      <c r="G72" t="str">
        <f>_xlfn.XLOOKUP(C72,Vendor_Data[HSN Code.],Vendor_Data[Contact Name],"")</f>
        <v/>
      </c>
      <c r="H72" s="9" t="str">
        <f>_xlfn.XLOOKUP(Purchase!C72,Vendor_Data[HSN Code.],Vendor_Data[E-mail ID],"")</f>
        <v/>
      </c>
      <c r="J72" t="str">
        <f>_xlfn.XLOOKUP(C72,Inventory_Data[HSN-Code],Inventory_Data[Unit/Cost],"")</f>
        <v/>
      </c>
      <c r="K72" t="str">
        <f t="shared" si="4"/>
        <v/>
      </c>
      <c r="M72" s="6" t="str">
        <f>IF(L72="","",L72+_xlfn.XLOOKUP(C72,Vendor_Data[HSN Code.],Vendor_Data[Delivery Time(in days)]))</f>
        <v/>
      </c>
      <c r="N72" t="str">
        <f t="shared" ca="1" si="5"/>
        <v/>
      </c>
    </row>
    <row r="73" spans="4:14" x14ac:dyDescent="0.3">
      <c r="D73" t="str">
        <f>_xlfn.XLOOKUP(C73,Inventory_Data[HSN-Code],Inventory_Data[Product],"")</f>
        <v/>
      </c>
      <c r="E73" t="str">
        <f>_xlfn.XLOOKUP(C73,Inventory_Data[HSN-Code],Inventory_Data[Category],"")</f>
        <v/>
      </c>
      <c r="F73" t="str">
        <f>_xlfn.XLOOKUP(Purchase!C73,Vendor_Data[HSN Code.],Vendor_Data[Vendor Comp.],"")</f>
        <v/>
      </c>
      <c r="G73" t="str">
        <f>_xlfn.XLOOKUP(C73,Vendor_Data[HSN Code.],Vendor_Data[Contact Name],"")</f>
        <v/>
      </c>
      <c r="H73" s="9" t="str">
        <f>_xlfn.XLOOKUP(Purchase!C73,Vendor_Data[HSN Code.],Vendor_Data[E-mail ID],"")</f>
        <v/>
      </c>
      <c r="J73" t="str">
        <f>_xlfn.XLOOKUP(C73,Inventory_Data[HSN-Code],Inventory_Data[Unit/Cost],"")</f>
        <v/>
      </c>
      <c r="K73" t="str">
        <f t="shared" si="4"/>
        <v/>
      </c>
      <c r="M73" s="6" t="str">
        <f>IF(L73="","",L73+_xlfn.XLOOKUP(C73,Vendor_Data[HSN Code.],Vendor_Data[Delivery Time(in days)]))</f>
        <v/>
      </c>
      <c r="N73" t="str">
        <f t="shared" ca="1" si="5"/>
        <v/>
      </c>
    </row>
    <row r="74" spans="4:14" x14ac:dyDescent="0.3">
      <c r="D74" t="str">
        <f>_xlfn.XLOOKUP(C74,Inventory_Data[HSN-Code],Inventory_Data[Product],"")</f>
        <v/>
      </c>
      <c r="E74" t="str">
        <f>_xlfn.XLOOKUP(C74,Inventory_Data[HSN-Code],Inventory_Data[Category],"")</f>
        <v/>
      </c>
      <c r="F74" t="str">
        <f>_xlfn.XLOOKUP(Purchase!C74,Vendor_Data[HSN Code.],Vendor_Data[Vendor Comp.],"")</f>
        <v/>
      </c>
      <c r="G74" t="str">
        <f>_xlfn.XLOOKUP(C74,Vendor_Data[HSN Code.],Vendor_Data[Contact Name],"")</f>
        <v/>
      </c>
      <c r="H74" s="9" t="str">
        <f>_xlfn.XLOOKUP(Purchase!C74,Vendor_Data[HSN Code.],Vendor_Data[E-mail ID],"")</f>
        <v/>
      </c>
      <c r="J74" t="str">
        <f>_xlfn.XLOOKUP(C74,Inventory_Data[HSN-Code],Inventory_Data[Unit/Cost],"")</f>
        <v/>
      </c>
      <c r="K74" t="str">
        <f t="shared" si="4"/>
        <v/>
      </c>
      <c r="M74" s="6" t="str">
        <f>IF(L74="","",L74+_xlfn.XLOOKUP(C74,Vendor_Data[HSN Code.],Vendor_Data[Delivery Time(in days)]))</f>
        <v/>
      </c>
      <c r="N74" t="str">
        <f t="shared" ca="1" si="5"/>
        <v/>
      </c>
    </row>
    <row r="75" spans="4:14" x14ac:dyDescent="0.3">
      <c r="D75" t="str">
        <f>_xlfn.XLOOKUP(C75,Inventory_Data[HSN-Code],Inventory_Data[Product],"")</f>
        <v/>
      </c>
      <c r="E75" t="str">
        <f>_xlfn.XLOOKUP(C75,Inventory_Data[HSN-Code],Inventory_Data[Category],"")</f>
        <v/>
      </c>
      <c r="F75" t="str">
        <f>_xlfn.XLOOKUP(Purchase!C75,Vendor_Data[HSN Code.],Vendor_Data[Vendor Comp.],"")</f>
        <v/>
      </c>
      <c r="G75" t="str">
        <f>_xlfn.XLOOKUP(C75,Vendor_Data[HSN Code.],Vendor_Data[Contact Name],"")</f>
        <v/>
      </c>
      <c r="H75" s="9" t="str">
        <f>_xlfn.XLOOKUP(Purchase!C75,Vendor_Data[HSN Code.],Vendor_Data[E-mail ID],"")</f>
        <v/>
      </c>
      <c r="J75" t="str">
        <f>_xlfn.XLOOKUP(C75,Inventory_Data[HSN-Code],Inventory_Data[Unit/Cost],"")</f>
        <v/>
      </c>
      <c r="K75" t="str">
        <f t="shared" si="4"/>
        <v/>
      </c>
      <c r="M75" s="6" t="str">
        <f>IF(L75="","",L75+_xlfn.XLOOKUP(C75,Vendor_Data[HSN Code.],Vendor_Data[Delivery Time(in days)]))</f>
        <v/>
      </c>
      <c r="N75" t="str">
        <f t="shared" ca="1" si="5"/>
        <v/>
      </c>
    </row>
    <row r="76" spans="4:14" x14ac:dyDescent="0.3">
      <c r="D76" t="str">
        <f>_xlfn.XLOOKUP(C76,Inventory_Data[HSN-Code],Inventory_Data[Product],"")</f>
        <v/>
      </c>
      <c r="E76" t="str">
        <f>_xlfn.XLOOKUP(C76,Inventory_Data[HSN-Code],Inventory_Data[Category],"")</f>
        <v/>
      </c>
      <c r="F76" t="str">
        <f>_xlfn.XLOOKUP(Purchase!C76,Vendor_Data[HSN Code.],Vendor_Data[Vendor Comp.],"")</f>
        <v/>
      </c>
      <c r="G76" t="str">
        <f>_xlfn.XLOOKUP(C76,Vendor_Data[HSN Code.],Vendor_Data[Contact Name],"")</f>
        <v/>
      </c>
      <c r="H76" s="9" t="str">
        <f>_xlfn.XLOOKUP(Purchase!C76,Vendor_Data[HSN Code.],Vendor_Data[E-mail ID],"")</f>
        <v/>
      </c>
      <c r="J76" t="str">
        <f>_xlfn.XLOOKUP(C76,Inventory_Data[HSN-Code],Inventory_Data[Unit/Cost],"")</f>
        <v/>
      </c>
      <c r="K76" t="str">
        <f t="shared" si="4"/>
        <v/>
      </c>
      <c r="M76" s="6" t="str">
        <f>IF(L76="","",L76+_xlfn.XLOOKUP(C76,Vendor_Data[HSN Code.],Vendor_Data[Delivery Time(in days)]))</f>
        <v/>
      </c>
      <c r="N76" t="str">
        <f t="shared" ca="1" si="5"/>
        <v/>
      </c>
    </row>
    <row r="77" spans="4:14" x14ac:dyDescent="0.3">
      <c r="D77" t="str">
        <f>_xlfn.XLOOKUP(C77,Inventory_Data[HSN-Code],Inventory_Data[Product],"")</f>
        <v/>
      </c>
      <c r="E77" t="str">
        <f>_xlfn.XLOOKUP(C77,Inventory_Data[HSN-Code],Inventory_Data[Category],"")</f>
        <v/>
      </c>
      <c r="F77" t="str">
        <f>_xlfn.XLOOKUP(Purchase!C77,Vendor_Data[HSN Code.],Vendor_Data[Vendor Comp.],"")</f>
        <v/>
      </c>
      <c r="G77" t="str">
        <f>_xlfn.XLOOKUP(C77,Vendor_Data[HSN Code.],Vendor_Data[Contact Name],"")</f>
        <v/>
      </c>
      <c r="H77" s="9" t="str">
        <f>_xlfn.XLOOKUP(Purchase!C77,Vendor_Data[HSN Code.],Vendor_Data[E-mail ID],"")</f>
        <v/>
      </c>
      <c r="J77" t="str">
        <f>_xlfn.XLOOKUP(C77,Inventory_Data[HSN-Code],Inventory_Data[Unit/Cost],"")</f>
        <v/>
      </c>
      <c r="K77" t="str">
        <f t="shared" si="4"/>
        <v/>
      </c>
      <c r="M77" s="6" t="str">
        <f>IF(L77="","",L77+_xlfn.XLOOKUP(C77,Vendor_Data[HSN Code.],Vendor_Data[Delivery Time(in days)]))</f>
        <v/>
      </c>
      <c r="N77" t="str">
        <f t="shared" ca="1" si="5"/>
        <v/>
      </c>
    </row>
    <row r="78" spans="4:14" x14ac:dyDescent="0.3">
      <c r="D78" t="str">
        <f>_xlfn.XLOOKUP(C78,Inventory_Data[HSN-Code],Inventory_Data[Product],"")</f>
        <v/>
      </c>
      <c r="F78" t="str">
        <f>_xlfn.XLOOKUP(Purchase!C78,Vendor_Data[HSN Code.],Vendor_Data[Vendor Comp.],"")</f>
        <v/>
      </c>
      <c r="G78" t="str">
        <f>_xlfn.XLOOKUP(C78,Vendor_Data[HSN Code.],Vendor_Data[Contact Name],"")</f>
        <v/>
      </c>
      <c r="J78" t="str">
        <f>_xlfn.XLOOKUP(C78,Inventory_Data[HSN-Code],Inventory_Data[Unit/Cost],"")</f>
        <v/>
      </c>
      <c r="K78" t="str">
        <f t="shared" si="4"/>
        <v/>
      </c>
      <c r="M78" s="6" t="str">
        <f>IF(L78="","",L78+_xlfn.XLOOKUP(C78,Vendor_Data[HSN Code.],Vendor_Data[Delivery Time(in days)]))</f>
        <v/>
      </c>
      <c r="N78" t="str">
        <f t="shared" ca="1" si="5"/>
        <v/>
      </c>
    </row>
    <row r="79" spans="4:14" x14ac:dyDescent="0.3">
      <c r="D79" t="str">
        <f>_xlfn.XLOOKUP(C79,Inventory_Data[HSN-Code],Inventory_Data[Product],"")</f>
        <v/>
      </c>
      <c r="F79" t="str">
        <f>_xlfn.XLOOKUP(Purchase!C79,Vendor_Data[HSN Code.],Vendor_Data[Vendor Comp.],"")</f>
        <v/>
      </c>
      <c r="G79" t="str">
        <f>_xlfn.XLOOKUP(C79,Vendor_Data[HSN Code.],Vendor_Data[Contact Name],"")</f>
        <v/>
      </c>
      <c r="J79" t="str">
        <f>_xlfn.XLOOKUP(C79,Inventory_Data[HSN-Code],Inventory_Data[Unit/Cost],"")</f>
        <v/>
      </c>
      <c r="K79" t="str">
        <f t="shared" si="4"/>
        <v/>
      </c>
      <c r="M79" s="6" t="str">
        <f>IF(L79="","",L79+_xlfn.XLOOKUP(C79,Vendor_Data[HSN Code.],Vendor_Data[Delivery Time(in days)]))</f>
        <v/>
      </c>
      <c r="N79" t="str">
        <f t="shared" ca="1" si="5"/>
        <v/>
      </c>
    </row>
  </sheetData>
  <mergeCells count="1">
    <mergeCell ref="A1:A1048576"/>
  </mergeCells>
  <conditionalFormatting sqref="N1:N1048576">
    <cfRule type="containsText" dxfId="107" priority="1" operator="containsText" text="Pending">
      <formula>NOT(ISERROR(SEARCH("Pending",N1)))</formula>
    </cfRule>
    <cfRule type="containsText" dxfId="106" priority="2" operator="containsText" text="Completed">
      <formula>NOT(ISERROR(SEARCH("Completed",N1)))</formula>
    </cfRule>
    <cfRule type="containsText" dxfId="105" priority="3" operator="containsText" text="Pending">
      <formula>NOT(ISERROR(SEARCH("Pending",N1)))</formula>
    </cfRule>
    <cfRule type="containsText" dxfId="104" priority="4" operator="containsText" text="Completed">
      <formula>NOT(ISERROR(SEARCH("Completed",N1)))</formula>
    </cfRule>
  </conditionalFormatting>
  <pageMargins left="0.7" right="0.7" top="0.75" bottom="0.75" header="0.3" footer="0.3"/>
  <ignoredErrors>
    <ignoredError sqref="H4:H22 F4:F22" calculatedColumn="1"/>
  </ignoredErrors>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97492-F74E-46C9-84EB-F979763877AF}">
  <dimension ref="A2:Q76"/>
  <sheetViews>
    <sheetView showGridLines="0" zoomScale="90" zoomScaleNormal="90" workbookViewId="0">
      <selection activeCell="G2" sqref="G2"/>
    </sheetView>
  </sheetViews>
  <sheetFormatPr defaultRowHeight="14.4" x14ac:dyDescent="0.3"/>
  <cols>
    <col min="1" max="1" width="22.5546875" style="31" customWidth="1"/>
    <col min="2" max="2" width="3.109375" customWidth="1"/>
    <col min="3" max="3" width="26.6640625" bestFit="1" customWidth="1"/>
    <col min="4" max="4" width="16.109375" bestFit="1" customWidth="1"/>
    <col min="5" max="5" width="18.21875" customWidth="1"/>
    <col min="6" max="6" width="16.109375" bestFit="1" customWidth="1"/>
    <col min="7" max="7" width="30.6640625" customWidth="1"/>
    <col min="8" max="8" width="22.21875" bestFit="1" customWidth="1"/>
    <col min="9" max="9" width="14.88671875" bestFit="1" customWidth="1"/>
    <col min="10" max="10" width="20.109375" bestFit="1" customWidth="1"/>
    <col min="11" max="11" width="2.77734375" customWidth="1"/>
    <col min="12" max="12" width="16.21875" customWidth="1"/>
    <col min="13" max="13" width="13.77734375" bestFit="1" customWidth="1"/>
    <col min="14" max="14" width="3" customWidth="1"/>
    <col min="15" max="15" width="22.21875" bestFit="1" customWidth="1"/>
    <col min="16" max="16" width="13.109375" bestFit="1" customWidth="1"/>
    <col min="17" max="17" width="8.6640625" bestFit="1" customWidth="1"/>
    <col min="18" max="18" width="15.44140625" bestFit="1" customWidth="1"/>
    <col min="19" max="19" width="12.5546875" bestFit="1" customWidth="1"/>
    <col min="20" max="20" width="7.77734375" bestFit="1" customWidth="1"/>
    <col min="21" max="21" width="14.6640625" bestFit="1" customWidth="1"/>
    <col min="22" max="22" width="12" bestFit="1" customWidth="1"/>
    <col min="23" max="23" width="7.5546875" bestFit="1" customWidth="1"/>
    <col min="24" max="24" width="8.77734375" bestFit="1" customWidth="1"/>
    <col min="25" max="25" width="10.77734375" bestFit="1" customWidth="1"/>
    <col min="26" max="27" width="9.77734375" bestFit="1" customWidth="1"/>
    <col min="28" max="28" width="17" bestFit="1" customWidth="1"/>
    <col min="29" max="29" width="17.21875" bestFit="1" customWidth="1"/>
    <col min="30" max="30" width="21.88671875" bestFit="1" customWidth="1"/>
    <col min="31" max="31" width="16.33203125" bestFit="1" customWidth="1"/>
    <col min="32" max="32" width="13.77734375" bestFit="1" customWidth="1"/>
    <col min="33" max="33" width="11.44140625" bestFit="1" customWidth="1"/>
    <col min="34" max="34" width="15" bestFit="1" customWidth="1"/>
    <col min="35" max="35" width="13.88671875" bestFit="1" customWidth="1"/>
    <col min="36" max="36" width="18.88671875" bestFit="1" customWidth="1"/>
    <col min="37" max="37" width="17" bestFit="1" customWidth="1"/>
    <col min="38" max="38" width="20.44140625" bestFit="1" customWidth="1"/>
    <col min="39" max="39" width="21.88671875" bestFit="1" customWidth="1"/>
    <col min="40" max="40" width="24.21875" bestFit="1" customWidth="1"/>
    <col min="41" max="41" width="20.44140625" bestFit="1" customWidth="1"/>
    <col min="42" max="42" width="24.33203125" bestFit="1" customWidth="1"/>
    <col min="43" max="43" width="21.33203125" bestFit="1" customWidth="1"/>
    <col min="44" max="44" width="19.88671875" bestFit="1" customWidth="1"/>
    <col min="45" max="45" width="19.6640625" bestFit="1" customWidth="1"/>
    <col min="46" max="46" width="13.88671875" bestFit="1" customWidth="1"/>
    <col min="47" max="47" width="13" bestFit="1" customWidth="1"/>
    <col min="48" max="48" width="16.77734375" bestFit="1" customWidth="1"/>
    <col min="49" max="49" width="11.109375" bestFit="1" customWidth="1"/>
  </cols>
  <sheetData>
    <row r="2" spans="3:17" x14ac:dyDescent="0.3">
      <c r="L2" s="17" t="s">
        <v>248</v>
      </c>
      <c r="M2" t="s">
        <v>246</v>
      </c>
    </row>
    <row r="4" spans="3:17" x14ac:dyDescent="0.3">
      <c r="C4" t="s">
        <v>245</v>
      </c>
      <c r="E4" t="s">
        <v>243</v>
      </c>
      <c r="H4" s="26" t="s">
        <v>241</v>
      </c>
      <c r="L4" t="s">
        <v>245</v>
      </c>
    </row>
    <row r="5" spans="3:17" x14ac:dyDescent="0.3">
      <c r="C5" s="33">
        <v>40</v>
      </c>
      <c r="E5" s="30">
        <v>12207000</v>
      </c>
      <c r="H5" s="33">
        <v>518</v>
      </c>
      <c r="L5" s="33">
        <v>16</v>
      </c>
    </row>
    <row r="7" spans="3:17" x14ac:dyDescent="0.3">
      <c r="C7" s="14" t="s">
        <v>241</v>
      </c>
      <c r="D7" s="14" t="s">
        <v>244</v>
      </c>
      <c r="H7" s="14" t="s">
        <v>242</v>
      </c>
      <c r="I7" t="s">
        <v>251</v>
      </c>
      <c r="L7" s="14" t="s">
        <v>252</v>
      </c>
      <c r="M7" t="s">
        <v>246</v>
      </c>
      <c r="O7" s="14" t="s">
        <v>249</v>
      </c>
      <c r="P7" t="s">
        <v>250</v>
      </c>
      <c r="Q7" t="s">
        <v>247</v>
      </c>
    </row>
    <row r="8" spans="3:17" x14ac:dyDescent="0.3">
      <c r="C8" s="14" t="s">
        <v>242</v>
      </c>
      <c r="D8" t="s">
        <v>125</v>
      </c>
      <c r="E8" t="s">
        <v>126</v>
      </c>
      <c r="F8" t="s">
        <v>240</v>
      </c>
      <c r="H8" s="15" t="s">
        <v>16</v>
      </c>
      <c r="I8" s="3">
        <v>1250000</v>
      </c>
      <c r="O8" s="15" t="s">
        <v>17</v>
      </c>
      <c r="P8" s="33">
        <v>15</v>
      </c>
      <c r="Q8" s="33">
        <v>10</v>
      </c>
    </row>
    <row r="9" spans="3:17" x14ac:dyDescent="0.3">
      <c r="C9" s="15" t="s">
        <v>120</v>
      </c>
      <c r="D9">
        <v>67</v>
      </c>
      <c r="E9">
        <v>82</v>
      </c>
      <c r="F9">
        <v>149</v>
      </c>
      <c r="H9" s="15" t="s">
        <v>28</v>
      </c>
      <c r="I9" s="3">
        <v>700000</v>
      </c>
      <c r="L9" s="14" t="s">
        <v>219</v>
      </c>
      <c r="M9" t="s">
        <v>253</v>
      </c>
      <c r="O9" s="15" t="s">
        <v>22</v>
      </c>
      <c r="P9" s="33">
        <v>20</v>
      </c>
      <c r="Q9" s="33">
        <v>12</v>
      </c>
    </row>
    <row r="10" spans="3:17" x14ac:dyDescent="0.3">
      <c r="C10" s="16" t="s">
        <v>25</v>
      </c>
      <c r="E10">
        <v>12</v>
      </c>
      <c r="F10">
        <v>12</v>
      </c>
      <c r="H10" s="15" t="s">
        <v>4</v>
      </c>
      <c r="I10" s="3">
        <v>525000</v>
      </c>
      <c r="L10" t="s">
        <v>114</v>
      </c>
      <c r="M10" s="33">
        <v>1</v>
      </c>
      <c r="O10" s="15" t="s">
        <v>7</v>
      </c>
      <c r="P10" s="33">
        <v>15</v>
      </c>
      <c r="Q10" s="33">
        <v>10</v>
      </c>
    </row>
    <row r="11" spans="3:17" x14ac:dyDescent="0.3">
      <c r="C11" s="16" t="s">
        <v>26</v>
      </c>
      <c r="D11">
        <v>12</v>
      </c>
      <c r="F11">
        <v>12</v>
      </c>
      <c r="H11" s="15" t="s">
        <v>13</v>
      </c>
      <c r="I11" s="3">
        <v>520000</v>
      </c>
      <c r="L11" t="s">
        <v>116</v>
      </c>
      <c r="M11" s="33">
        <v>2</v>
      </c>
      <c r="O11" s="15" t="s">
        <v>40</v>
      </c>
      <c r="P11" s="33">
        <v>15</v>
      </c>
      <c r="Q11" s="33">
        <v>10</v>
      </c>
    </row>
    <row r="12" spans="3:17" x14ac:dyDescent="0.3">
      <c r="C12" s="16" t="s">
        <v>38</v>
      </c>
      <c r="D12">
        <v>12</v>
      </c>
      <c r="F12">
        <v>12</v>
      </c>
      <c r="H12" s="15" t="s">
        <v>10</v>
      </c>
      <c r="I12" s="3">
        <v>510000</v>
      </c>
      <c r="L12" t="s">
        <v>112</v>
      </c>
      <c r="M12" s="33">
        <v>3</v>
      </c>
      <c r="O12" s="15" t="s">
        <v>19</v>
      </c>
      <c r="P12" s="33">
        <v>15</v>
      </c>
      <c r="Q12" s="33">
        <v>11</v>
      </c>
    </row>
    <row r="13" spans="3:17" x14ac:dyDescent="0.3">
      <c r="C13" s="16" t="s">
        <v>32</v>
      </c>
      <c r="E13">
        <v>10</v>
      </c>
      <c r="F13">
        <v>10</v>
      </c>
      <c r="H13" s="15" t="s">
        <v>24</v>
      </c>
      <c r="I13" s="3">
        <v>480000</v>
      </c>
      <c r="L13" t="s">
        <v>94</v>
      </c>
      <c r="M13" s="33">
        <v>4</v>
      </c>
      <c r="O13" s="15" t="s">
        <v>10</v>
      </c>
      <c r="P13" s="33">
        <v>17</v>
      </c>
      <c r="Q13" s="33">
        <v>12</v>
      </c>
    </row>
    <row r="14" spans="3:17" x14ac:dyDescent="0.3">
      <c r="C14" s="16" t="s">
        <v>17</v>
      </c>
      <c r="D14">
        <v>15</v>
      </c>
      <c r="F14">
        <v>15</v>
      </c>
      <c r="H14" s="15" t="s">
        <v>30</v>
      </c>
      <c r="I14" s="3">
        <v>450000</v>
      </c>
      <c r="L14" t="s">
        <v>77</v>
      </c>
      <c r="M14" s="33">
        <v>6</v>
      </c>
      <c r="O14" s="15" t="s">
        <v>28</v>
      </c>
      <c r="P14" s="33">
        <v>20</v>
      </c>
      <c r="Q14" s="33">
        <v>12</v>
      </c>
    </row>
    <row r="15" spans="3:17" x14ac:dyDescent="0.3">
      <c r="C15" s="16" t="s">
        <v>22</v>
      </c>
      <c r="E15">
        <v>20</v>
      </c>
      <c r="F15">
        <v>20</v>
      </c>
      <c r="H15" s="15" t="s">
        <v>12</v>
      </c>
      <c r="I15" s="3">
        <v>380000</v>
      </c>
      <c r="L15" t="s">
        <v>105</v>
      </c>
      <c r="M15" s="33">
        <v>7</v>
      </c>
      <c r="O15" s="15" t="s">
        <v>4</v>
      </c>
      <c r="P15" s="33">
        <v>15</v>
      </c>
      <c r="Q15" s="33">
        <v>12</v>
      </c>
    </row>
    <row r="16" spans="3:17" x14ac:dyDescent="0.3">
      <c r="C16" s="16" t="s">
        <v>7</v>
      </c>
      <c r="D16">
        <v>15</v>
      </c>
      <c r="F16">
        <v>15</v>
      </c>
      <c r="H16" s="15" t="s">
        <v>6</v>
      </c>
      <c r="I16" s="3">
        <v>378000</v>
      </c>
      <c r="L16" t="s">
        <v>81</v>
      </c>
      <c r="M16" s="33">
        <v>9</v>
      </c>
      <c r="O16" s="15" t="s">
        <v>16</v>
      </c>
      <c r="P16" s="33">
        <v>25</v>
      </c>
      <c r="Q16" s="33">
        <v>12</v>
      </c>
    </row>
    <row r="17" spans="3:17" x14ac:dyDescent="0.3">
      <c r="C17" s="16" t="s">
        <v>40</v>
      </c>
      <c r="E17">
        <v>15</v>
      </c>
      <c r="F17">
        <v>15</v>
      </c>
      <c r="H17" s="15" t="s">
        <v>39</v>
      </c>
      <c r="I17" s="3">
        <v>375000</v>
      </c>
      <c r="L17" t="s">
        <v>88</v>
      </c>
      <c r="M17" s="33">
        <v>10</v>
      </c>
      <c r="O17" s="15" t="s">
        <v>15</v>
      </c>
      <c r="P17" s="33">
        <v>18</v>
      </c>
      <c r="Q17" s="33">
        <v>11</v>
      </c>
    </row>
    <row r="18" spans="3:17" x14ac:dyDescent="0.3">
      <c r="C18" s="16" t="s">
        <v>16</v>
      </c>
      <c r="E18">
        <v>25</v>
      </c>
      <c r="F18">
        <v>25</v>
      </c>
      <c r="H18" s="15" t="s">
        <v>240</v>
      </c>
      <c r="I18" s="3">
        <v>5568000</v>
      </c>
      <c r="L18" t="s">
        <v>111</v>
      </c>
      <c r="M18" s="33">
        <v>10</v>
      </c>
      <c r="O18" s="15" t="s">
        <v>18</v>
      </c>
      <c r="P18" s="33">
        <v>20</v>
      </c>
      <c r="Q18" s="33">
        <v>11</v>
      </c>
    </row>
    <row r="19" spans="3:17" x14ac:dyDescent="0.3">
      <c r="C19" s="16" t="s">
        <v>13</v>
      </c>
      <c r="D19">
        <v>13</v>
      </c>
      <c r="F19">
        <v>13</v>
      </c>
      <c r="L19" t="s">
        <v>113</v>
      </c>
      <c r="M19" s="33">
        <v>10</v>
      </c>
      <c r="O19" s="15" t="s">
        <v>6</v>
      </c>
      <c r="P19" s="33">
        <v>18</v>
      </c>
      <c r="Q19" s="33">
        <v>12</v>
      </c>
    </row>
    <row r="20" spans="3:17" x14ac:dyDescent="0.3">
      <c r="C20" s="15" t="s">
        <v>117</v>
      </c>
      <c r="D20">
        <v>55</v>
      </c>
      <c r="E20">
        <v>37</v>
      </c>
      <c r="F20">
        <v>92</v>
      </c>
      <c r="L20" t="s">
        <v>82</v>
      </c>
      <c r="M20" s="33">
        <v>10</v>
      </c>
      <c r="O20" s="15" t="s">
        <v>37</v>
      </c>
      <c r="P20" s="33">
        <v>15</v>
      </c>
      <c r="Q20" s="33">
        <v>12</v>
      </c>
    </row>
    <row r="21" spans="3:17" x14ac:dyDescent="0.3">
      <c r="C21" s="16" t="s">
        <v>36</v>
      </c>
      <c r="D21">
        <v>10</v>
      </c>
      <c r="F21">
        <v>10</v>
      </c>
      <c r="L21" t="s">
        <v>104</v>
      </c>
      <c r="M21" s="33">
        <v>10</v>
      </c>
      <c r="O21" s="15" t="s">
        <v>39</v>
      </c>
      <c r="P21" s="33">
        <v>15</v>
      </c>
      <c r="Q21" s="33">
        <v>11</v>
      </c>
    </row>
    <row r="22" spans="3:17" x14ac:dyDescent="0.3">
      <c r="C22" s="16" t="s">
        <v>6</v>
      </c>
      <c r="E22">
        <v>18</v>
      </c>
      <c r="F22">
        <v>18</v>
      </c>
      <c r="L22" t="s">
        <v>107</v>
      </c>
      <c r="M22" s="33">
        <v>12</v>
      </c>
      <c r="O22" s="15" t="s">
        <v>34</v>
      </c>
      <c r="P22" s="33">
        <v>15</v>
      </c>
      <c r="Q22" s="33">
        <v>11</v>
      </c>
    </row>
    <row r="23" spans="3:17" x14ac:dyDescent="0.3">
      <c r="C23" s="16" t="s">
        <v>39</v>
      </c>
      <c r="D23">
        <v>15</v>
      </c>
      <c r="F23">
        <v>15</v>
      </c>
      <c r="L23" t="s">
        <v>91</v>
      </c>
      <c r="M23" s="33">
        <v>12</v>
      </c>
      <c r="O23" s="15" t="s">
        <v>21</v>
      </c>
      <c r="P23" s="33">
        <v>15</v>
      </c>
      <c r="Q23" s="33">
        <v>11</v>
      </c>
    </row>
    <row r="24" spans="3:17" x14ac:dyDescent="0.3">
      <c r="C24" s="16" t="s">
        <v>29</v>
      </c>
      <c r="D24">
        <v>14</v>
      </c>
      <c r="F24">
        <v>14</v>
      </c>
      <c r="L24" t="s">
        <v>93</v>
      </c>
      <c r="M24" s="33">
        <v>12</v>
      </c>
      <c r="O24" s="15" t="s">
        <v>12</v>
      </c>
      <c r="P24" s="33">
        <v>19</v>
      </c>
      <c r="Q24" s="33">
        <v>12</v>
      </c>
    </row>
    <row r="25" spans="3:17" x14ac:dyDescent="0.3">
      <c r="C25" s="16" t="s">
        <v>12</v>
      </c>
      <c r="E25">
        <v>19</v>
      </c>
      <c r="F25">
        <v>19</v>
      </c>
      <c r="L25" t="s">
        <v>78</v>
      </c>
      <c r="M25" s="33">
        <v>12</v>
      </c>
      <c r="O25" s="15" t="s">
        <v>30</v>
      </c>
      <c r="P25" s="33">
        <v>15</v>
      </c>
      <c r="Q25" s="33">
        <v>10</v>
      </c>
    </row>
    <row r="26" spans="3:17" x14ac:dyDescent="0.3">
      <c r="C26" s="16" t="s">
        <v>42</v>
      </c>
      <c r="D26">
        <v>10</v>
      </c>
      <c r="F26">
        <v>10</v>
      </c>
    </row>
    <row r="27" spans="3:17" x14ac:dyDescent="0.3">
      <c r="C27" s="16" t="s">
        <v>23</v>
      </c>
      <c r="D27">
        <v>6</v>
      </c>
      <c r="F27">
        <v>6</v>
      </c>
    </row>
    <row r="28" spans="3:17" x14ac:dyDescent="0.3">
      <c r="C28" s="15" t="s">
        <v>118</v>
      </c>
      <c r="D28">
        <v>82</v>
      </c>
      <c r="E28">
        <v>136</v>
      </c>
      <c r="F28">
        <v>218</v>
      </c>
    </row>
    <row r="29" spans="3:17" x14ac:dyDescent="0.3">
      <c r="C29" s="16" t="s">
        <v>8</v>
      </c>
      <c r="E29">
        <v>10</v>
      </c>
      <c r="F29">
        <v>10</v>
      </c>
    </row>
    <row r="30" spans="3:17" x14ac:dyDescent="0.3">
      <c r="C30" s="16" t="s">
        <v>20</v>
      </c>
      <c r="E30">
        <v>14</v>
      </c>
      <c r="F30">
        <v>14</v>
      </c>
    </row>
    <row r="31" spans="3:17" x14ac:dyDescent="0.3">
      <c r="C31" s="16" t="s">
        <v>35</v>
      </c>
      <c r="E31">
        <v>1</v>
      </c>
      <c r="F31">
        <v>1</v>
      </c>
    </row>
    <row r="32" spans="3:17" x14ac:dyDescent="0.3">
      <c r="C32" s="16" t="s">
        <v>33</v>
      </c>
      <c r="E32">
        <v>2</v>
      </c>
      <c r="F32">
        <v>2</v>
      </c>
    </row>
    <row r="33" spans="3:6" x14ac:dyDescent="0.3">
      <c r="C33" s="16" t="s">
        <v>28</v>
      </c>
      <c r="E33">
        <v>20</v>
      </c>
      <c r="F33">
        <v>20</v>
      </c>
    </row>
    <row r="34" spans="3:6" x14ac:dyDescent="0.3">
      <c r="C34" s="16" t="s">
        <v>24</v>
      </c>
      <c r="D34">
        <v>12</v>
      </c>
      <c r="F34">
        <v>12</v>
      </c>
    </row>
    <row r="35" spans="3:6" x14ac:dyDescent="0.3">
      <c r="C35" s="16" t="s">
        <v>4</v>
      </c>
      <c r="D35">
        <v>15</v>
      </c>
      <c r="F35">
        <v>15</v>
      </c>
    </row>
    <row r="36" spans="3:6" x14ac:dyDescent="0.3">
      <c r="C36" s="16" t="s">
        <v>15</v>
      </c>
      <c r="E36">
        <v>18</v>
      </c>
      <c r="F36">
        <v>18</v>
      </c>
    </row>
    <row r="37" spans="3:6" x14ac:dyDescent="0.3">
      <c r="C37" s="16" t="s">
        <v>18</v>
      </c>
      <c r="E37">
        <v>20</v>
      </c>
      <c r="F37">
        <v>20</v>
      </c>
    </row>
    <row r="38" spans="3:6" x14ac:dyDescent="0.3">
      <c r="C38" s="16" t="s">
        <v>9</v>
      </c>
      <c r="E38">
        <v>9</v>
      </c>
      <c r="F38">
        <v>9</v>
      </c>
    </row>
    <row r="39" spans="3:6" x14ac:dyDescent="0.3">
      <c r="C39" s="16" t="s">
        <v>37</v>
      </c>
      <c r="D39">
        <v>15</v>
      </c>
      <c r="F39">
        <v>15</v>
      </c>
    </row>
    <row r="40" spans="3:6" x14ac:dyDescent="0.3">
      <c r="C40" s="16" t="s">
        <v>43</v>
      </c>
      <c r="E40">
        <v>3</v>
      </c>
      <c r="F40">
        <v>3</v>
      </c>
    </row>
    <row r="41" spans="3:6" x14ac:dyDescent="0.3">
      <c r="C41" s="16" t="s">
        <v>34</v>
      </c>
      <c r="D41">
        <v>15</v>
      </c>
      <c r="F41">
        <v>15</v>
      </c>
    </row>
    <row r="42" spans="3:6" x14ac:dyDescent="0.3">
      <c r="C42" s="16" t="s">
        <v>21</v>
      </c>
      <c r="D42">
        <v>15</v>
      </c>
      <c r="F42">
        <v>15</v>
      </c>
    </row>
    <row r="43" spans="3:6" x14ac:dyDescent="0.3">
      <c r="C43" s="16" t="s">
        <v>27</v>
      </c>
      <c r="E43">
        <v>4</v>
      </c>
      <c r="F43">
        <v>4</v>
      </c>
    </row>
    <row r="44" spans="3:6" x14ac:dyDescent="0.3">
      <c r="C44" s="16" t="s">
        <v>31</v>
      </c>
      <c r="E44">
        <v>7</v>
      </c>
      <c r="F44">
        <v>7</v>
      </c>
    </row>
    <row r="45" spans="3:6" x14ac:dyDescent="0.3">
      <c r="C45" s="16" t="s">
        <v>5</v>
      </c>
      <c r="D45">
        <v>10</v>
      </c>
      <c r="F45">
        <v>10</v>
      </c>
    </row>
    <row r="46" spans="3:6" x14ac:dyDescent="0.3">
      <c r="C46" s="16" t="s">
        <v>30</v>
      </c>
      <c r="E46">
        <v>15</v>
      </c>
      <c r="F46">
        <v>15</v>
      </c>
    </row>
    <row r="47" spans="3:6" x14ac:dyDescent="0.3">
      <c r="C47" s="16" t="s">
        <v>14</v>
      </c>
      <c r="E47">
        <v>13</v>
      </c>
      <c r="F47">
        <v>13</v>
      </c>
    </row>
    <row r="48" spans="3:6" x14ac:dyDescent="0.3">
      <c r="C48" s="15" t="s">
        <v>121</v>
      </c>
      <c r="D48">
        <v>32</v>
      </c>
      <c r="E48">
        <v>27</v>
      </c>
      <c r="F48">
        <v>59</v>
      </c>
    </row>
    <row r="49" spans="3:6" x14ac:dyDescent="0.3">
      <c r="C49" s="16" t="s">
        <v>41</v>
      </c>
      <c r="E49">
        <v>14</v>
      </c>
      <c r="F49">
        <v>14</v>
      </c>
    </row>
    <row r="50" spans="3:6" x14ac:dyDescent="0.3">
      <c r="C50" s="16" t="s">
        <v>11</v>
      </c>
      <c r="E50">
        <v>13</v>
      </c>
      <c r="F50">
        <v>13</v>
      </c>
    </row>
    <row r="51" spans="3:6" x14ac:dyDescent="0.3">
      <c r="C51" s="16" t="s">
        <v>19</v>
      </c>
      <c r="D51">
        <v>15</v>
      </c>
      <c r="F51">
        <v>15</v>
      </c>
    </row>
    <row r="52" spans="3:6" x14ac:dyDescent="0.3">
      <c r="C52" s="16" t="s">
        <v>10</v>
      </c>
      <c r="D52">
        <v>17</v>
      </c>
      <c r="F52">
        <v>17</v>
      </c>
    </row>
    <row r="53" spans="3:6" x14ac:dyDescent="0.3">
      <c r="C53" s="15" t="s">
        <v>240</v>
      </c>
      <c r="D53">
        <v>236</v>
      </c>
      <c r="E53">
        <v>282</v>
      </c>
      <c r="F53">
        <v>518</v>
      </c>
    </row>
    <row r="68" spans="3:12" x14ac:dyDescent="0.3">
      <c r="C68" s="14" t="s">
        <v>242</v>
      </c>
      <c r="D68" t="s">
        <v>243</v>
      </c>
    </row>
    <row r="69" spans="3:12" x14ac:dyDescent="0.3">
      <c r="C69" s="15" t="s">
        <v>120</v>
      </c>
      <c r="D69" s="33">
        <v>3991000</v>
      </c>
      <c r="F69" s="18"/>
      <c r="H69" s="18"/>
      <c r="J69" s="18"/>
      <c r="L69" s="18"/>
    </row>
    <row r="70" spans="3:12" x14ac:dyDescent="0.3">
      <c r="C70" s="15" t="s">
        <v>117</v>
      </c>
      <c r="D70" s="33">
        <v>2109000</v>
      </c>
      <c r="H70" s="18"/>
    </row>
    <row r="71" spans="3:12" x14ac:dyDescent="0.3">
      <c r="C71" s="15" t="s">
        <v>118</v>
      </c>
      <c r="D71" s="33">
        <v>4830000</v>
      </c>
    </row>
    <row r="72" spans="3:12" x14ac:dyDescent="0.3">
      <c r="C72" s="15" t="s">
        <v>121</v>
      </c>
      <c r="D72" s="33">
        <v>1277000</v>
      </c>
      <c r="H72" s="19" t="s">
        <v>257</v>
      </c>
      <c r="I72" s="20" t="s">
        <v>258</v>
      </c>
    </row>
    <row r="73" spans="3:12" x14ac:dyDescent="0.3">
      <c r="C73" s="15" t="s">
        <v>240</v>
      </c>
      <c r="D73" s="33">
        <v>12207000</v>
      </c>
      <c r="H73" s="20" t="s">
        <v>255</v>
      </c>
      <c r="I73" s="24">
        <f>GETPIVOTDATA("Total Value",$C$68)/$D$75</f>
        <v>1</v>
      </c>
    </row>
    <row r="74" spans="3:12" x14ac:dyDescent="0.3">
      <c r="H74" s="20" t="s">
        <v>256</v>
      </c>
      <c r="I74" s="25">
        <f>1-I73</f>
        <v>0</v>
      </c>
    </row>
    <row r="75" spans="3:12" x14ac:dyDescent="0.3">
      <c r="C75" s="21" t="s">
        <v>254</v>
      </c>
      <c r="D75" s="22">
        <f>SUM(Inventory_Data[[#All],[Total Value]])</f>
        <v>12207000</v>
      </c>
    </row>
    <row r="76" spans="3:12" x14ac:dyDescent="0.3">
      <c r="D76" s="18"/>
    </row>
  </sheetData>
  <mergeCells count="1">
    <mergeCell ref="A1:A1048576"/>
  </mergeCells>
  <conditionalFormatting pivot="1" sqref="D10:F19">
    <cfRule type="colorScale" priority="13">
      <colorScale>
        <cfvo type="min"/>
        <cfvo type="percentile" val="50"/>
        <cfvo type="max"/>
        <color rgb="FFF8696B"/>
        <color rgb="FFFFEB84"/>
        <color rgb="FF63BE7B"/>
      </colorScale>
    </cfRule>
  </conditionalFormatting>
  <conditionalFormatting pivot="1" sqref="D21:F27">
    <cfRule type="colorScale" priority="12">
      <colorScale>
        <cfvo type="min"/>
        <cfvo type="percentile" val="50"/>
        <cfvo type="max"/>
        <color rgb="FFF8696B"/>
        <color rgb="FFFFEB84"/>
        <color rgb="FF63BE7B"/>
      </colorScale>
    </cfRule>
  </conditionalFormatting>
  <conditionalFormatting pivot="1" sqref="D29:F47">
    <cfRule type="colorScale" priority="11">
      <colorScale>
        <cfvo type="min"/>
        <cfvo type="percentile" val="50"/>
        <cfvo type="max"/>
        <color rgb="FFF8696B"/>
        <color rgb="FFFFEB84"/>
        <color rgb="FF63BE7B"/>
      </colorScale>
    </cfRule>
  </conditionalFormatting>
  <conditionalFormatting pivot="1" sqref="D49:F52">
    <cfRule type="colorScale" priority="10">
      <colorScale>
        <cfvo type="min"/>
        <cfvo type="percentile" val="50"/>
        <cfvo type="max"/>
        <color rgb="FFF8696B"/>
        <color rgb="FFFFEB84"/>
        <color rgb="FF63BE7B"/>
      </colorScale>
    </cfRule>
  </conditionalFormatting>
  <conditionalFormatting pivot="1" sqref="M10:M25">
    <cfRule type="colorScale" priority="9">
      <colorScale>
        <cfvo type="num" val="0"/>
        <cfvo type="num" val="15"/>
        <color rgb="FFFF0000"/>
        <color rgb="FFFFC000"/>
      </colorScale>
    </cfRule>
  </conditionalFormatting>
  <conditionalFormatting pivot="1" sqref="M10:M25">
    <cfRule type="colorScale" priority="7">
      <colorScale>
        <cfvo type="num" val="0"/>
        <cfvo type="num" val="10"/>
        <color rgb="FFFF0000"/>
        <color rgb="FFFFC000"/>
      </colorScale>
    </cfRule>
  </conditionalFormatting>
  <conditionalFormatting pivot="1" sqref="D10:F19">
    <cfRule type="colorScale" priority="6">
      <colorScale>
        <cfvo type="num" val="0"/>
        <cfvo type="num" val="12"/>
        <cfvo type="num" val="20"/>
        <color rgb="FFFF0000"/>
        <color rgb="FFFFEB84"/>
        <color rgb="FF63BE7B"/>
      </colorScale>
    </cfRule>
  </conditionalFormatting>
  <conditionalFormatting pivot="1" sqref="D21:F27">
    <cfRule type="colorScale" priority="5">
      <colorScale>
        <cfvo type="num" val="0"/>
        <cfvo type="num" val="12"/>
        <cfvo type="num" val="20"/>
        <color rgb="FFF8696B"/>
        <color rgb="FFFFEB84"/>
        <color rgb="FF63BE7B"/>
      </colorScale>
    </cfRule>
  </conditionalFormatting>
  <conditionalFormatting pivot="1" sqref="D21:F27">
    <cfRule type="colorScale" priority="4">
      <colorScale>
        <cfvo type="num" val="0"/>
        <cfvo type="num" val="12"/>
        <cfvo type="num" val="20"/>
        <color rgb="FFFF0000"/>
        <color rgb="FFFFEB84"/>
        <color rgb="FF63BE7B"/>
      </colorScale>
    </cfRule>
  </conditionalFormatting>
  <conditionalFormatting pivot="1" sqref="D10:F19">
    <cfRule type="colorScale" priority="3">
      <colorScale>
        <cfvo type="num" val="0"/>
        <cfvo type="num" val="12"/>
        <cfvo type="num" val="20"/>
        <color rgb="FFFF0000"/>
        <color rgb="FFFFEB84"/>
        <color rgb="FF63BE7B"/>
      </colorScale>
    </cfRule>
  </conditionalFormatting>
  <conditionalFormatting pivot="1" sqref="D29:F47">
    <cfRule type="colorScale" priority="2">
      <colorScale>
        <cfvo type="num" val="0"/>
        <cfvo type="num" val="12"/>
        <cfvo type="num" val="20"/>
        <color rgb="FFFF0000"/>
        <color rgb="FFFFEB84"/>
        <color rgb="FF63BE7B"/>
      </colorScale>
    </cfRule>
  </conditionalFormatting>
  <conditionalFormatting pivot="1" sqref="D49:F52">
    <cfRule type="colorScale" priority="1">
      <colorScale>
        <cfvo type="num" val="0"/>
        <cfvo type="num" val="12"/>
        <cfvo type="num" val="20"/>
        <color rgb="FFFF0000"/>
        <color rgb="FFFFEB84"/>
        <color rgb="FF63BE7B"/>
      </colorScale>
    </cfRule>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DashBoard</vt:lpstr>
      <vt:lpstr>Products</vt:lpstr>
      <vt:lpstr>Vendor Info</vt:lpstr>
      <vt:lpstr>Transaction</vt:lpstr>
      <vt:lpstr>Inventory</vt:lpstr>
      <vt:lpstr>Purchase</vt:lpstr>
      <vt:lpstr>Report Summary</vt:lpstr>
      <vt:lpstr>Count_of_Current_Inventory</vt:lpstr>
      <vt:lpstr>Count_of_Product</vt:lpstr>
      <vt:lpstr>Notification_Alert_Reorder</vt:lpstr>
      <vt:lpstr>Reorder_Product_Counts</vt:lpstr>
      <vt:lpstr>Reorder_Products_Notification</vt:lpstr>
      <vt:lpstr>Sum_of_Total_Value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Rajora</dc:creator>
  <cp:lastModifiedBy>Varun Rajora</cp:lastModifiedBy>
  <dcterms:created xsi:type="dcterms:W3CDTF">2025-12-22T12:39:53Z</dcterms:created>
  <dcterms:modified xsi:type="dcterms:W3CDTF">2026-01-08T13:13:09Z</dcterms:modified>
</cp:coreProperties>
</file>