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OPM\Template\"/>
    </mc:Choice>
  </mc:AlternateContent>
  <xr:revisionPtr revIDLastSave="0" documentId="8_{567A4F56-99A4-4F6D-9AA5-3BC00B270EC4}" xr6:coauthVersionLast="47" xr6:coauthVersionMax="47" xr10:uidLastSave="{00000000-0000-0000-0000-000000000000}"/>
  <bookViews>
    <workbookView xWindow="-110" yWindow="-110" windowWidth="19420" windowHeight="11020" xr2:uid="{00000000-000D-0000-FFFF-FFFF00000000}"/>
  </bookViews>
  <sheets>
    <sheet name="Chi tiet vat tu theo HD" sheetId="21" r:id="rId1"/>
    <sheet name="tổng hợp QT" sheetId="3" r:id="rId2"/>
    <sheet name="mẫu 3" sheetId="4" r:id="rId3"/>
    <sheet name="thanh toan" sheetId="5" r:id="rId4"/>
    <sheet name="phân bổ" sheetId="6" r:id="rId5"/>
    <sheet name="tờ trình" sheetId="7" r:id="rId6"/>
    <sheet name="nhap lieu" sheetId="8" r:id="rId7"/>
    <sheet name="Tên tỉnh" sheetId="11" r:id="rId8"/>
    <sheet name="Sheet1" sheetId="12"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0" hidden="1">'Chi tiet vat tu theo HD'!$A$4:$IZ$252</definedName>
    <definedName name="_xlnm._FilterDatabase" localSheetId="6" hidden="1">'nhap lieu'!$A$4:$IZ$571</definedName>
    <definedName name="_xlnm._FilterDatabase" localSheetId="4" hidden="1">'phân bổ'!$B$8:$E$8</definedName>
    <definedName name="_xlnm._FilterDatabase" localSheetId="7" hidden="1">'Tên tỉnh'!$E$1:$M$66</definedName>
    <definedName name="_xlnm.Print_Area" localSheetId="0">'Chi tiet vat tu theo HD'!$A$1:$AB$74</definedName>
    <definedName name="_xlnm.Print_Area" localSheetId="6">'nhap lieu'!$A$1:$AB$193</definedName>
    <definedName name="_xlnm.Print_Titles" localSheetId="0">'Chi tiet vat tu theo HD'!$A:$I,'Chi tiet vat tu theo HD'!$4:$4</definedName>
    <definedName name="_xlnm.Print_Titles" localSheetId="6">'nhap lieu'!$A:$I,'nhap lieu'!$4:$4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52" i="21" l="1"/>
  <c r="O218" i="21"/>
  <c r="O49" i="21"/>
  <c r="O9" i="21"/>
  <c r="O7" i="21"/>
  <c r="O515" i="8"/>
  <c r="O128" i="8"/>
  <c r="O6" i="21" l="1"/>
  <c r="O8" i="21"/>
  <c r="O14" i="21" l="1"/>
  <c r="O10" i="21"/>
  <c r="O12" i="21"/>
  <c r="O11" i="21"/>
  <c r="O13" i="21" l="1"/>
  <c r="O17" i="21"/>
  <c r="O15" i="21"/>
  <c r="O16" i="21"/>
  <c r="O18" i="21" l="1"/>
  <c r="O19" i="21"/>
  <c r="O20" i="21" l="1"/>
  <c r="O21" i="21" l="1"/>
  <c r="O26" i="21" l="1"/>
  <c r="O25" i="21"/>
  <c r="O23" i="21"/>
  <c r="O22" i="21"/>
  <c r="O24" i="21"/>
  <c r="O27" i="21" l="1"/>
  <c r="O28" i="21"/>
  <c r="O31" i="21" l="1"/>
  <c r="O29" i="21"/>
  <c r="O33" i="21"/>
  <c r="O32" i="21"/>
  <c r="O30" i="21"/>
  <c r="O36" i="21" l="1"/>
  <c r="O37" i="21"/>
  <c r="O35" i="21"/>
  <c r="O34" i="21"/>
  <c r="O40" i="21" l="1"/>
  <c r="O39" i="21"/>
  <c r="O38" i="21"/>
  <c r="O44" i="21" l="1"/>
  <c r="O43" i="21"/>
  <c r="O45" i="21"/>
  <c r="O42" i="21"/>
  <c r="O41" i="21"/>
  <c r="O48" i="21" l="1"/>
  <c r="O47" i="21"/>
  <c r="O46" i="21"/>
  <c r="O50" i="21" l="1"/>
  <c r="O51" i="21" l="1"/>
  <c r="O53" i="21"/>
  <c r="O52" i="21"/>
  <c r="O54" i="21"/>
  <c r="O55" i="21" l="1"/>
  <c r="O57" i="21" l="1"/>
  <c r="O60" i="21"/>
  <c r="O59" i="21"/>
  <c r="O58" i="21"/>
  <c r="O62" i="21"/>
  <c r="O61" i="21"/>
  <c r="O56" i="21"/>
  <c r="O63" i="21" l="1"/>
  <c r="O66" i="21" l="1"/>
  <c r="O65" i="21"/>
  <c r="O68" i="21"/>
  <c r="O64" i="21"/>
  <c r="O67" i="21"/>
  <c r="O72" i="21" l="1"/>
  <c r="O69" i="21"/>
  <c r="O73" i="21"/>
  <c r="O70" i="21"/>
  <c r="O74" i="21"/>
  <c r="O71" i="21"/>
  <c r="O75" i="21" l="1"/>
  <c r="O77" i="21" l="1"/>
  <c r="O76" i="21"/>
  <c r="R12" i="12"/>
  <c r="S12" i="12" s="1"/>
  <c r="R3" i="12"/>
  <c r="S3" i="12" s="1"/>
  <c r="R4" i="12"/>
  <c r="S4" i="12" s="1"/>
  <c r="R5" i="12"/>
  <c r="S5" i="12" s="1"/>
  <c r="R6" i="12"/>
  <c r="S6" i="12" s="1"/>
  <c r="R7" i="12"/>
  <c r="S7" i="12" s="1"/>
  <c r="R8" i="12"/>
  <c r="S8" i="12" s="1"/>
  <c r="R9" i="12"/>
  <c r="S9" i="12" s="1"/>
  <c r="R10" i="12"/>
  <c r="S10" i="12" s="1"/>
  <c r="R11" i="12"/>
  <c r="S11" i="12" s="1"/>
  <c r="R13" i="12"/>
  <c r="S13" i="12" s="1"/>
  <c r="R14" i="12"/>
  <c r="S14" i="12" s="1"/>
  <c r="R15" i="12"/>
  <c r="S15" i="12" s="1"/>
  <c r="R16" i="12"/>
  <c r="S16" i="12" s="1"/>
  <c r="R17" i="12"/>
  <c r="S17" i="12" s="1"/>
  <c r="R18" i="12"/>
  <c r="S18" i="12" s="1"/>
  <c r="R19" i="12"/>
  <c r="S19" i="12" s="1"/>
  <c r="R20" i="12"/>
  <c r="S20" i="12" s="1"/>
  <c r="R21" i="12"/>
  <c r="S21" i="12" s="1"/>
  <c r="R22" i="12"/>
  <c r="S22" i="12" s="1"/>
  <c r="R23" i="12"/>
  <c r="S23" i="12" s="1"/>
  <c r="R24" i="12"/>
  <c r="S24" i="12" s="1"/>
  <c r="R25" i="12"/>
  <c r="S25" i="12" s="1"/>
  <c r="R26" i="12"/>
  <c r="S26" i="12" s="1"/>
  <c r="R27" i="12"/>
  <c r="S27" i="12" s="1"/>
  <c r="R28" i="12"/>
  <c r="S28" i="12" s="1"/>
  <c r="R29" i="12"/>
  <c r="S29" i="12" s="1"/>
  <c r="R30" i="12"/>
  <c r="S30" i="12" s="1"/>
  <c r="R31" i="12"/>
  <c r="S31" i="12" s="1"/>
  <c r="R32" i="12"/>
  <c r="S32" i="12" s="1"/>
  <c r="R2" i="12"/>
  <c r="S2" i="12" s="1"/>
  <c r="O80" i="21" l="1"/>
  <c r="O79" i="21"/>
  <c r="O81" i="21"/>
  <c r="O78" i="21"/>
  <c r="O86" i="21" l="1"/>
  <c r="O87" i="21"/>
  <c r="O82" i="21"/>
  <c r="O85" i="21"/>
  <c r="O83" i="21"/>
  <c r="O84" i="21"/>
  <c r="O88" i="21" l="1"/>
  <c r="O92" i="21" l="1"/>
  <c r="O94" i="21"/>
  <c r="O93" i="21"/>
  <c r="O91" i="21"/>
  <c r="O89" i="21"/>
  <c r="O90" i="21"/>
  <c r="O95" i="21" l="1"/>
  <c r="O97" i="21"/>
  <c r="O99" i="21"/>
  <c r="O96" i="21"/>
  <c r="O98" i="21"/>
  <c r="O100" i="21" l="1"/>
  <c r="O101" i="21"/>
  <c r="O102" i="21"/>
  <c r="O103" i="21" l="1"/>
  <c r="O104" i="21" l="1"/>
  <c r="O106" i="21"/>
  <c r="O105" i="21"/>
  <c r="O108" i="21" l="1"/>
  <c r="O111" i="21"/>
  <c r="O109" i="21"/>
  <c r="O107" i="21"/>
  <c r="O110" i="21"/>
  <c r="O115" i="21" l="1"/>
  <c r="O112" i="21"/>
  <c r="O114" i="21"/>
  <c r="O113" i="21"/>
  <c r="O118" i="21" l="1"/>
  <c r="O116" i="21"/>
  <c r="O117" i="21"/>
  <c r="O119" i="21"/>
  <c r="O120" i="21" l="1"/>
  <c r="O121" i="21"/>
  <c r="O122" i="21"/>
  <c r="O126" i="21" l="1"/>
  <c r="O124" i="21"/>
  <c r="O125" i="21"/>
  <c r="O123" i="21"/>
  <c r="O127" i="21"/>
  <c r="O131" i="21" l="1"/>
  <c r="O130" i="21"/>
  <c r="O132" i="21"/>
  <c r="O129" i="21"/>
  <c r="O128" i="21"/>
  <c r="O134" i="21" l="1"/>
  <c r="O133" i="21"/>
  <c r="O136" i="21" l="1"/>
  <c r="O140" i="21"/>
  <c r="O137" i="21"/>
  <c r="O135" i="21"/>
  <c r="O138" i="21"/>
  <c r="O139" i="21"/>
  <c r="O142" i="21" l="1"/>
  <c r="O146" i="21"/>
  <c r="O143" i="21"/>
  <c r="O141" i="21"/>
  <c r="O144" i="21"/>
  <c r="O145" i="21"/>
  <c r="O152" i="21" l="1"/>
  <c r="O151" i="21"/>
  <c r="O150" i="21"/>
  <c r="O149" i="21"/>
  <c r="O148" i="21"/>
  <c r="O147" i="21"/>
  <c r="O158" i="21" l="1"/>
  <c r="O153" i="21"/>
  <c r="O157" i="21"/>
  <c r="O155" i="21"/>
  <c r="O154" i="21"/>
  <c r="O156" i="21"/>
  <c r="O159" i="21" l="1"/>
  <c r="O160" i="21" l="1"/>
  <c r="O163" i="21"/>
  <c r="O161" i="21"/>
  <c r="O162" i="21"/>
  <c r="O164" i="21"/>
  <c r="O166" i="21" l="1"/>
  <c r="O169" i="21"/>
  <c r="O168" i="21"/>
  <c r="O167" i="21"/>
  <c r="O165" i="21"/>
  <c r="O170" i="21" l="1"/>
  <c r="O171" i="21"/>
  <c r="O172" i="21" l="1"/>
  <c r="O174" i="21"/>
  <c r="O176" i="21"/>
  <c r="O175" i="21"/>
  <c r="O173" i="21"/>
  <c r="O180" i="21" l="1"/>
  <c r="O178" i="21"/>
  <c r="O177" i="21"/>
  <c r="O179" i="21"/>
  <c r="O182" i="21"/>
  <c r="O181" i="21"/>
  <c r="O184" i="21" l="1"/>
  <c r="O185" i="21"/>
  <c r="O183" i="21"/>
  <c r="O189" i="21" l="1"/>
  <c r="O188" i="21"/>
  <c r="O186" i="21"/>
  <c r="O190" i="21"/>
  <c r="O187" i="21"/>
  <c r="O192" i="21" l="1"/>
  <c r="O191" i="21"/>
  <c r="O194" i="21" l="1"/>
  <c r="O195" i="21"/>
  <c r="O196" i="21"/>
  <c r="O197" i="21"/>
  <c r="O193" i="21"/>
  <c r="O202" i="21" l="1"/>
  <c r="O198" i="21"/>
  <c r="O201" i="21"/>
  <c r="O200" i="21"/>
  <c r="O199" i="21"/>
  <c r="O206" i="21" l="1"/>
  <c r="O205" i="21"/>
  <c r="O204" i="21"/>
  <c r="O207" i="21"/>
  <c r="O203" i="21"/>
  <c r="O209" i="21" l="1"/>
  <c r="O208" i="21"/>
  <c r="O210" i="21"/>
  <c r="O213" i="21" l="1"/>
  <c r="O214" i="21"/>
  <c r="O211" i="21"/>
  <c r="O212" i="21"/>
  <c r="O215" i="21" l="1"/>
  <c r="O219" i="21"/>
  <c r="O220" i="21"/>
  <c r="O216" i="21"/>
  <c r="O217" i="21"/>
  <c r="O224" i="21" l="1"/>
  <c r="O223" i="21"/>
  <c r="O222" i="21"/>
  <c r="O221" i="21"/>
  <c r="O227" i="21" l="1"/>
  <c r="O225" i="21"/>
  <c r="O228" i="21"/>
  <c r="O226" i="21"/>
  <c r="O231" i="21" l="1"/>
  <c r="O234" i="21"/>
  <c r="O230" i="21"/>
  <c r="O229" i="21"/>
  <c r="O232" i="21"/>
  <c r="O233" i="21"/>
  <c r="O236" i="21" l="1"/>
  <c r="O235" i="21"/>
  <c r="O238" i="21"/>
  <c r="O239" i="21"/>
  <c r="O237" i="21"/>
  <c r="O240" i="21" l="1"/>
  <c r="O242" i="21"/>
  <c r="O243" i="21"/>
  <c r="O241" i="21"/>
  <c r="O244" i="21"/>
  <c r="O249" i="21" l="1"/>
  <c r="O248" i="21"/>
  <c r="O247" i="21"/>
  <c r="O250" i="21"/>
  <c r="O245" i="21"/>
  <c r="O246" i="21"/>
  <c r="O251" i="21" l="1"/>
  <c r="C6" i="8" l="1"/>
  <c r="Y6" i="8" s="1"/>
  <c r="A15" i="8"/>
  <c r="C15" i="8" l="1"/>
  <c r="AA15" i="8" s="1"/>
  <c r="A24" i="8"/>
  <c r="A33" i="8" s="1"/>
  <c r="N6" i="8"/>
  <c r="M6" i="8"/>
  <c r="Q15" i="8"/>
  <c r="U15" i="8" s="1"/>
  <c r="V15" i="8" s="1"/>
  <c r="X15" i="8" s="1"/>
  <c r="AB15" i="8" l="1"/>
  <c r="N15" i="8"/>
  <c r="Y15" i="8"/>
  <c r="Z15" i="8"/>
  <c r="AF15" i="8"/>
  <c r="AG15" i="8" s="1"/>
  <c r="M15" i="8"/>
  <c r="C33" i="8"/>
  <c r="A42" i="8"/>
  <c r="C24" i="8"/>
  <c r="O15" i="8" l="1"/>
  <c r="O23" i="8" s="1"/>
  <c r="AO15" i="8"/>
  <c r="AA33" i="8"/>
  <c r="AF33" i="8"/>
  <c r="AB33" i="8"/>
  <c r="Q33" i="8"/>
  <c r="U33" i="8" s="1"/>
  <c r="V33" i="8" s="1"/>
  <c r="X33" i="8" s="1"/>
  <c r="Y33" i="8"/>
  <c r="M33" i="8"/>
  <c r="O33" i="8" s="1"/>
  <c r="O41" i="8" s="1"/>
  <c r="Z33" i="8"/>
  <c r="N33" i="8"/>
  <c r="A51" i="8"/>
  <c r="C42" i="8"/>
  <c r="AA24" i="8"/>
  <c r="AF24" i="8"/>
  <c r="AB24" i="8"/>
  <c r="M24" i="8"/>
  <c r="O24" i="8" s="1"/>
  <c r="O32" i="8" s="1"/>
  <c r="N24" i="8"/>
  <c r="Q24" i="8"/>
  <c r="U24" i="8" s="1"/>
  <c r="V24" i="8" s="1"/>
  <c r="X24" i="8" s="1"/>
  <c r="Z24" i="8"/>
  <c r="Y24" i="8"/>
  <c r="AC15" i="8" l="1"/>
  <c r="AD15" i="8" s="1"/>
  <c r="AE15" i="8" s="1"/>
  <c r="AC33" i="8"/>
  <c r="AA42" i="8"/>
  <c r="AB42" i="8"/>
  <c r="AF42" i="8"/>
  <c r="Z42" i="8"/>
  <c r="M42" i="8"/>
  <c r="O42" i="8" s="1"/>
  <c r="O50" i="8" s="1"/>
  <c r="Y42" i="8"/>
  <c r="N42" i="8"/>
  <c r="Q42" i="8"/>
  <c r="U42" i="8" s="1"/>
  <c r="V42" i="8" s="1"/>
  <c r="X42" i="8" s="1"/>
  <c r="A60" i="8"/>
  <c r="C51" i="8"/>
  <c r="AD33" i="8"/>
  <c r="AE33" i="8" s="1"/>
  <c r="AO33" i="8"/>
  <c r="AG33" i="8"/>
  <c r="AC24" i="8"/>
  <c r="AO24" i="8"/>
  <c r="AG24" i="8"/>
  <c r="Z6" i="8"/>
  <c r="AB6" i="8"/>
  <c r="AA6" i="8"/>
  <c r="AF6" i="8"/>
  <c r="Q6" i="8"/>
  <c r="U6" i="8" s="1"/>
  <c r="B4" i="11"/>
  <c r="B15" i="8" s="1"/>
  <c r="B5" i="11"/>
  <c r="B24" i="8" s="1"/>
  <c r="B32" i="8" s="1"/>
  <c r="B6" i="11"/>
  <c r="B33" i="8" s="1"/>
  <c r="B41" i="8" s="1"/>
  <c r="B7" i="11"/>
  <c r="B42" i="8" s="1"/>
  <c r="B50" i="8" s="1"/>
  <c r="B8" i="11"/>
  <c r="B51" i="8" s="1"/>
  <c r="B59" i="8" s="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3" i="11"/>
  <c r="B6" i="8" s="1"/>
  <c r="AC42" i="8" l="1"/>
  <c r="Z51" i="8"/>
  <c r="AF51" i="8"/>
  <c r="AB51" i="8"/>
  <c r="N51" i="8"/>
  <c r="M51" i="8"/>
  <c r="O51" i="8" s="1"/>
  <c r="O59" i="8" s="1"/>
  <c r="Y51" i="8"/>
  <c r="AA51" i="8"/>
  <c r="Q51" i="8"/>
  <c r="U51" i="8" s="1"/>
  <c r="V51" i="8" s="1"/>
  <c r="X51" i="8" s="1"/>
  <c r="AO42" i="8"/>
  <c r="AG42" i="8"/>
  <c r="A69" i="8"/>
  <c r="C60" i="8"/>
  <c r="B60" i="8"/>
  <c r="B68" i="8" s="1"/>
  <c r="AD42" i="8"/>
  <c r="AE42" i="8" s="1"/>
  <c r="AD24" i="8"/>
  <c r="AE24" i="8" s="1"/>
  <c r="AG6" i="8"/>
  <c r="AO6" i="8"/>
  <c r="AC51" i="8" l="1"/>
  <c r="AD51" i="8" s="1"/>
  <c r="AE51" i="8" s="1"/>
  <c r="B69" i="8"/>
  <c r="B77" i="8" s="1"/>
  <c r="A78" i="8"/>
  <c r="C69" i="8"/>
  <c r="AO51" i="8"/>
  <c r="AG51" i="8"/>
  <c r="AA60" i="8"/>
  <c r="Y60" i="8"/>
  <c r="Q60" i="8"/>
  <c r="U60" i="8" s="1"/>
  <c r="V60" i="8" s="1"/>
  <c r="X60" i="8" s="1"/>
  <c r="Z60" i="8"/>
  <c r="N60" i="8"/>
  <c r="AF60" i="8"/>
  <c r="AB60" i="8"/>
  <c r="M60" i="8"/>
  <c r="O60" i="8" s="1"/>
  <c r="O68" i="8" s="1"/>
  <c r="B23" i="8"/>
  <c r="AC60" i="8" l="1"/>
  <c r="AD60" i="8" s="1"/>
  <c r="AE60" i="8" s="1"/>
  <c r="AO60" i="8"/>
  <c r="AG60" i="8"/>
  <c r="M69" i="8"/>
  <c r="O69" i="8" s="1"/>
  <c r="O77" i="8" s="1"/>
  <c r="AB69" i="8"/>
  <c r="Y69" i="8"/>
  <c r="AA69" i="8"/>
  <c r="Q69" i="8"/>
  <c r="U69" i="8" s="1"/>
  <c r="V69" i="8" s="1"/>
  <c r="X69" i="8" s="1"/>
  <c r="N69" i="8"/>
  <c r="Z69" i="8"/>
  <c r="AF69" i="8"/>
  <c r="A87" i="8"/>
  <c r="C78" i="8"/>
  <c r="B78" i="8"/>
  <c r="B86" i="8" s="1"/>
  <c r="B11" i="8"/>
  <c r="B10" i="8"/>
  <c r="A16" i="8"/>
  <c r="A25" i="8" s="1"/>
  <c r="A34" i="8" s="1"/>
  <c r="A17" i="8"/>
  <c r="A26" i="8" s="1"/>
  <c r="A35" i="8" s="1"/>
  <c r="A18" i="8"/>
  <c r="A27" i="8" s="1"/>
  <c r="A36" i="8" s="1"/>
  <c r="A19" i="8"/>
  <c r="A28" i="8" s="1"/>
  <c r="A37" i="8" s="1"/>
  <c r="A20" i="8"/>
  <c r="A29" i="8" s="1"/>
  <c r="A38" i="8" s="1"/>
  <c r="A21" i="8"/>
  <c r="A30" i="8" s="1"/>
  <c r="A39" i="8" s="1"/>
  <c r="A22" i="8"/>
  <c r="A31" i="8" s="1"/>
  <c r="A40" i="8" s="1"/>
  <c r="B7" i="8"/>
  <c r="C7" i="8"/>
  <c r="B8" i="8"/>
  <c r="C8" i="8"/>
  <c r="B9" i="8"/>
  <c r="C9" i="8"/>
  <c r="C10" i="8"/>
  <c r="C11" i="8"/>
  <c r="B12" i="8"/>
  <c r="C12" i="8"/>
  <c r="B13" i="8"/>
  <c r="C13" i="8"/>
  <c r="M13" i="8" s="1"/>
  <c r="O13" i="8" s="1"/>
  <c r="B14" i="8"/>
  <c r="M65" i="11"/>
  <c r="M64" i="11"/>
  <c r="M62" i="11"/>
  <c r="M59" i="11"/>
  <c r="M58" i="11"/>
  <c r="M49" i="11"/>
  <c r="M48" i="11"/>
  <c r="M46" i="11"/>
  <c r="M44" i="11"/>
  <c r="M40" i="11"/>
  <c r="M39" i="11"/>
  <c r="M34" i="11"/>
  <c r="M33" i="11"/>
  <c r="M32" i="11"/>
  <c r="M31" i="11"/>
  <c r="M29" i="11"/>
  <c r="M27" i="11"/>
  <c r="M26" i="11"/>
  <c r="M25" i="11"/>
  <c r="M22" i="11"/>
  <c r="M21" i="11"/>
  <c r="M17" i="11"/>
  <c r="M16" i="11"/>
  <c r="M14" i="11"/>
  <c r="M11" i="11"/>
  <c r="M9" i="11"/>
  <c r="M5" i="11"/>
  <c r="M3" i="11"/>
  <c r="AC69" i="8" l="1"/>
  <c r="AD69" i="8" s="1"/>
  <c r="AE69" i="8" s="1"/>
  <c r="AF78" i="8"/>
  <c r="Z78" i="8"/>
  <c r="AB78" i="8"/>
  <c r="M78" i="8"/>
  <c r="O78" i="8" s="1"/>
  <c r="O86" i="8" s="1"/>
  <c r="Y78" i="8"/>
  <c r="AA78" i="8"/>
  <c r="Q78" i="8"/>
  <c r="U78" i="8" s="1"/>
  <c r="V78" i="8" s="1"/>
  <c r="X78" i="8" s="1"/>
  <c r="N78" i="8"/>
  <c r="A96" i="8"/>
  <c r="C87" i="8"/>
  <c r="B87" i="8"/>
  <c r="B95" i="8" s="1"/>
  <c r="A45" i="8"/>
  <c r="C36" i="8"/>
  <c r="B36" i="8"/>
  <c r="AO69" i="8"/>
  <c r="AG69" i="8"/>
  <c r="B38" i="8"/>
  <c r="A47" i="8"/>
  <c r="C38" i="8"/>
  <c r="B34" i="8"/>
  <c r="A43" i="8"/>
  <c r="C34" i="8"/>
  <c r="C37" i="8"/>
  <c r="B37" i="8"/>
  <c r="A46" i="8"/>
  <c r="C40" i="8"/>
  <c r="A49" i="8"/>
  <c r="B40" i="8"/>
  <c r="C39" i="8"/>
  <c r="A48" i="8"/>
  <c r="B39" i="8"/>
  <c r="B35" i="8"/>
  <c r="A44" i="8"/>
  <c r="C35" i="8"/>
  <c r="C31" i="8"/>
  <c r="B31" i="8"/>
  <c r="B27" i="8"/>
  <c r="C27" i="8"/>
  <c r="C30" i="8"/>
  <c r="B30" i="8"/>
  <c r="C26" i="8"/>
  <c r="B26" i="8"/>
  <c r="C29" i="8"/>
  <c r="B29" i="8"/>
  <c r="C25" i="8"/>
  <c r="B25" i="8"/>
  <c r="C28" i="8"/>
  <c r="B28" i="8"/>
  <c r="AA12" i="8"/>
  <c r="AB11" i="8"/>
  <c r="Q11" i="8"/>
  <c r="U11" i="8" s="1"/>
  <c r="V11" i="8" s="1"/>
  <c r="X11" i="8" s="1"/>
  <c r="Z12" i="8"/>
  <c r="N12" i="8"/>
  <c r="AA11" i="8"/>
  <c r="N11" i="8"/>
  <c r="AB12" i="8"/>
  <c r="Q12" i="8"/>
  <c r="U12" i="8" s="1"/>
  <c r="AF11" i="8"/>
  <c r="AO11" i="8" s="1"/>
  <c r="Y11" i="8"/>
  <c r="AF12" i="8"/>
  <c r="AO12" i="8" s="1"/>
  <c r="Y12" i="8"/>
  <c r="M12" i="8"/>
  <c r="O12" i="8" s="1"/>
  <c r="AC12" i="8" s="1"/>
  <c r="AD12" i="8" s="1"/>
  <c r="AE12" i="8" s="1"/>
  <c r="Z11" i="8"/>
  <c r="M11" i="8"/>
  <c r="O11" i="8" s="1"/>
  <c r="AC11" i="8" s="1"/>
  <c r="C22" i="8"/>
  <c r="B22" i="8"/>
  <c r="AB10" i="8"/>
  <c r="Q10" i="8"/>
  <c r="AA10" i="8"/>
  <c r="N10" i="8"/>
  <c r="Y10" i="8"/>
  <c r="Z10" i="8"/>
  <c r="M10" i="8"/>
  <c r="AF10" i="8"/>
  <c r="AO10" i="8" s="1"/>
  <c r="B17" i="8"/>
  <c r="C17" i="8"/>
  <c r="AA13" i="8"/>
  <c r="N13" i="8"/>
  <c r="Z13" i="8"/>
  <c r="AC13" i="8"/>
  <c r="AD13" i="8" s="1"/>
  <c r="AE13" i="8" s="1"/>
  <c r="AB13" i="8"/>
  <c r="Q13" i="8"/>
  <c r="U13" i="8" s="1"/>
  <c r="V13" i="8" s="1"/>
  <c r="X13" i="8" s="1"/>
  <c r="AF13" i="8"/>
  <c r="AO13" i="8" s="1"/>
  <c r="Y13" i="8"/>
  <c r="B21" i="8"/>
  <c r="C21" i="8"/>
  <c r="AA9" i="8"/>
  <c r="Z9" i="8"/>
  <c r="AF9" i="8"/>
  <c r="AO9" i="8" s="1"/>
  <c r="N9" i="8"/>
  <c r="AB9" i="8"/>
  <c r="M9" i="8"/>
  <c r="N7" i="8"/>
  <c r="M7" i="8"/>
  <c r="B20" i="8"/>
  <c r="C20" i="8"/>
  <c r="C16" i="8"/>
  <c r="B16" i="8"/>
  <c r="N8" i="8"/>
  <c r="M8" i="8"/>
  <c r="O8" i="8" s="1"/>
  <c r="AC8" i="8" s="1"/>
  <c r="AD8" i="8" s="1"/>
  <c r="AE8" i="8" s="1"/>
  <c r="C18" i="8"/>
  <c r="B18" i="8"/>
  <c r="C19" i="8"/>
  <c r="B19" i="8"/>
  <c r="AB8" i="8"/>
  <c r="Q8" i="8"/>
  <c r="U8" i="8" s="1"/>
  <c r="V8" i="8" s="1"/>
  <c r="X8" i="8" s="1"/>
  <c r="AA8" i="8"/>
  <c r="Z8" i="8"/>
  <c r="AF8" i="8"/>
  <c r="AO8" i="8" s="1"/>
  <c r="Y8" i="8"/>
  <c r="Y9" i="8"/>
  <c r="Q9" i="8"/>
  <c r="U9" i="8" s="1"/>
  <c r="V9" i="8" s="1"/>
  <c r="X9" i="8" s="1"/>
  <c r="Z7" i="8"/>
  <c r="Y7" i="8"/>
  <c r="Q7" i="8"/>
  <c r="U7" i="8" s="1"/>
  <c r="AB7" i="8"/>
  <c r="AF7" i="8"/>
  <c r="O7" i="8"/>
  <c r="AC7" i="8" s="1"/>
  <c r="AD7" i="8" s="1"/>
  <c r="AE7" i="8" s="1"/>
  <c r="AA7" i="8"/>
  <c r="U10" i="8"/>
  <c r="V6" i="8"/>
  <c r="X6" i="8" s="1"/>
  <c r="AD11" i="8"/>
  <c r="AE11" i="8" s="1"/>
  <c r="O6" i="8"/>
  <c r="AC6" i="8" s="1"/>
  <c r="O10" i="8" l="1"/>
  <c r="AC10" i="8" s="1"/>
  <c r="AD10" i="8" s="1"/>
  <c r="AE10" i="8" s="1"/>
  <c r="O9" i="8"/>
  <c r="AC9" i="8" s="1"/>
  <c r="AD9" i="8" s="1"/>
  <c r="AE9" i="8" s="1"/>
  <c r="O14" i="8"/>
  <c r="AC78" i="8"/>
  <c r="AD78" i="8" s="1"/>
  <c r="AE78" i="8" s="1"/>
  <c r="AA35" i="8"/>
  <c r="AF35" i="8"/>
  <c r="AB35" i="8"/>
  <c r="Y35" i="8"/>
  <c r="Z35" i="8"/>
  <c r="Q35" i="8"/>
  <c r="U35" i="8" s="1"/>
  <c r="V35" i="8" s="1"/>
  <c r="X35" i="8" s="1"/>
  <c r="M35" i="8"/>
  <c r="N35" i="8"/>
  <c r="B48" i="8"/>
  <c r="A57" i="8"/>
  <c r="C48" i="8"/>
  <c r="AF40" i="8"/>
  <c r="Y40" i="8"/>
  <c r="AA40" i="8"/>
  <c r="Q40" i="8"/>
  <c r="U40" i="8" s="1"/>
  <c r="V40" i="8" s="1"/>
  <c r="X40" i="8" s="1"/>
  <c r="AB40" i="8"/>
  <c r="M40" i="8"/>
  <c r="Z40" i="8"/>
  <c r="N40" i="8"/>
  <c r="AA34" i="8"/>
  <c r="AB34" i="8"/>
  <c r="AF34" i="8"/>
  <c r="N34" i="8"/>
  <c r="Z34" i="8"/>
  <c r="Q34" i="8"/>
  <c r="U34" i="8" s="1"/>
  <c r="V34" i="8" s="1"/>
  <c r="X34" i="8" s="1"/>
  <c r="M34" i="8"/>
  <c r="O34" i="8" s="1"/>
  <c r="Y34" i="8"/>
  <c r="C47" i="8"/>
  <c r="A56" i="8"/>
  <c r="B47" i="8"/>
  <c r="B44" i="8"/>
  <c r="C44" i="8"/>
  <c r="A53" i="8"/>
  <c r="B46" i="8"/>
  <c r="A55" i="8"/>
  <c r="C46" i="8"/>
  <c r="C43" i="8"/>
  <c r="B43" i="8"/>
  <c r="A52" i="8"/>
  <c r="AA36" i="8"/>
  <c r="AB36" i="8"/>
  <c r="AF36" i="8"/>
  <c r="Y36" i="8"/>
  <c r="N36" i="8"/>
  <c r="Q36" i="8"/>
  <c r="U36" i="8" s="1"/>
  <c r="V36" i="8" s="1"/>
  <c r="X36" i="8" s="1"/>
  <c r="M36" i="8"/>
  <c r="Z36" i="8"/>
  <c r="A54" i="8"/>
  <c r="B45" i="8"/>
  <c r="C45" i="8"/>
  <c r="M87" i="8"/>
  <c r="O87" i="8" s="1"/>
  <c r="O95" i="8" s="1"/>
  <c r="AB87" i="8"/>
  <c r="AA87" i="8"/>
  <c r="Y87" i="8"/>
  <c r="N87" i="8"/>
  <c r="Q87" i="8"/>
  <c r="U87" i="8" s="1"/>
  <c r="V87" i="8" s="1"/>
  <c r="X87" i="8" s="1"/>
  <c r="Z87" i="8"/>
  <c r="AF87" i="8"/>
  <c r="A58" i="8"/>
  <c r="C49" i="8"/>
  <c r="B49" i="8"/>
  <c r="AA37" i="8"/>
  <c r="AF37" i="8"/>
  <c r="AB37" i="8"/>
  <c r="M37" i="8"/>
  <c r="Y37" i="8"/>
  <c r="N37" i="8"/>
  <c r="Z37" i="8"/>
  <c r="Q37" i="8"/>
  <c r="U37" i="8" s="1"/>
  <c r="V37" i="8" s="1"/>
  <c r="X37" i="8" s="1"/>
  <c r="AA39" i="8"/>
  <c r="AB39" i="8"/>
  <c r="AB38" i="8"/>
  <c r="AF38" i="8"/>
  <c r="AF39" i="8"/>
  <c r="M39" i="8"/>
  <c r="O39" i="8" s="1"/>
  <c r="AC39" i="8" s="1"/>
  <c r="N38" i="8"/>
  <c r="Y38" i="8"/>
  <c r="Y39" i="8"/>
  <c r="Z38" i="8"/>
  <c r="Q38" i="8"/>
  <c r="U38" i="8" s="1"/>
  <c r="V38" i="8" s="1"/>
  <c r="X38" i="8" s="1"/>
  <c r="Z39" i="8"/>
  <c r="AA38" i="8"/>
  <c r="Q39" i="8"/>
  <c r="U39" i="8" s="1"/>
  <c r="V39" i="8" s="1"/>
  <c r="X39" i="8" s="1"/>
  <c r="M38" i="8"/>
  <c r="N39" i="8"/>
  <c r="A105" i="8"/>
  <c r="C96" i="8"/>
  <c r="B96" i="8"/>
  <c r="B104" i="8" s="1"/>
  <c r="AO78" i="8"/>
  <c r="AG78" i="8"/>
  <c r="AA27" i="8"/>
  <c r="AF27" i="8"/>
  <c r="AB27" i="8"/>
  <c r="Q27" i="8"/>
  <c r="U27" i="8" s="1"/>
  <c r="V27" i="8" s="1"/>
  <c r="X27" i="8" s="1"/>
  <c r="Y27" i="8"/>
  <c r="M27" i="8"/>
  <c r="Z27" i="8"/>
  <c r="N27" i="8"/>
  <c r="AA25" i="8"/>
  <c r="AB25" i="8"/>
  <c r="AF25" i="8"/>
  <c r="Y25" i="8"/>
  <c r="N25" i="8"/>
  <c r="M25" i="8"/>
  <c r="O25" i="8" s="1"/>
  <c r="Q25" i="8"/>
  <c r="U25" i="8" s="1"/>
  <c r="V25" i="8" s="1"/>
  <c r="X25" i="8" s="1"/>
  <c r="Z25" i="8"/>
  <c r="AA26" i="8"/>
  <c r="AF26" i="8"/>
  <c r="AB26" i="8"/>
  <c r="M26" i="8"/>
  <c r="Z26" i="8"/>
  <c r="Q26" i="8"/>
  <c r="U26" i="8" s="1"/>
  <c r="V26" i="8" s="1"/>
  <c r="X26" i="8" s="1"/>
  <c r="N26" i="8"/>
  <c r="Y26" i="8"/>
  <c r="AA28" i="8"/>
  <c r="AF28" i="8"/>
  <c r="AB28" i="8"/>
  <c r="M28" i="8"/>
  <c r="N28" i="8"/>
  <c r="Y28" i="8"/>
  <c r="Z28" i="8"/>
  <c r="Q28" i="8"/>
  <c r="U28" i="8" s="1"/>
  <c r="V28" i="8" s="1"/>
  <c r="X28" i="8" s="1"/>
  <c r="AF30" i="8"/>
  <c r="AB29" i="8"/>
  <c r="AF29" i="8"/>
  <c r="Q29" i="8"/>
  <c r="U29" i="8" s="1"/>
  <c r="V29" i="8" s="1"/>
  <c r="X29" i="8" s="1"/>
  <c r="Y30" i="8"/>
  <c r="M30" i="8"/>
  <c r="O30" i="8" s="1"/>
  <c r="AC30" i="8" s="1"/>
  <c r="AA30" i="8"/>
  <c r="Y29" i="8"/>
  <c r="Z30" i="8"/>
  <c r="N29" i="8"/>
  <c r="M29" i="8"/>
  <c r="AA29" i="8"/>
  <c r="Q30" i="8"/>
  <c r="U30" i="8" s="1"/>
  <c r="V30" i="8" s="1"/>
  <c r="X30" i="8" s="1"/>
  <c r="Z29" i="8"/>
  <c r="N30" i="8"/>
  <c r="AB30" i="8"/>
  <c r="AF31" i="8"/>
  <c r="AB31" i="8"/>
  <c r="N31" i="8"/>
  <c r="Q31" i="8"/>
  <c r="U31" i="8" s="1"/>
  <c r="V31" i="8" s="1"/>
  <c r="X31" i="8" s="1"/>
  <c r="M31" i="8"/>
  <c r="AA31" i="8"/>
  <c r="Y31" i="8"/>
  <c r="Z31" i="8"/>
  <c r="Y22" i="8"/>
  <c r="AF22" i="8"/>
  <c r="M22" i="8"/>
  <c r="AB22" i="8"/>
  <c r="Z22" i="8"/>
  <c r="N22" i="8"/>
  <c r="AA22" i="8"/>
  <c r="Q22" i="8"/>
  <c r="U22" i="8" s="1"/>
  <c r="V22" i="8" s="1"/>
  <c r="X22" i="8" s="1"/>
  <c r="Y18" i="8"/>
  <c r="AB18" i="8"/>
  <c r="AF18" i="8"/>
  <c r="Z18" i="8"/>
  <c r="N18" i="8"/>
  <c r="AA18" i="8"/>
  <c r="M18" i="8"/>
  <c r="Q18" i="8"/>
  <c r="U18" i="8" s="1"/>
  <c r="V18" i="8" s="1"/>
  <c r="X18" i="8" s="1"/>
  <c r="AA19" i="8"/>
  <c r="AF19" i="8"/>
  <c r="M19" i="8"/>
  <c r="Q19" i="8"/>
  <c r="U19" i="8" s="1"/>
  <c r="V19" i="8" s="1"/>
  <c r="X19" i="8" s="1"/>
  <c r="Z19" i="8"/>
  <c r="Y19" i="8"/>
  <c r="AB19" i="8"/>
  <c r="N19" i="8"/>
  <c r="Y16" i="8"/>
  <c r="AA16" i="8"/>
  <c r="AB16" i="8"/>
  <c r="M16" i="8"/>
  <c r="Z16" i="8"/>
  <c r="AF16" i="8"/>
  <c r="N16" i="8"/>
  <c r="Q16" i="8"/>
  <c r="U16" i="8" s="1"/>
  <c r="V16" i="8" s="1"/>
  <c r="X16" i="8" s="1"/>
  <c r="Y17" i="8"/>
  <c r="AB17" i="8"/>
  <c r="AF17" i="8"/>
  <c r="AA17" i="8"/>
  <c r="N17" i="8"/>
  <c r="Z17" i="8"/>
  <c r="Q17" i="8"/>
  <c r="U17" i="8" s="1"/>
  <c r="V17" i="8" s="1"/>
  <c r="X17" i="8" s="1"/>
  <c r="M17" i="8"/>
  <c r="Z21" i="8"/>
  <c r="AF21" i="8"/>
  <c r="Q21" i="8"/>
  <c r="U21" i="8" s="1"/>
  <c r="V21" i="8" s="1"/>
  <c r="X21" i="8" s="1"/>
  <c r="Z20" i="8"/>
  <c r="Y21" i="8"/>
  <c r="AA20" i="8"/>
  <c r="AB21" i="8"/>
  <c r="AC21" i="8"/>
  <c r="AF20" i="8"/>
  <c r="N20" i="8"/>
  <c r="AA21" i="8"/>
  <c r="N21" i="8"/>
  <c r="AB20" i="8"/>
  <c r="M20" i="8"/>
  <c r="M21" i="8"/>
  <c r="O21" i="8" s="1"/>
  <c r="Q20" i="8"/>
  <c r="U20" i="8" s="1"/>
  <c r="V20" i="8" s="1"/>
  <c r="X20" i="8" s="1"/>
  <c r="Y20" i="8"/>
  <c r="AG7" i="8"/>
  <c r="AO7" i="8"/>
  <c r="AD6" i="8"/>
  <c r="AE6" i="8" s="1"/>
  <c r="V7" i="8"/>
  <c r="X7" i="8" s="1"/>
  <c r="V10" i="8"/>
  <c r="X10" i="8" s="1"/>
  <c r="V12" i="8"/>
  <c r="X12" i="8" s="1"/>
  <c r="AG9" i="8"/>
  <c r="AG8" i="8"/>
  <c r="AG10" i="8"/>
  <c r="AG11" i="8"/>
  <c r="AG12" i="8"/>
  <c r="AG13" i="8"/>
  <c r="O17" i="8" l="1"/>
  <c r="AC17" i="8" s="1"/>
  <c r="AD17" i="8" s="1"/>
  <c r="AE17" i="8" s="1"/>
  <c r="O20" i="8"/>
  <c r="AC20" i="8" s="1"/>
  <c r="AD20" i="8" s="1"/>
  <c r="AE20" i="8" s="1"/>
  <c r="O36" i="8"/>
  <c r="AC36" i="8" s="1"/>
  <c r="AD36" i="8" s="1"/>
  <c r="AE36" i="8" s="1"/>
  <c r="O31" i="8"/>
  <c r="AC31" i="8" s="1"/>
  <c r="AD31" i="8" s="1"/>
  <c r="AE31" i="8" s="1"/>
  <c r="O27" i="8"/>
  <c r="AC27" i="8" s="1"/>
  <c r="AD27" i="8" s="1"/>
  <c r="AE27" i="8" s="1"/>
  <c r="O38" i="8"/>
  <c r="AC38" i="8" s="1"/>
  <c r="AD38" i="8" s="1"/>
  <c r="AE38" i="8" s="1"/>
  <c r="O37" i="8"/>
  <c r="AC37" i="8" s="1"/>
  <c r="AD37" i="8" s="1"/>
  <c r="AE37" i="8" s="1"/>
  <c r="O40" i="8"/>
  <c r="AC40" i="8" s="1"/>
  <c r="AD40" i="8" s="1"/>
  <c r="AE40" i="8" s="1"/>
  <c r="O16" i="8"/>
  <c r="AC16" i="8" s="1"/>
  <c r="AD16" i="8" s="1"/>
  <c r="AE16" i="8" s="1"/>
  <c r="O19" i="8"/>
  <c r="AC19" i="8" s="1"/>
  <c r="AD19" i="8" s="1"/>
  <c r="AE19" i="8" s="1"/>
  <c r="O18" i="8"/>
  <c r="AC18" i="8" s="1"/>
  <c r="AD18" i="8" s="1"/>
  <c r="AE18" i="8" s="1"/>
  <c r="O22" i="8"/>
  <c r="AC22" i="8" s="1"/>
  <c r="AD22" i="8" s="1"/>
  <c r="AE22" i="8" s="1"/>
  <c r="O29" i="8"/>
  <c r="AC29" i="8" s="1"/>
  <c r="AD29" i="8" s="1"/>
  <c r="AE29" i="8" s="1"/>
  <c r="O28" i="8"/>
  <c r="AC28" i="8" s="1"/>
  <c r="AD28" i="8" s="1"/>
  <c r="AE28" i="8" s="1"/>
  <c r="O26" i="8"/>
  <c r="AC26" i="8" s="1"/>
  <c r="AD26" i="8" s="1"/>
  <c r="AE26" i="8" s="1"/>
  <c r="O35" i="8"/>
  <c r="AC35" i="8" s="1"/>
  <c r="AD35" i="8" s="1"/>
  <c r="AE35" i="8" s="1"/>
  <c r="AC34" i="8"/>
  <c r="AD34" i="8" s="1"/>
  <c r="AE34" i="8" s="1"/>
  <c r="AC87" i="8"/>
  <c r="AD87" i="8" s="1"/>
  <c r="AE87" i="8" s="1"/>
  <c r="Y96" i="8"/>
  <c r="AA96" i="8"/>
  <c r="Q96" i="8"/>
  <c r="U96" i="8" s="1"/>
  <c r="V96" i="8" s="1"/>
  <c r="X96" i="8" s="1"/>
  <c r="AF96" i="8"/>
  <c r="Z96" i="8"/>
  <c r="AB96" i="8"/>
  <c r="N96" i="8"/>
  <c r="M96" i="8"/>
  <c r="O96" i="8" s="1"/>
  <c r="O104" i="8" s="1"/>
  <c r="AF49" i="8"/>
  <c r="M49" i="8"/>
  <c r="Y49" i="8"/>
  <c r="AA49" i="8"/>
  <c r="Z49" i="8"/>
  <c r="AB49" i="8"/>
  <c r="Q49" i="8"/>
  <c r="U49" i="8" s="1"/>
  <c r="V49" i="8" s="1"/>
  <c r="X49" i="8" s="1"/>
  <c r="N49" i="8"/>
  <c r="A63" i="8"/>
  <c r="C54" i="8"/>
  <c r="B54" i="8"/>
  <c r="AA46" i="8"/>
  <c r="AB46" i="8"/>
  <c r="AF46" i="8"/>
  <c r="Q46" i="8"/>
  <c r="U46" i="8" s="1"/>
  <c r="V46" i="8" s="1"/>
  <c r="X46" i="8" s="1"/>
  <c r="Y46" i="8"/>
  <c r="M46" i="8"/>
  <c r="N46" i="8"/>
  <c r="Z46" i="8"/>
  <c r="AA44" i="8"/>
  <c r="AB44" i="8"/>
  <c r="AF44" i="8"/>
  <c r="Y44" i="8"/>
  <c r="N44" i="8"/>
  <c r="M44" i="8"/>
  <c r="Z44" i="8"/>
  <c r="Q44" i="8"/>
  <c r="U44" i="8" s="1"/>
  <c r="V44" i="8" s="1"/>
  <c r="X44" i="8" s="1"/>
  <c r="AF48" i="8"/>
  <c r="AB47" i="8"/>
  <c r="AF47" i="8"/>
  <c r="Y48" i="8"/>
  <c r="M47" i="8"/>
  <c r="AA47" i="8"/>
  <c r="Q48" i="8"/>
  <c r="U48" i="8" s="1"/>
  <c r="V48" i="8" s="1"/>
  <c r="X48" i="8" s="1"/>
  <c r="Z48" i="8"/>
  <c r="N47" i="8"/>
  <c r="Z47" i="8"/>
  <c r="N48" i="8"/>
  <c r="AC48" i="8"/>
  <c r="Q47" i="8"/>
  <c r="U47" i="8" s="1"/>
  <c r="V47" i="8" s="1"/>
  <c r="X47" i="8" s="1"/>
  <c r="M48" i="8"/>
  <c r="O48" i="8" s="1"/>
  <c r="AA48" i="8"/>
  <c r="AB48" i="8"/>
  <c r="Y47" i="8"/>
  <c r="AG40" i="8"/>
  <c r="AO40" i="8"/>
  <c r="C105" i="8"/>
  <c r="B105" i="8"/>
  <c r="B113" i="8" s="1"/>
  <c r="A114" i="8"/>
  <c r="AO39" i="8"/>
  <c r="AG39" i="8"/>
  <c r="AO37" i="8"/>
  <c r="AG37" i="8"/>
  <c r="A67" i="8"/>
  <c r="C58" i="8"/>
  <c r="B58" i="8"/>
  <c r="A61" i="8"/>
  <c r="C52" i="8"/>
  <c r="B52" i="8"/>
  <c r="A64" i="8"/>
  <c r="C55" i="8"/>
  <c r="B55" i="8"/>
  <c r="AO38" i="8"/>
  <c r="AG38" i="8"/>
  <c r="AO87" i="8"/>
  <c r="AG87" i="8"/>
  <c r="AA45" i="8"/>
  <c r="AF45" i="8"/>
  <c r="AB45" i="8"/>
  <c r="Y45" i="8"/>
  <c r="M45" i="8"/>
  <c r="Z45" i="8"/>
  <c r="Q45" i="8"/>
  <c r="U45" i="8" s="1"/>
  <c r="V45" i="8" s="1"/>
  <c r="X45" i="8" s="1"/>
  <c r="N45" i="8"/>
  <c r="AO36" i="8"/>
  <c r="AG36" i="8"/>
  <c r="AO34" i="8"/>
  <c r="AG34" i="8"/>
  <c r="A66" i="8"/>
  <c r="B57" i="8"/>
  <c r="C57" i="8"/>
  <c r="AO35" i="8"/>
  <c r="AG35" i="8"/>
  <c r="AD39" i="8"/>
  <c r="AE39" i="8" s="1"/>
  <c r="AA43" i="8"/>
  <c r="AF43" i="8"/>
  <c r="AB43" i="8"/>
  <c r="Q43" i="8"/>
  <c r="U43" i="8" s="1"/>
  <c r="V43" i="8" s="1"/>
  <c r="X43" i="8" s="1"/>
  <c r="Y43" i="8"/>
  <c r="M43" i="8"/>
  <c r="O43" i="8" s="1"/>
  <c r="Z43" i="8"/>
  <c r="N43" i="8"/>
  <c r="A62" i="8"/>
  <c r="B53" i="8"/>
  <c r="C53" i="8"/>
  <c r="A65" i="8"/>
  <c r="B56" i="8"/>
  <c r="C56" i="8"/>
  <c r="AO29" i="8"/>
  <c r="AG29" i="8"/>
  <c r="AD30" i="8"/>
  <c r="AE30" i="8" s="1"/>
  <c r="AO25" i="8"/>
  <c r="AG25" i="8"/>
  <c r="AO31" i="8"/>
  <c r="AG31" i="8"/>
  <c r="AO28" i="8"/>
  <c r="AG28" i="8"/>
  <c r="AO26" i="8"/>
  <c r="AG26" i="8"/>
  <c r="AC25" i="8"/>
  <c r="AD25" i="8" s="1"/>
  <c r="AE25" i="8" s="1"/>
  <c r="AO27" i="8"/>
  <c r="AG27" i="8"/>
  <c r="AO30" i="8"/>
  <c r="AG30" i="8"/>
  <c r="AG18" i="8"/>
  <c r="AO18" i="8"/>
  <c r="AO21" i="8"/>
  <c r="AG21" i="8"/>
  <c r="AG16" i="8"/>
  <c r="AO16" i="8"/>
  <c r="AG19" i="8"/>
  <c r="AO19" i="8"/>
  <c r="AG22" i="8"/>
  <c r="AO22" i="8"/>
  <c r="AD21" i="8"/>
  <c r="AE21" i="8" s="1"/>
  <c r="AO20" i="8"/>
  <c r="AG20" i="8"/>
  <c r="AO17" i="8"/>
  <c r="AG17" i="8"/>
  <c r="M10" i="6"/>
  <c r="M11" i="6"/>
  <c r="M12" i="6"/>
  <c r="M13" i="6"/>
  <c r="M14" i="6"/>
  <c r="M15" i="6"/>
  <c r="M16" i="6"/>
  <c r="M17" i="6"/>
  <c r="M18" i="6"/>
  <c r="M19" i="6"/>
  <c r="M20" i="6"/>
  <c r="M21" i="6"/>
  <c r="M22" i="6"/>
  <c r="M23" i="6"/>
  <c r="M24" i="6"/>
  <c r="M25"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9" i="6"/>
  <c r="O49" i="8" l="1"/>
  <c r="AC49" i="8" s="1"/>
  <c r="AD49" i="8" s="1"/>
  <c r="AE49" i="8" s="1"/>
  <c r="O44" i="8"/>
  <c r="AC44" i="8" s="1"/>
  <c r="AD44" i="8" s="1"/>
  <c r="AE44" i="8" s="1"/>
  <c r="O46" i="8"/>
  <c r="AC46" i="8" s="1"/>
  <c r="AD46" i="8" s="1"/>
  <c r="AE46" i="8" s="1"/>
  <c r="O45" i="8"/>
  <c r="AC45" i="8" s="1"/>
  <c r="AD45" i="8" s="1"/>
  <c r="AE45" i="8" s="1"/>
  <c r="O47" i="8"/>
  <c r="AC47" i="8" s="1"/>
  <c r="AD47" i="8" s="1"/>
  <c r="AE47" i="8" s="1"/>
  <c r="AC96" i="8"/>
  <c r="AD96" i="8" s="1"/>
  <c r="AE96" i="8" s="1"/>
  <c r="AC43" i="8"/>
  <c r="AD43" i="8" s="1"/>
  <c r="AE43" i="8" s="1"/>
  <c r="A73" i="8"/>
  <c r="B64" i="8"/>
  <c r="C64" i="8"/>
  <c r="AO48" i="8"/>
  <c r="AG48" i="8"/>
  <c r="AG96" i="8"/>
  <c r="AO96" i="8"/>
  <c r="AG43" i="8"/>
  <c r="AO43" i="8"/>
  <c r="B66" i="8"/>
  <c r="C66" i="8"/>
  <c r="A75" i="8"/>
  <c r="Y58" i="8"/>
  <c r="AA58" i="8"/>
  <c r="N58" i="8"/>
  <c r="AF58" i="8"/>
  <c r="Q58" i="8"/>
  <c r="U58" i="8" s="1"/>
  <c r="V58" i="8" s="1"/>
  <c r="X58" i="8" s="1"/>
  <c r="Z58" i="8"/>
  <c r="M58" i="8"/>
  <c r="AB58" i="8"/>
  <c r="N105" i="8"/>
  <c r="Q105" i="8"/>
  <c r="U105" i="8" s="1"/>
  <c r="V105" i="8" s="1"/>
  <c r="X105" i="8" s="1"/>
  <c r="Z105" i="8"/>
  <c r="AF105" i="8"/>
  <c r="M105" i="8"/>
  <c r="O105" i="8" s="1"/>
  <c r="O113" i="8" s="1"/>
  <c r="Y105" i="8"/>
  <c r="AB105" i="8"/>
  <c r="AA105" i="8"/>
  <c r="AD48" i="8"/>
  <c r="AE48" i="8" s="1"/>
  <c r="A71" i="8"/>
  <c r="B62" i="8"/>
  <c r="C62" i="8"/>
  <c r="AO45" i="8"/>
  <c r="AG45" i="8"/>
  <c r="Y52" i="8"/>
  <c r="AB52" i="8"/>
  <c r="Z52" i="8"/>
  <c r="M52" i="8"/>
  <c r="Q52" i="8"/>
  <c r="U52" i="8" s="1"/>
  <c r="V52" i="8" s="1"/>
  <c r="X52" i="8" s="1"/>
  <c r="AA52" i="8"/>
  <c r="N52" i="8"/>
  <c r="AF52" i="8"/>
  <c r="A76" i="8"/>
  <c r="B67" i="8"/>
  <c r="C67" i="8"/>
  <c r="AO47" i="8"/>
  <c r="AG47" i="8"/>
  <c r="AG44" i="8"/>
  <c r="AO44" i="8"/>
  <c r="AO46" i="8"/>
  <c r="AG46" i="8"/>
  <c r="Y54" i="8"/>
  <c r="AA54" i="8"/>
  <c r="Q54" i="8"/>
  <c r="U54" i="8" s="1"/>
  <c r="V54" i="8" s="1"/>
  <c r="X54" i="8" s="1"/>
  <c r="AF54" i="8"/>
  <c r="N54" i="8"/>
  <c r="Z54" i="8"/>
  <c r="M54" i="8"/>
  <c r="AB54" i="8"/>
  <c r="Z53" i="8"/>
  <c r="AF53" i="8"/>
  <c r="Y53" i="8"/>
  <c r="Q53" i="8"/>
  <c r="U53" i="8" s="1"/>
  <c r="V53" i="8" s="1"/>
  <c r="X53" i="8" s="1"/>
  <c r="M53" i="8"/>
  <c r="AB53" i="8"/>
  <c r="AA53" i="8"/>
  <c r="N53" i="8"/>
  <c r="M56" i="8"/>
  <c r="O56" i="8" s="1"/>
  <c r="Q56" i="8"/>
  <c r="U56" i="8" s="1"/>
  <c r="V56" i="8" s="1"/>
  <c r="X56" i="8" s="1"/>
  <c r="AF56" i="8"/>
  <c r="AA56" i="8"/>
  <c r="M57" i="8"/>
  <c r="O57" i="8" s="1"/>
  <c r="AB57" i="8"/>
  <c r="Y56" i="8"/>
  <c r="Z57" i="8"/>
  <c r="Y57" i="8"/>
  <c r="AF57" i="8"/>
  <c r="AB56" i="8"/>
  <c r="N56" i="8"/>
  <c r="Q57" i="8"/>
  <c r="U57" i="8" s="1"/>
  <c r="V57" i="8" s="1"/>
  <c r="X57" i="8" s="1"/>
  <c r="AA57" i="8"/>
  <c r="Z56" i="8"/>
  <c r="AC57" i="8"/>
  <c r="N57" i="8"/>
  <c r="A74" i="8"/>
  <c r="B65" i="8"/>
  <c r="C65" i="8"/>
  <c r="Z55" i="8"/>
  <c r="AF55" i="8"/>
  <c r="Y55" i="8"/>
  <c r="AA55" i="8"/>
  <c r="M55" i="8"/>
  <c r="AB55" i="8"/>
  <c r="Q55" i="8"/>
  <c r="U55" i="8" s="1"/>
  <c r="V55" i="8" s="1"/>
  <c r="X55" i="8" s="1"/>
  <c r="N55" i="8"/>
  <c r="C61" i="8"/>
  <c r="A70" i="8"/>
  <c r="B61" i="8"/>
  <c r="C114" i="8"/>
  <c r="B114" i="8"/>
  <c r="B122" i="8" s="1"/>
  <c r="A123" i="8"/>
  <c r="C63" i="8"/>
  <c r="B63" i="8"/>
  <c r="A72" i="8"/>
  <c r="AG49" i="8"/>
  <c r="AO49" i="8"/>
  <c r="O58" i="8" l="1"/>
  <c r="AC58" i="8" s="1"/>
  <c r="AD58" i="8" s="1"/>
  <c r="AE58" i="8" s="1"/>
  <c r="O55" i="8"/>
  <c r="AC55" i="8" s="1"/>
  <c r="AD55" i="8" s="1"/>
  <c r="AE55" i="8" s="1"/>
  <c r="O54" i="8"/>
  <c r="AC54" i="8" s="1"/>
  <c r="AD54" i="8" s="1"/>
  <c r="AE54" i="8" s="1"/>
  <c r="O52" i="8"/>
  <c r="AC52" i="8" s="1"/>
  <c r="AD52" i="8" s="1"/>
  <c r="AE52" i="8" s="1"/>
  <c r="O53" i="8"/>
  <c r="AC53" i="8" s="1"/>
  <c r="AD53" i="8" s="1"/>
  <c r="AE53" i="8" s="1"/>
  <c r="AC56" i="8"/>
  <c r="AD56" i="8" s="1"/>
  <c r="AE56" i="8" s="1"/>
  <c r="AC105" i="8"/>
  <c r="Q114" i="8"/>
  <c r="U114" i="8" s="1"/>
  <c r="V114" i="8" s="1"/>
  <c r="X114" i="8" s="1"/>
  <c r="N114" i="8"/>
  <c r="AF114" i="8"/>
  <c r="Z114" i="8"/>
  <c r="AB114" i="8"/>
  <c r="M114" i="8"/>
  <c r="O114" i="8" s="1"/>
  <c r="O122" i="8" s="1"/>
  <c r="AA114" i="8"/>
  <c r="Y114" i="8"/>
  <c r="AO53" i="8"/>
  <c r="AG53" i="8"/>
  <c r="AO54" i="8"/>
  <c r="AG54" i="8"/>
  <c r="A85" i="8"/>
  <c r="B76" i="8"/>
  <c r="C76" i="8"/>
  <c r="AG105" i="8"/>
  <c r="AO105" i="8"/>
  <c r="AO58" i="8"/>
  <c r="AG58" i="8"/>
  <c r="A84" i="8"/>
  <c r="C75" i="8"/>
  <c r="B75" i="8"/>
  <c r="C72" i="8"/>
  <c r="B72" i="8"/>
  <c r="A81" i="8"/>
  <c r="AO52" i="8"/>
  <c r="AG52" i="8"/>
  <c r="C71" i="8"/>
  <c r="B71" i="8"/>
  <c r="A80" i="8"/>
  <c r="N64" i="8"/>
  <c r="Q64" i="8"/>
  <c r="U64" i="8" s="1"/>
  <c r="V64" i="8" s="1"/>
  <c r="X64" i="8" s="1"/>
  <c r="AB64" i="8"/>
  <c r="Y64" i="8"/>
  <c r="AF64" i="8"/>
  <c r="Z64" i="8"/>
  <c r="M64" i="8"/>
  <c r="AA64" i="8"/>
  <c r="C74" i="8"/>
  <c r="B74" i="8"/>
  <c r="A83" i="8"/>
  <c r="AO57" i="8"/>
  <c r="AG57" i="8"/>
  <c r="AB63" i="8"/>
  <c r="M63" i="8"/>
  <c r="Y63" i="8"/>
  <c r="Q63" i="8"/>
  <c r="U63" i="8" s="1"/>
  <c r="V63" i="8" s="1"/>
  <c r="X63" i="8" s="1"/>
  <c r="AA63" i="8"/>
  <c r="N63" i="8"/>
  <c r="Z63" i="8"/>
  <c r="AF63" i="8"/>
  <c r="B123" i="8"/>
  <c r="B131" i="8" s="1"/>
  <c r="A132" i="8"/>
  <c r="C123" i="8"/>
  <c r="B70" i="8"/>
  <c r="C70" i="8"/>
  <c r="A79" i="8"/>
  <c r="AO55" i="8"/>
  <c r="AG55" i="8"/>
  <c r="AB66" i="8"/>
  <c r="AA66" i="8"/>
  <c r="Z66" i="8"/>
  <c r="Y66" i="8"/>
  <c r="AF65" i="8"/>
  <c r="Z65" i="8"/>
  <c r="AB65" i="8"/>
  <c r="M65" i="8"/>
  <c r="O65" i="8" s="1"/>
  <c r="AC66" i="8"/>
  <c r="AD66" i="8" s="1"/>
  <c r="AE66" i="8" s="1"/>
  <c r="N66" i="8"/>
  <c r="M66" i="8"/>
  <c r="O66" i="8" s="1"/>
  <c r="Q66" i="8"/>
  <c r="U66" i="8" s="1"/>
  <c r="V66" i="8" s="1"/>
  <c r="X66" i="8" s="1"/>
  <c r="AA65" i="8"/>
  <c r="Y65" i="8"/>
  <c r="AF66" i="8"/>
  <c r="N65" i="8"/>
  <c r="Q65" i="8"/>
  <c r="U65" i="8" s="1"/>
  <c r="V65" i="8" s="1"/>
  <c r="X65" i="8" s="1"/>
  <c r="AD57" i="8"/>
  <c r="AE57" i="8" s="1"/>
  <c r="AF67" i="8"/>
  <c r="Z67" i="8"/>
  <c r="AA67" i="8"/>
  <c r="Q67" i="8"/>
  <c r="U67" i="8" s="1"/>
  <c r="V67" i="8" s="1"/>
  <c r="X67" i="8" s="1"/>
  <c r="AB67" i="8"/>
  <c r="M67" i="8"/>
  <c r="Y67" i="8"/>
  <c r="N67" i="8"/>
  <c r="AA61" i="8"/>
  <c r="Y61" i="8"/>
  <c r="N61" i="8"/>
  <c r="Q61" i="8"/>
  <c r="U61" i="8" s="1"/>
  <c r="V61" i="8" s="1"/>
  <c r="X61" i="8" s="1"/>
  <c r="AF61" i="8"/>
  <c r="Z61" i="8"/>
  <c r="AB61" i="8"/>
  <c r="M61" i="8"/>
  <c r="AO56" i="8"/>
  <c r="AG56" i="8"/>
  <c r="AA62" i="8"/>
  <c r="Y62" i="8"/>
  <c r="Z62" i="8"/>
  <c r="AB62" i="8"/>
  <c r="N62" i="8"/>
  <c r="Q62" i="8"/>
  <c r="U62" i="8" s="1"/>
  <c r="V62" i="8" s="1"/>
  <c r="X62" i="8" s="1"/>
  <c r="AF62" i="8"/>
  <c r="M62" i="8"/>
  <c r="AD105" i="8"/>
  <c r="AE105" i="8" s="1"/>
  <c r="A82" i="8"/>
  <c r="C73" i="8"/>
  <c r="B73" i="8"/>
  <c r="E10" i="6"/>
  <c r="E18" i="6"/>
  <c r="E27" i="6"/>
  <c r="E35" i="6"/>
  <c r="E43" i="6"/>
  <c r="E51" i="6"/>
  <c r="E59" i="6"/>
  <c r="E67" i="6"/>
  <c r="D10" i="6"/>
  <c r="D11" i="6"/>
  <c r="E11" i="6" s="1"/>
  <c r="D12" i="6"/>
  <c r="E12" i="6" s="1"/>
  <c r="D13" i="6"/>
  <c r="E13" i="6" s="1"/>
  <c r="D14" i="6"/>
  <c r="E14" i="6" s="1"/>
  <c r="D15" i="6"/>
  <c r="E15" i="6" s="1"/>
  <c r="D16" i="6"/>
  <c r="E16" i="6" s="1"/>
  <c r="D17" i="6"/>
  <c r="E17" i="6" s="1"/>
  <c r="D18" i="6"/>
  <c r="D19" i="6"/>
  <c r="E19" i="6" s="1"/>
  <c r="D20" i="6"/>
  <c r="E20" i="6" s="1"/>
  <c r="D21" i="6"/>
  <c r="E21" i="6" s="1"/>
  <c r="D22" i="6"/>
  <c r="E22" i="6" s="1"/>
  <c r="D23" i="6"/>
  <c r="E23" i="6" s="1"/>
  <c r="D24" i="6"/>
  <c r="E24" i="6" s="1"/>
  <c r="D25" i="6"/>
  <c r="E25" i="6" s="1"/>
  <c r="D27" i="6"/>
  <c r="D28" i="6"/>
  <c r="E28" i="6" s="1"/>
  <c r="D29" i="6"/>
  <c r="E29" i="6" s="1"/>
  <c r="D30" i="6"/>
  <c r="E30" i="6" s="1"/>
  <c r="D31" i="6"/>
  <c r="E31" i="6" s="1"/>
  <c r="D32" i="6"/>
  <c r="E32" i="6" s="1"/>
  <c r="D33" i="6"/>
  <c r="E33" i="6" s="1"/>
  <c r="D34" i="6"/>
  <c r="E34" i="6" s="1"/>
  <c r="D35" i="6"/>
  <c r="D36" i="6"/>
  <c r="E36" i="6" s="1"/>
  <c r="D37" i="6"/>
  <c r="E37" i="6" s="1"/>
  <c r="D38" i="6"/>
  <c r="E38" i="6" s="1"/>
  <c r="D39" i="6"/>
  <c r="E39" i="6" s="1"/>
  <c r="D40" i="6"/>
  <c r="E40" i="6" s="1"/>
  <c r="D41" i="6"/>
  <c r="E41" i="6" s="1"/>
  <c r="D42" i="6"/>
  <c r="E42" i="6" s="1"/>
  <c r="D43" i="6"/>
  <c r="D44" i="6"/>
  <c r="E44" i="6" s="1"/>
  <c r="D45" i="6"/>
  <c r="E45" i="6" s="1"/>
  <c r="D46" i="6"/>
  <c r="E46" i="6" s="1"/>
  <c r="D47" i="6"/>
  <c r="E47" i="6" s="1"/>
  <c r="D48" i="6"/>
  <c r="E48" i="6" s="1"/>
  <c r="D49" i="6"/>
  <c r="E49" i="6" s="1"/>
  <c r="D50" i="6"/>
  <c r="E50" i="6" s="1"/>
  <c r="D51" i="6"/>
  <c r="D52" i="6"/>
  <c r="E52" i="6" s="1"/>
  <c r="D53" i="6"/>
  <c r="E53" i="6" s="1"/>
  <c r="D54" i="6"/>
  <c r="E54" i="6" s="1"/>
  <c r="D55" i="6"/>
  <c r="E55" i="6" s="1"/>
  <c r="D56" i="6"/>
  <c r="E56" i="6" s="1"/>
  <c r="D57" i="6"/>
  <c r="E57" i="6" s="1"/>
  <c r="D58" i="6"/>
  <c r="E58" i="6" s="1"/>
  <c r="D59" i="6"/>
  <c r="D60" i="6"/>
  <c r="E60" i="6" s="1"/>
  <c r="D61" i="6"/>
  <c r="E61" i="6" s="1"/>
  <c r="D62" i="6"/>
  <c r="E62" i="6" s="1"/>
  <c r="D63" i="6"/>
  <c r="E63" i="6" s="1"/>
  <c r="D64" i="6"/>
  <c r="E64" i="6" s="1"/>
  <c r="D65" i="6"/>
  <c r="E65" i="6" s="1"/>
  <c r="D66" i="6"/>
  <c r="E66" i="6" s="1"/>
  <c r="D67" i="6"/>
  <c r="D68" i="6"/>
  <c r="E68" i="6" s="1"/>
  <c r="D69" i="6"/>
  <c r="E69" i="6" s="1"/>
  <c r="D70" i="6"/>
  <c r="E70" i="6" s="1"/>
  <c r="D71" i="6"/>
  <c r="E71" i="6" s="1"/>
  <c r="I10" i="5"/>
  <c r="H10" i="5"/>
  <c r="F6" i="5"/>
  <c r="G6" i="5" s="1"/>
  <c r="F7" i="5"/>
  <c r="G7" i="5" s="1"/>
  <c r="F8" i="5"/>
  <c r="G8" i="5" s="1"/>
  <c r="F9" i="5"/>
  <c r="G9" i="5" s="1"/>
  <c r="F5" i="5"/>
  <c r="G5" i="5" s="1"/>
  <c r="E10" i="5"/>
  <c r="F57" i="4"/>
  <c r="F22" i="4"/>
  <c r="D22" i="4"/>
  <c r="H9" i="3"/>
  <c r="G9" i="3"/>
  <c r="G10" i="5" l="1"/>
  <c r="O61" i="8"/>
  <c r="AC61" i="8" s="1"/>
  <c r="AD61" i="8" s="1"/>
  <c r="AE61" i="8" s="1"/>
  <c r="AC63" i="8"/>
  <c r="AD63" i="8" s="1"/>
  <c r="AE63" i="8" s="1"/>
  <c r="O63" i="8"/>
  <c r="O64" i="8"/>
  <c r="AC64" i="8" s="1"/>
  <c r="AD64" i="8" s="1"/>
  <c r="AE64" i="8" s="1"/>
  <c r="AC62" i="8"/>
  <c r="AD62" i="8" s="1"/>
  <c r="AE62" i="8" s="1"/>
  <c r="O62" i="8"/>
  <c r="O67" i="8"/>
  <c r="AC67" i="8" s="1"/>
  <c r="AD67" i="8" s="1"/>
  <c r="AE67" i="8" s="1"/>
  <c r="AC65" i="8"/>
  <c r="AD65" i="8" s="1"/>
  <c r="AE65" i="8" s="1"/>
  <c r="AC114" i="8"/>
  <c r="AO65" i="8"/>
  <c r="AG65" i="8"/>
  <c r="N70" i="8"/>
  <c r="Q70" i="8"/>
  <c r="U70" i="8" s="1"/>
  <c r="V70" i="8" s="1"/>
  <c r="X70" i="8" s="1"/>
  <c r="Z70" i="8"/>
  <c r="AB70" i="8"/>
  <c r="AA70" i="8"/>
  <c r="AF70" i="8"/>
  <c r="M70" i="8"/>
  <c r="O70" i="8" s="1"/>
  <c r="Y70" i="8"/>
  <c r="A89" i="8"/>
  <c r="B80" i="8"/>
  <c r="C80" i="8"/>
  <c r="C84" i="8"/>
  <c r="B84" i="8"/>
  <c r="A93" i="8"/>
  <c r="AO62" i="8"/>
  <c r="AG62" i="8"/>
  <c r="AO61" i="8"/>
  <c r="AG61" i="8"/>
  <c r="AO67" i="8"/>
  <c r="AG67" i="8"/>
  <c r="AO63" i="8"/>
  <c r="AG63" i="8"/>
  <c r="AA74" i="8"/>
  <c r="Z74" i="8"/>
  <c r="Y74" i="8"/>
  <c r="N74" i="8"/>
  <c r="M74" i="8"/>
  <c r="Q74" i="8"/>
  <c r="U74" i="8" s="1"/>
  <c r="V74" i="8" s="1"/>
  <c r="X74" i="8" s="1"/>
  <c r="AF74" i="8"/>
  <c r="AA75" i="8"/>
  <c r="Z75" i="8"/>
  <c r="Y75" i="8"/>
  <c r="AF75" i="8"/>
  <c r="N75" i="8"/>
  <c r="M75" i="8"/>
  <c r="O75" i="8" s="1"/>
  <c r="AC75" i="8" s="1"/>
  <c r="AD75" i="8" s="1"/>
  <c r="AE75" i="8" s="1"/>
  <c r="Q75" i="8"/>
  <c r="U75" i="8" s="1"/>
  <c r="V75" i="8" s="1"/>
  <c r="X75" i="8" s="1"/>
  <c r="AB74" i="8"/>
  <c r="AB75" i="8"/>
  <c r="AG64" i="8"/>
  <c r="AO64" i="8"/>
  <c r="M72" i="8"/>
  <c r="AB72" i="8"/>
  <c r="AA72" i="8"/>
  <c r="Y72" i="8"/>
  <c r="N72" i="8"/>
  <c r="Q72" i="8"/>
  <c r="U72" i="8" s="1"/>
  <c r="V72" i="8" s="1"/>
  <c r="X72" i="8" s="1"/>
  <c r="Z72" i="8"/>
  <c r="AF72" i="8"/>
  <c r="AA76" i="8"/>
  <c r="Y76" i="8"/>
  <c r="N76" i="8"/>
  <c r="Q76" i="8"/>
  <c r="U76" i="8" s="1"/>
  <c r="V76" i="8" s="1"/>
  <c r="X76" i="8" s="1"/>
  <c r="Z76" i="8"/>
  <c r="AF76" i="8"/>
  <c r="AB76" i="8"/>
  <c r="M76" i="8"/>
  <c r="AO114" i="8"/>
  <c r="AG114" i="8"/>
  <c r="B82" i="8"/>
  <c r="A91" i="8"/>
  <c r="C82" i="8"/>
  <c r="AO66" i="8"/>
  <c r="AG66" i="8"/>
  <c r="N123" i="8"/>
  <c r="Q123" i="8"/>
  <c r="U123" i="8" s="1"/>
  <c r="V123" i="8" s="1"/>
  <c r="X123" i="8" s="1"/>
  <c r="Z123" i="8"/>
  <c r="AF123" i="8"/>
  <c r="M123" i="8"/>
  <c r="O123" i="8" s="1"/>
  <c r="O131" i="8" s="1"/>
  <c r="AB123" i="8"/>
  <c r="AA123" i="8"/>
  <c r="Y123" i="8"/>
  <c r="N71" i="8"/>
  <c r="Q71" i="8"/>
  <c r="U71" i="8" s="1"/>
  <c r="V71" i="8" s="1"/>
  <c r="X71" i="8" s="1"/>
  <c r="Z71" i="8"/>
  <c r="AF71" i="8"/>
  <c r="M71" i="8"/>
  <c r="AB71" i="8"/>
  <c r="AA71" i="8"/>
  <c r="Y71" i="8"/>
  <c r="AD114" i="8"/>
  <c r="AE114" i="8" s="1"/>
  <c r="M73" i="8"/>
  <c r="AB73" i="8"/>
  <c r="AA73" i="8"/>
  <c r="Y73" i="8"/>
  <c r="N73" i="8"/>
  <c r="Q73" i="8"/>
  <c r="U73" i="8" s="1"/>
  <c r="V73" i="8" s="1"/>
  <c r="X73" i="8" s="1"/>
  <c r="AF73" i="8"/>
  <c r="Z73" i="8"/>
  <c r="C79" i="8"/>
  <c r="B79" i="8"/>
  <c r="A88" i="8"/>
  <c r="B132" i="8"/>
  <c r="B140" i="8" s="1"/>
  <c r="A141" i="8"/>
  <c r="C132" i="8"/>
  <c r="C83" i="8"/>
  <c r="B83" i="8"/>
  <c r="A92" i="8"/>
  <c r="A90" i="8"/>
  <c r="C81" i="8"/>
  <c r="B81" i="8"/>
  <c r="C85" i="8"/>
  <c r="B85" i="8"/>
  <c r="A94" i="8"/>
  <c r="F10" i="5"/>
  <c r="D22" i="7"/>
  <c r="A21" i="7"/>
  <c r="G8" i="7"/>
  <c r="G7" i="7"/>
  <c r="H6" i="7"/>
  <c r="A3" i="7"/>
  <c r="C72" i="6"/>
  <c r="D9" i="6"/>
  <c r="H57" i="4"/>
  <c r="H56" i="4" s="1"/>
  <c r="F56" i="4"/>
  <c r="I46" i="4"/>
  <c r="C46" i="4"/>
  <c r="I45" i="4"/>
  <c r="C45" i="4"/>
  <c r="I44" i="4"/>
  <c r="C44" i="4"/>
  <c r="I43" i="4"/>
  <c r="I41" i="4" s="1"/>
  <c r="C43" i="4"/>
  <c r="I42" i="4"/>
  <c r="G42" i="4"/>
  <c r="D42" i="4"/>
  <c r="C42" i="4"/>
  <c r="G41" i="4"/>
  <c r="D41" i="4"/>
  <c r="C41" i="4"/>
  <c r="G35" i="4"/>
  <c r="H34" i="4"/>
  <c r="H33" i="4"/>
  <c r="H32" i="4"/>
  <c r="H31" i="4"/>
  <c r="H30" i="4"/>
  <c r="H29" i="4"/>
  <c r="F28" i="4"/>
  <c r="D28" i="4"/>
  <c r="H22" i="4"/>
  <c r="F21" i="4"/>
  <c r="D21" i="4"/>
  <c r="H21" i="4" s="1"/>
  <c r="E17" i="3"/>
  <c r="D17" i="3"/>
  <c r="G16" i="3"/>
  <c r="G17" i="3" s="1"/>
  <c r="F16" i="3"/>
  <c r="F17" i="3" s="1"/>
  <c r="F10" i="3"/>
  <c r="E10" i="3"/>
  <c r="D10" i="3"/>
  <c r="C10" i="3"/>
  <c r="H7" i="3"/>
  <c r="G7" i="3"/>
  <c r="G10" i="3" s="1"/>
  <c r="O76" i="8" l="1"/>
  <c r="AC76" i="8" s="1"/>
  <c r="AD76" i="8" s="1"/>
  <c r="AE76" i="8" s="1"/>
  <c r="O74" i="8"/>
  <c r="AC74" i="8" s="1"/>
  <c r="AD74" i="8" s="1"/>
  <c r="AE74" i="8" s="1"/>
  <c r="O73" i="8"/>
  <c r="AC73" i="8" s="1"/>
  <c r="AD73" i="8" s="1"/>
  <c r="AE73" i="8" s="1"/>
  <c r="O71" i="8"/>
  <c r="AC71" i="8" s="1"/>
  <c r="AD71" i="8" s="1"/>
  <c r="AE71" i="8" s="1"/>
  <c r="O72" i="8"/>
  <c r="AC72" i="8" s="1"/>
  <c r="AD72" i="8" s="1"/>
  <c r="AE72" i="8" s="1"/>
  <c r="AC70" i="8"/>
  <c r="AD70" i="8" s="1"/>
  <c r="AE70" i="8" s="1"/>
  <c r="AC123" i="8"/>
  <c r="AD123" i="8" s="1"/>
  <c r="AE123" i="8" s="1"/>
  <c r="AO123" i="8"/>
  <c r="AG123" i="8"/>
  <c r="Y82" i="8"/>
  <c r="AA82" i="8"/>
  <c r="Q82" i="8"/>
  <c r="U82" i="8" s="1"/>
  <c r="V82" i="8" s="1"/>
  <c r="X82" i="8" s="1"/>
  <c r="N82" i="8"/>
  <c r="AF82" i="8"/>
  <c r="Z82" i="8"/>
  <c r="AB82" i="8"/>
  <c r="M82" i="8"/>
  <c r="AO75" i="8"/>
  <c r="AG75" i="8"/>
  <c r="AO74" i="8"/>
  <c r="AG74" i="8"/>
  <c r="A102" i="8"/>
  <c r="C93" i="8"/>
  <c r="B93" i="8"/>
  <c r="AG70" i="8"/>
  <c r="AO70" i="8"/>
  <c r="AO71" i="8"/>
  <c r="AG71" i="8"/>
  <c r="Q84" i="8"/>
  <c r="U84" i="8" s="1"/>
  <c r="V84" i="8" s="1"/>
  <c r="X84" i="8" s="1"/>
  <c r="AB84" i="8"/>
  <c r="AA84" i="8"/>
  <c r="Z84" i="8"/>
  <c r="Y83" i="8"/>
  <c r="AC84" i="8"/>
  <c r="N84" i="8"/>
  <c r="M84" i="8"/>
  <c r="O84" i="8" s="1"/>
  <c r="Q83" i="8"/>
  <c r="U83" i="8" s="1"/>
  <c r="V83" i="8" s="1"/>
  <c r="X83" i="8" s="1"/>
  <c r="AF83" i="8"/>
  <c r="AA83" i="8"/>
  <c r="Z83" i="8"/>
  <c r="Y84" i="8"/>
  <c r="AF84" i="8"/>
  <c r="AB83" i="8"/>
  <c r="N83" i="8"/>
  <c r="M83" i="8"/>
  <c r="B91" i="8"/>
  <c r="A100" i="8"/>
  <c r="C91" i="8"/>
  <c r="AO72" i="8"/>
  <c r="AG72" i="8"/>
  <c r="A98" i="8"/>
  <c r="C89" i="8"/>
  <c r="B89" i="8"/>
  <c r="C94" i="8"/>
  <c r="B94" i="8"/>
  <c r="A103" i="8"/>
  <c r="AB81" i="8"/>
  <c r="M81" i="8"/>
  <c r="Y81" i="8"/>
  <c r="AA81" i="8"/>
  <c r="Q81" i="8"/>
  <c r="U81" i="8" s="1"/>
  <c r="V81" i="8" s="1"/>
  <c r="X81" i="8" s="1"/>
  <c r="N81" i="8"/>
  <c r="AF81" i="8"/>
  <c r="Z81" i="8"/>
  <c r="C88" i="8"/>
  <c r="B88" i="8"/>
  <c r="A97" i="8"/>
  <c r="A99" i="8"/>
  <c r="C90" i="8"/>
  <c r="B90" i="8"/>
  <c r="AF132" i="8"/>
  <c r="Z132" i="8"/>
  <c r="AB132" i="8"/>
  <c r="M132" i="8"/>
  <c r="O132" i="8" s="1"/>
  <c r="O140" i="8" s="1"/>
  <c r="Y132" i="8"/>
  <c r="AA132" i="8"/>
  <c r="N132" i="8"/>
  <c r="Q132" i="8"/>
  <c r="U132" i="8" s="1"/>
  <c r="V132" i="8" s="1"/>
  <c r="X132" i="8" s="1"/>
  <c r="Q85" i="8"/>
  <c r="U85" i="8" s="1"/>
  <c r="V85" i="8" s="1"/>
  <c r="X85" i="8" s="1"/>
  <c r="N85" i="8"/>
  <c r="AF85" i="8"/>
  <c r="Z85" i="8"/>
  <c r="AB85" i="8"/>
  <c r="M85" i="8"/>
  <c r="Y85" i="8"/>
  <c r="AA85" i="8"/>
  <c r="B92" i="8"/>
  <c r="A101" i="8"/>
  <c r="C92" i="8"/>
  <c r="A150" i="8"/>
  <c r="C141" i="8"/>
  <c r="B141" i="8"/>
  <c r="B149" i="8" s="1"/>
  <c r="AF79" i="8"/>
  <c r="Z79" i="8"/>
  <c r="AB79" i="8"/>
  <c r="M79" i="8"/>
  <c r="O79" i="8" s="1"/>
  <c r="Y79" i="8"/>
  <c r="AA79" i="8"/>
  <c r="Q79" i="8"/>
  <c r="U79" i="8" s="1"/>
  <c r="V79" i="8" s="1"/>
  <c r="X79" i="8" s="1"/>
  <c r="N79" i="8"/>
  <c r="AO73" i="8"/>
  <c r="AG73" i="8"/>
  <c r="AO76" i="8"/>
  <c r="AG76" i="8"/>
  <c r="Q80" i="8"/>
  <c r="U80" i="8" s="1"/>
  <c r="V80" i="8" s="1"/>
  <c r="X80" i="8" s="1"/>
  <c r="N80" i="8"/>
  <c r="AF80" i="8"/>
  <c r="Z80" i="8"/>
  <c r="AB80" i="8"/>
  <c r="M80" i="8"/>
  <c r="Y80" i="8"/>
  <c r="AA80" i="8"/>
  <c r="H28" i="4"/>
  <c r="D72" i="6"/>
  <c r="H10" i="3"/>
  <c r="H11" i="3" s="1"/>
  <c r="E11" i="3"/>
  <c r="C11" i="3"/>
  <c r="E9" i="6"/>
  <c r="E72" i="6" s="1"/>
  <c r="H16" i="3"/>
  <c r="H17" i="3" s="1"/>
  <c r="I16" i="3"/>
  <c r="I17" i="3" s="1"/>
  <c r="O85" i="8" l="1"/>
  <c r="AC85" i="8" s="1"/>
  <c r="AD85" i="8" s="1"/>
  <c r="AE85" i="8" s="1"/>
  <c r="O83" i="8"/>
  <c r="AC83" i="8" s="1"/>
  <c r="AD83" i="8" s="1"/>
  <c r="AE83" i="8" s="1"/>
  <c r="O82" i="8"/>
  <c r="AC82" i="8" s="1"/>
  <c r="AD82" i="8" s="1"/>
  <c r="AE82" i="8" s="1"/>
  <c r="O80" i="8"/>
  <c r="AC80" i="8" s="1"/>
  <c r="AD80" i="8" s="1"/>
  <c r="AE80" i="8" s="1"/>
  <c r="O81" i="8"/>
  <c r="AC81" i="8" s="1"/>
  <c r="AD81" i="8" s="1"/>
  <c r="AE81" i="8" s="1"/>
  <c r="AC79" i="8"/>
  <c r="AD79" i="8" s="1"/>
  <c r="AE79" i="8" s="1"/>
  <c r="AC132" i="8"/>
  <c r="AD132" i="8" s="1"/>
  <c r="AE132" i="8" s="1"/>
  <c r="Z141" i="8"/>
  <c r="AF141" i="8"/>
  <c r="M141" i="8"/>
  <c r="O141" i="8" s="1"/>
  <c r="O149" i="8" s="1"/>
  <c r="AB141" i="8"/>
  <c r="AA141" i="8"/>
  <c r="Y141" i="8"/>
  <c r="N141" i="8"/>
  <c r="Q141" i="8"/>
  <c r="U141" i="8" s="1"/>
  <c r="V141" i="8" s="1"/>
  <c r="X141" i="8" s="1"/>
  <c r="AG132" i="8"/>
  <c r="AO132" i="8"/>
  <c r="A106" i="8"/>
  <c r="C97" i="8"/>
  <c r="B97" i="8"/>
  <c r="AG81" i="8"/>
  <c r="AO81" i="8"/>
  <c r="B98" i="8"/>
  <c r="A107" i="8"/>
  <c r="C98" i="8"/>
  <c r="AO80" i="8"/>
  <c r="AG80" i="8"/>
  <c r="A159" i="8"/>
  <c r="C150" i="8"/>
  <c r="B150" i="8"/>
  <c r="B158" i="8" s="1"/>
  <c r="M94" i="8"/>
  <c r="AB94" i="8"/>
  <c r="AA94" i="8"/>
  <c r="Y94" i="8"/>
  <c r="N94" i="8"/>
  <c r="Q94" i="8"/>
  <c r="U94" i="8" s="1"/>
  <c r="V94" i="8" s="1"/>
  <c r="X94" i="8" s="1"/>
  <c r="Z94" i="8"/>
  <c r="AF94" i="8"/>
  <c r="Z91" i="8"/>
  <c r="AF91" i="8"/>
  <c r="M91" i="8"/>
  <c r="AB91" i="8"/>
  <c r="AA91" i="8"/>
  <c r="Y91" i="8"/>
  <c r="N91" i="8"/>
  <c r="Q91" i="8"/>
  <c r="U91" i="8" s="1"/>
  <c r="V91" i="8" s="1"/>
  <c r="X91" i="8" s="1"/>
  <c r="AG84" i="8"/>
  <c r="AO84" i="8"/>
  <c r="AG83" i="8"/>
  <c r="AO83" i="8"/>
  <c r="AD84" i="8"/>
  <c r="AE84" i="8" s="1"/>
  <c r="A111" i="8"/>
  <c r="C102" i="8"/>
  <c r="B102" i="8"/>
  <c r="AG82" i="8"/>
  <c r="AO82" i="8"/>
  <c r="AG79" i="8"/>
  <c r="AO79" i="8"/>
  <c r="N93" i="8"/>
  <c r="M93" i="8"/>
  <c r="O93" i="8" s="1"/>
  <c r="AC93" i="8" s="1"/>
  <c r="AD93" i="8" s="1"/>
  <c r="AE93" i="8" s="1"/>
  <c r="Q93" i="8"/>
  <c r="U93" i="8" s="1"/>
  <c r="V93" i="8" s="1"/>
  <c r="X93" i="8" s="1"/>
  <c r="AB93" i="8"/>
  <c r="AA92" i="8"/>
  <c r="Z92" i="8"/>
  <c r="Y92" i="8"/>
  <c r="N92" i="8"/>
  <c r="M92" i="8"/>
  <c r="Q92" i="8"/>
  <c r="U92" i="8" s="1"/>
  <c r="V92" i="8" s="1"/>
  <c r="X92" i="8" s="1"/>
  <c r="AF92" i="8"/>
  <c r="AA93" i="8"/>
  <c r="Z93" i="8"/>
  <c r="Y93" i="8"/>
  <c r="AF93" i="8"/>
  <c r="AB92" i="8"/>
  <c r="AG85" i="8"/>
  <c r="AO85" i="8"/>
  <c r="Z90" i="8"/>
  <c r="AF90" i="8"/>
  <c r="M90" i="8"/>
  <c r="AB90" i="8"/>
  <c r="AA90" i="8"/>
  <c r="Y90" i="8"/>
  <c r="N90" i="8"/>
  <c r="Q90" i="8"/>
  <c r="U90" i="8" s="1"/>
  <c r="V90" i="8" s="1"/>
  <c r="X90" i="8" s="1"/>
  <c r="AA88" i="8"/>
  <c r="Y88" i="8"/>
  <c r="N88" i="8"/>
  <c r="Q88" i="8"/>
  <c r="U88" i="8" s="1"/>
  <c r="V88" i="8" s="1"/>
  <c r="X88" i="8" s="1"/>
  <c r="Z88" i="8"/>
  <c r="AF88" i="8"/>
  <c r="M88" i="8"/>
  <c r="O88" i="8" s="1"/>
  <c r="AB88" i="8"/>
  <c r="B100" i="8"/>
  <c r="A109" i="8"/>
  <c r="C100" i="8"/>
  <c r="A110" i="8"/>
  <c r="C101" i="8"/>
  <c r="B101" i="8"/>
  <c r="A108" i="8"/>
  <c r="C99" i="8"/>
  <c r="B99" i="8"/>
  <c r="A112" i="8"/>
  <c r="C103" i="8"/>
  <c r="B103" i="8"/>
  <c r="N89" i="8"/>
  <c r="Q89" i="8"/>
  <c r="U89" i="8" s="1"/>
  <c r="V89" i="8" s="1"/>
  <c r="X89" i="8" s="1"/>
  <c r="Z89" i="8"/>
  <c r="AF89" i="8"/>
  <c r="M89" i="8"/>
  <c r="AB89" i="8"/>
  <c r="AA89" i="8"/>
  <c r="Y89" i="8"/>
  <c r="O91" i="8" l="1"/>
  <c r="AC91" i="8" s="1"/>
  <c r="AD91" i="8" s="1"/>
  <c r="AE91" i="8" s="1"/>
  <c r="O90" i="8"/>
  <c r="AC90" i="8" s="1"/>
  <c r="AD90" i="8" s="1"/>
  <c r="AE90" i="8" s="1"/>
  <c r="O92" i="8"/>
  <c r="AC92" i="8" s="1"/>
  <c r="AD92" i="8" s="1"/>
  <c r="AE92" i="8" s="1"/>
  <c r="O94" i="8"/>
  <c r="AC94" i="8" s="1"/>
  <c r="AD94" i="8" s="1"/>
  <c r="AE94" i="8" s="1"/>
  <c r="O89" i="8"/>
  <c r="AC89" i="8" s="1"/>
  <c r="AD89" i="8" s="1"/>
  <c r="AE89" i="8" s="1"/>
  <c r="AC88" i="8"/>
  <c r="AD88" i="8" s="1"/>
  <c r="AE88" i="8" s="1"/>
  <c r="AC141" i="8"/>
  <c r="AG93" i="8"/>
  <c r="AO93" i="8"/>
  <c r="Z150" i="8"/>
  <c r="AF150" i="8"/>
  <c r="M150" i="8"/>
  <c r="O150" i="8" s="1"/>
  <c r="O158" i="8" s="1"/>
  <c r="AB150" i="8"/>
  <c r="AA150" i="8"/>
  <c r="Y150" i="8"/>
  <c r="N150" i="8"/>
  <c r="Q150" i="8"/>
  <c r="U150" i="8" s="1"/>
  <c r="V150" i="8" s="1"/>
  <c r="X150" i="8" s="1"/>
  <c r="Y97" i="8"/>
  <c r="AA97" i="8"/>
  <c r="N97" i="8"/>
  <c r="AF97" i="8"/>
  <c r="Z97" i="8"/>
  <c r="AB97" i="8"/>
  <c r="Q97" i="8"/>
  <c r="U97" i="8" s="1"/>
  <c r="V97" i="8" s="1"/>
  <c r="X97" i="8" s="1"/>
  <c r="M97" i="8"/>
  <c r="O97" i="8" s="1"/>
  <c r="AG92" i="8"/>
  <c r="AO92" i="8"/>
  <c r="AO89" i="8"/>
  <c r="AG89" i="8"/>
  <c r="AB99" i="8"/>
  <c r="M99" i="8"/>
  <c r="Y99" i="8"/>
  <c r="AA99" i="8"/>
  <c r="Q99" i="8"/>
  <c r="U99" i="8" s="1"/>
  <c r="V99" i="8" s="1"/>
  <c r="X99" i="8" s="1"/>
  <c r="Z99" i="8"/>
  <c r="N99" i="8"/>
  <c r="AF99" i="8"/>
  <c r="C110" i="8"/>
  <c r="B110" i="8"/>
  <c r="A119" i="8"/>
  <c r="AO94" i="8"/>
  <c r="AG94" i="8"/>
  <c r="B159" i="8"/>
  <c r="B167" i="8" s="1"/>
  <c r="A168" i="8"/>
  <c r="C159" i="8"/>
  <c r="A115" i="8"/>
  <c r="C106" i="8"/>
  <c r="B106" i="8"/>
  <c r="AD141" i="8"/>
  <c r="AE141" i="8" s="1"/>
  <c r="Y102" i="8"/>
  <c r="AF102" i="8"/>
  <c r="AB101" i="8"/>
  <c r="N101" i="8"/>
  <c r="M101" i="8"/>
  <c r="Q102" i="8"/>
  <c r="U102" i="8" s="1"/>
  <c r="V102" i="8" s="1"/>
  <c r="X102" i="8" s="1"/>
  <c r="AB102" i="8"/>
  <c r="AA102" i="8"/>
  <c r="Z102" i="8"/>
  <c r="Y101" i="8"/>
  <c r="AC102" i="8"/>
  <c r="AD102" i="8" s="1"/>
  <c r="AE102" i="8" s="1"/>
  <c r="N102" i="8"/>
  <c r="M102" i="8"/>
  <c r="O102" i="8" s="1"/>
  <c r="Q101" i="8"/>
  <c r="U101" i="8" s="1"/>
  <c r="V101" i="8" s="1"/>
  <c r="X101" i="8" s="1"/>
  <c r="AA101" i="8"/>
  <c r="AF101" i="8"/>
  <c r="Z101" i="8"/>
  <c r="Y103" i="8"/>
  <c r="AA103" i="8"/>
  <c r="Q103" i="8"/>
  <c r="U103" i="8" s="1"/>
  <c r="V103" i="8" s="1"/>
  <c r="X103" i="8" s="1"/>
  <c r="AF103" i="8"/>
  <c r="AB103" i="8"/>
  <c r="M103" i="8"/>
  <c r="N103" i="8"/>
  <c r="Z103" i="8"/>
  <c r="C108" i="8"/>
  <c r="B108" i="8"/>
  <c r="A117" i="8"/>
  <c r="AF100" i="8"/>
  <c r="Z100" i="8"/>
  <c r="M100" i="8"/>
  <c r="Y100" i="8"/>
  <c r="N100" i="8"/>
  <c r="AB100" i="8"/>
  <c r="AA100" i="8"/>
  <c r="Q100" i="8"/>
  <c r="U100" i="8" s="1"/>
  <c r="V100" i="8" s="1"/>
  <c r="X100" i="8" s="1"/>
  <c r="B111" i="8"/>
  <c r="A120" i="8"/>
  <c r="C111" i="8"/>
  <c r="AF98" i="8"/>
  <c r="Z98" i="8"/>
  <c r="AB98" i="8"/>
  <c r="Y98" i="8"/>
  <c r="AA98" i="8"/>
  <c r="N98" i="8"/>
  <c r="M98" i="8"/>
  <c r="Q98" i="8"/>
  <c r="U98" i="8" s="1"/>
  <c r="V98" i="8" s="1"/>
  <c r="X98" i="8" s="1"/>
  <c r="AO141" i="8"/>
  <c r="AG141" i="8"/>
  <c r="B112" i="8"/>
  <c r="A121" i="8"/>
  <c r="C112" i="8"/>
  <c r="A118" i="8"/>
  <c r="C109" i="8"/>
  <c r="B109" i="8"/>
  <c r="AO88" i="8"/>
  <c r="AG88" i="8"/>
  <c r="AO90" i="8"/>
  <c r="AG90" i="8"/>
  <c r="AO91" i="8"/>
  <c r="AG91" i="8"/>
  <c r="A116" i="8"/>
  <c r="C107" i="8"/>
  <c r="B107" i="8"/>
  <c r="O99" i="8" l="1"/>
  <c r="AC99" i="8" s="1"/>
  <c r="AD99" i="8" s="1"/>
  <c r="AE99" i="8" s="1"/>
  <c r="O98" i="8"/>
  <c r="AC98" i="8" s="1"/>
  <c r="AD98" i="8" s="1"/>
  <c r="AE98" i="8" s="1"/>
  <c r="O101" i="8"/>
  <c r="AC101" i="8" s="1"/>
  <c r="AD101" i="8" s="1"/>
  <c r="AE101" i="8" s="1"/>
  <c r="O100" i="8"/>
  <c r="AC100" i="8" s="1"/>
  <c r="AD100" i="8" s="1"/>
  <c r="AE100" i="8" s="1"/>
  <c r="O103" i="8"/>
  <c r="AC103" i="8" s="1"/>
  <c r="AD103" i="8" s="1"/>
  <c r="AE103" i="8" s="1"/>
  <c r="AC97" i="8"/>
  <c r="AD97" i="8" s="1"/>
  <c r="AE97" i="8" s="1"/>
  <c r="AC150" i="8"/>
  <c r="AG100" i="8"/>
  <c r="AO100" i="8"/>
  <c r="AG103" i="8"/>
  <c r="AO103" i="8"/>
  <c r="AO101" i="8"/>
  <c r="AG101" i="8"/>
  <c r="C115" i="8"/>
  <c r="B115" i="8"/>
  <c r="A124" i="8"/>
  <c r="AA110" i="8"/>
  <c r="Z110" i="8"/>
  <c r="Y110" i="8"/>
  <c r="N110" i="8"/>
  <c r="M110" i="8"/>
  <c r="Q110" i="8"/>
  <c r="U110" i="8" s="1"/>
  <c r="V110" i="8" s="1"/>
  <c r="X110" i="8" s="1"/>
  <c r="AF110" i="8"/>
  <c r="AA111" i="8"/>
  <c r="Y111" i="8"/>
  <c r="AB110" i="8"/>
  <c r="N111" i="8"/>
  <c r="AB111" i="8"/>
  <c r="Z111" i="8"/>
  <c r="AF111" i="8"/>
  <c r="M111" i="8"/>
  <c r="O111" i="8" s="1"/>
  <c r="AC111" i="8" s="1"/>
  <c r="Q111" i="8"/>
  <c r="U111" i="8" s="1"/>
  <c r="V111" i="8" s="1"/>
  <c r="X111" i="8" s="1"/>
  <c r="AB159" i="8"/>
  <c r="M159" i="8"/>
  <c r="O159" i="8" s="1"/>
  <c r="O167" i="8" s="1"/>
  <c r="Y159" i="8"/>
  <c r="AA159" i="8"/>
  <c r="Q159" i="8"/>
  <c r="U159" i="8" s="1"/>
  <c r="V159" i="8" s="1"/>
  <c r="X159" i="8" s="1"/>
  <c r="N159" i="8"/>
  <c r="AF159" i="8"/>
  <c r="Z159" i="8"/>
  <c r="AG99" i="8"/>
  <c r="AO99" i="8"/>
  <c r="AO97" i="8"/>
  <c r="AG97" i="8"/>
  <c r="B118" i="8"/>
  <c r="A127" i="8"/>
  <c r="C118" i="8"/>
  <c r="M106" i="8"/>
  <c r="O106" i="8" s="1"/>
  <c r="AB106" i="8"/>
  <c r="AA106" i="8"/>
  <c r="Y106" i="8"/>
  <c r="N106" i="8"/>
  <c r="AF106" i="8"/>
  <c r="Q106" i="8"/>
  <c r="U106" i="8" s="1"/>
  <c r="V106" i="8" s="1"/>
  <c r="X106" i="8" s="1"/>
  <c r="Z106" i="8"/>
  <c r="AO150" i="8"/>
  <c r="AG150" i="8"/>
  <c r="M112" i="8"/>
  <c r="AB112" i="8"/>
  <c r="AA112" i="8"/>
  <c r="Y112" i="8"/>
  <c r="N112" i="8"/>
  <c r="Q112" i="8"/>
  <c r="U112" i="8" s="1"/>
  <c r="V112" i="8" s="1"/>
  <c r="X112" i="8" s="1"/>
  <c r="Z112" i="8"/>
  <c r="AF112" i="8"/>
  <c r="AG98" i="8"/>
  <c r="AO98" i="8"/>
  <c r="B117" i="8"/>
  <c r="C117" i="8"/>
  <c r="A126" i="8"/>
  <c r="Z107" i="8"/>
  <c r="AF107" i="8"/>
  <c r="M107" i="8"/>
  <c r="AB107" i="8"/>
  <c r="AA107" i="8"/>
  <c r="N107" i="8"/>
  <c r="Y107" i="8"/>
  <c r="Q107" i="8"/>
  <c r="U107" i="8" s="1"/>
  <c r="V107" i="8" s="1"/>
  <c r="X107" i="8" s="1"/>
  <c r="B121" i="8"/>
  <c r="A130" i="8"/>
  <c r="C121" i="8"/>
  <c r="B116" i="8"/>
  <c r="C116" i="8"/>
  <c r="A125" i="8"/>
  <c r="M109" i="8"/>
  <c r="AB109" i="8"/>
  <c r="AA109" i="8"/>
  <c r="Y109" i="8"/>
  <c r="N109" i="8"/>
  <c r="AF109" i="8"/>
  <c r="Q109" i="8"/>
  <c r="U109" i="8" s="1"/>
  <c r="V109" i="8" s="1"/>
  <c r="X109" i="8" s="1"/>
  <c r="Z109" i="8"/>
  <c r="B120" i="8"/>
  <c r="C120" i="8"/>
  <c r="A129" i="8"/>
  <c r="N108" i="8"/>
  <c r="Q108" i="8"/>
  <c r="U108" i="8" s="1"/>
  <c r="V108" i="8" s="1"/>
  <c r="X108" i="8" s="1"/>
  <c r="Z108" i="8"/>
  <c r="AF108" i="8"/>
  <c r="M108" i="8"/>
  <c r="AA108" i="8"/>
  <c r="AB108" i="8"/>
  <c r="Y108" i="8"/>
  <c r="AO102" i="8"/>
  <c r="AG102" i="8"/>
  <c r="A177" i="8"/>
  <c r="C168" i="8"/>
  <c r="B168" i="8"/>
  <c r="B176" i="8" s="1"/>
  <c r="A128" i="8"/>
  <c r="C119" i="8"/>
  <c r="B119" i="8"/>
  <c r="AD150" i="8"/>
  <c r="AE150" i="8" s="1"/>
  <c r="O107" i="8" l="1"/>
  <c r="AC107" i="8" s="1"/>
  <c r="AD107" i="8" s="1"/>
  <c r="AE107" i="8" s="1"/>
  <c r="O110" i="8"/>
  <c r="AC110" i="8" s="1"/>
  <c r="AD110" i="8" s="1"/>
  <c r="AE110" i="8" s="1"/>
  <c r="O108" i="8"/>
  <c r="AC108" i="8" s="1"/>
  <c r="AD108" i="8" s="1"/>
  <c r="AE108" i="8" s="1"/>
  <c r="O109" i="8"/>
  <c r="AC109" i="8" s="1"/>
  <c r="AD109" i="8" s="1"/>
  <c r="AE109" i="8" s="1"/>
  <c r="O112" i="8"/>
  <c r="AC112" i="8" s="1"/>
  <c r="AD112" i="8" s="1"/>
  <c r="AE112" i="8" s="1"/>
  <c r="AC159" i="8"/>
  <c r="AD159" i="8" s="1"/>
  <c r="AE159" i="8" s="1"/>
  <c r="AC106" i="8"/>
  <c r="AD106" i="8" s="1"/>
  <c r="AE106" i="8" s="1"/>
  <c r="Q115" i="8"/>
  <c r="U115" i="8" s="1"/>
  <c r="V115" i="8" s="1"/>
  <c r="X115" i="8" s="1"/>
  <c r="N115" i="8"/>
  <c r="AF115" i="8"/>
  <c r="Z115" i="8"/>
  <c r="AB115" i="8"/>
  <c r="M115" i="8"/>
  <c r="O115" i="8" s="1"/>
  <c r="AA115" i="8"/>
  <c r="Y115" i="8"/>
  <c r="AO107" i="8"/>
  <c r="AG107" i="8"/>
  <c r="B127" i="8"/>
  <c r="A136" i="8"/>
  <c r="C127" i="8"/>
  <c r="AG111" i="8"/>
  <c r="AO111" i="8"/>
  <c r="AF116" i="8"/>
  <c r="Z116" i="8"/>
  <c r="AB116" i="8"/>
  <c r="M116" i="8"/>
  <c r="Y116" i="8"/>
  <c r="AA116" i="8"/>
  <c r="N116" i="8"/>
  <c r="Q116" i="8"/>
  <c r="U116" i="8" s="1"/>
  <c r="V116" i="8" s="1"/>
  <c r="X116" i="8" s="1"/>
  <c r="AG109" i="8"/>
  <c r="AO109" i="8"/>
  <c r="A135" i="8"/>
  <c r="C126" i="8"/>
  <c r="B126" i="8"/>
  <c r="Y120" i="8"/>
  <c r="AF120" i="8"/>
  <c r="AB119" i="8"/>
  <c r="N119" i="8"/>
  <c r="M119" i="8"/>
  <c r="Q120" i="8"/>
  <c r="U120" i="8" s="1"/>
  <c r="V120" i="8" s="1"/>
  <c r="X120" i="8" s="1"/>
  <c r="AB120" i="8"/>
  <c r="AA120" i="8"/>
  <c r="Z120" i="8"/>
  <c r="Y119" i="8"/>
  <c r="M120" i="8"/>
  <c r="O120" i="8" s="1"/>
  <c r="AC120" i="8" s="1"/>
  <c r="Q119" i="8"/>
  <c r="U119" i="8" s="1"/>
  <c r="V119" i="8" s="1"/>
  <c r="X119" i="8" s="1"/>
  <c r="AA119" i="8"/>
  <c r="N120" i="8"/>
  <c r="AF119" i="8"/>
  <c r="Z119" i="8"/>
  <c r="C177" i="8"/>
  <c r="B177" i="8"/>
  <c r="B185" i="8" s="1"/>
  <c r="A186" i="8"/>
  <c r="A134" i="8"/>
  <c r="C125" i="8"/>
  <c r="B125" i="8"/>
  <c r="A139" i="8"/>
  <c r="C130" i="8"/>
  <c r="B130" i="8"/>
  <c r="B128" i="8"/>
  <c r="C128" i="8"/>
  <c r="A137" i="8"/>
  <c r="M168" i="8"/>
  <c r="O168" i="8" s="1"/>
  <c r="O176" i="8" s="1"/>
  <c r="AB168" i="8"/>
  <c r="AA168" i="8"/>
  <c r="Y168" i="8"/>
  <c r="N168" i="8"/>
  <c r="Q168" i="8"/>
  <c r="U168" i="8" s="1"/>
  <c r="V168" i="8" s="1"/>
  <c r="X168" i="8" s="1"/>
  <c r="Z168" i="8"/>
  <c r="AF168" i="8"/>
  <c r="AG108" i="8"/>
  <c r="AO108" i="8"/>
  <c r="C129" i="8"/>
  <c r="B129" i="8"/>
  <c r="A138" i="8"/>
  <c r="AB121" i="8"/>
  <c r="M121" i="8"/>
  <c r="Y121" i="8"/>
  <c r="AA121" i="8"/>
  <c r="N121" i="8"/>
  <c r="AF121" i="8"/>
  <c r="Q121" i="8"/>
  <c r="U121" i="8" s="1"/>
  <c r="V121" i="8" s="1"/>
  <c r="X121" i="8" s="1"/>
  <c r="Z121" i="8"/>
  <c r="Y117" i="8"/>
  <c r="AA117" i="8"/>
  <c r="Q117" i="8"/>
  <c r="U117" i="8" s="1"/>
  <c r="V117" i="8" s="1"/>
  <c r="X117" i="8" s="1"/>
  <c r="N117" i="8"/>
  <c r="AF117" i="8"/>
  <c r="M117" i="8"/>
  <c r="Z117" i="8"/>
  <c r="AB117" i="8"/>
  <c r="AG112" i="8"/>
  <c r="AO112" i="8"/>
  <c r="AO106" i="8"/>
  <c r="AG106" i="8"/>
  <c r="AB118" i="8"/>
  <c r="M118" i="8"/>
  <c r="Y118" i="8"/>
  <c r="AA118" i="8"/>
  <c r="Q118" i="8"/>
  <c r="U118" i="8" s="1"/>
  <c r="V118" i="8" s="1"/>
  <c r="X118" i="8" s="1"/>
  <c r="N118" i="8"/>
  <c r="Z118" i="8"/>
  <c r="AF118" i="8"/>
  <c r="AG159" i="8"/>
  <c r="AO159" i="8"/>
  <c r="AO110" i="8"/>
  <c r="AG110" i="8"/>
  <c r="AD111" i="8"/>
  <c r="AE111" i="8" s="1"/>
  <c r="A133" i="8"/>
  <c r="C124" i="8"/>
  <c r="B124" i="8"/>
  <c r="O121" i="8" l="1"/>
  <c r="AC121" i="8" s="1"/>
  <c r="AD121" i="8" s="1"/>
  <c r="AE121" i="8" s="1"/>
  <c r="O116" i="8"/>
  <c r="AC116" i="8" s="1"/>
  <c r="AD116" i="8" s="1"/>
  <c r="AE116" i="8" s="1"/>
  <c r="O118" i="8"/>
  <c r="AC118" i="8" s="1"/>
  <c r="AD118" i="8" s="1"/>
  <c r="AE118" i="8" s="1"/>
  <c r="O117" i="8"/>
  <c r="AC117" i="8" s="1"/>
  <c r="AD117" i="8" s="1"/>
  <c r="AE117" i="8" s="1"/>
  <c r="O119" i="8"/>
  <c r="AC119" i="8" s="1"/>
  <c r="AD119" i="8" s="1"/>
  <c r="AE119" i="8" s="1"/>
  <c r="AC115" i="8"/>
  <c r="AD115" i="8" s="1"/>
  <c r="AE115" i="8" s="1"/>
  <c r="AC168" i="8"/>
  <c r="AD168" i="8" s="1"/>
  <c r="AE168" i="8" s="1"/>
  <c r="M124" i="8"/>
  <c r="O124" i="8" s="1"/>
  <c r="AB124" i="8"/>
  <c r="AA124" i="8"/>
  <c r="Y124" i="8"/>
  <c r="N124" i="8"/>
  <c r="Q124" i="8"/>
  <c r="U124" i="8" s="1"/>
  <c r="V124" i="8" s="1"/>
  <c r="X124" i="8" s="1"/>
  <c r="Z124" i="8"/>
  <c r="AF124" i="8"/>
  <c r="AG115" i="8"/>
  <c r="AO115" i="8"/>
  <c r="AG118" i="8"/>
  <c r="AO118" i="8"/>
  <c r="AG121" i="8"/>
  <c r="AO121" i="8"/>
  <c r="AA129" i="8"/>
  <c r="Z129" i="8"/>
  <c r="Y129" i="8"/>
  <c r="AF129" i="8"/>
  <c r="AB128" i="8"/>
  <c r="N129" i="8"/>
  <c r="M129" i="8"/>
  <c r="O129" i="8" s="1"/>
  <c r="Q129" i="8"/>
  <c r="U129" i="8" s="1"/>
  <c r="V129" i="8" s="1"/>
  <c r="X129" i="8" s="1"/>
  <c r="AB129" i="8"/>
  <c r="AA128" i="8"/>
  <c r="Z128" i="8"/>
  <c r="Y128" i="8"/>
  <c r="AC129" i="8"/>
  <c r="AD129" i="8" s="1"/>
  <c r="AE129" i="8" s="1"/>
  <c r="AC128" i="8"/>
  <c r="AD128" i="8" s="1"/>
  <c r="AE128" i="8" s="1"/>
  <c r="Q128" i="8"/>
  <c r="U128" i="8" s="1"/>
  <c r="V128" i="8" s="1"/>
  <c r="X128" i="8" s="1"/>
  <c r="AF128" i="8"/>
  <c r="B139" i="8"/>
  <c r="A148" i="8"/>
  <c r="C139" i="8"/>
  <c r="A195" i="8"/>
  <c r="B186" i="8"/>
  <c r="B194" i="8" s="1"/>
  <c r="C186" i="8"/>
  <c r="AG119" i="8"/>
  <c r="AO119" i="8"/>
  <c r="AG116" i="8"/>
  <c r="AO116" i="8"/>
  <c r="C136" i="8"/>
  <c r="B136" i="8"/>
  <c r="A145" i="8"/>
  <c r="B133" i="8"/>
  <c r="A142" i="8"/>
  <c r="C133" i="8"/>
  <c r="M125" i="8"/>
  <c r="AB125" i="8"/>
  <c r="AA125" i="8"/>
  <c r="Y125" i="8"/>
  <c r="N125" i="8"/>
  <c r="Q125" i="8"/>
  <c r="U125" i="8" s="1"/>
  <c r="V125" i="8" s="1"/>
  <c r="X125" i="8" s="1"/>
  <c r="Z125" i="8"/>
  <c r="AF125" i="8"/>
  <c r="AF177" i="8"/>
  <c r="Z177" i="8"/>
  <c r="Y177" i="8"/>
  <c r="N177" i="8"/>
  <c r="AB177" i="8"/>
  <c r="M177" i="8"/>
  <c r="O177" i="8" s="1"/>
  <c r="O185" i="8" s="1"/>
  <c r="AA177" i="8"/>
  <c r="Q177" i="8"/>
  <c r="U177" i="8" s="1"/>
  <c r="V177" i="8" s="1"/>
  <c r="X177" i="8" s="1"/>
  <c r="AD120" i="8"/>
  <c r="AE120" i="8" s="1"/>
  <c r="AO120" i="8"/>
  <c r="AG120" i="8"/>
  <c r="C135" i="8"/>
  <c r="B135" i="8"/>
  <c r="A144" i="8"/>
  <c r="N126" i="8"/>
  <c r="Q126" i="8"/>
  <c r="U126" i="8" s="1"/>
  <c r="V126" i="8" s="1"/>
  <c r="X126" i="8" s="1"/>
  <c r="Z126" i="8"/>
  <c r="AF126" i="8"/>
  <c r="M126" i="8"/>
  <c r="AB126" i="8"/>
  <c r="AA126" i="8"/>
  <c r="Y126" i="8"/>
  <c r="C138" i="8"/>
  <c r="B138" i="8"/>
  <c r="A147" i="8"/>
  <c r="AG117" i="8"/>
  <c r="AO117" i="8"/>
  <c r="AG168" i="8"/>
  <c r="AO168" i="8"/>
  <c r="A146" i="8"/>
  <c r="C137" i="8"/>
  <c r="B137" i="8"/>
  <c r="M130" i="8"/>
  <c r="AB130" i="8"/>
  <c r="AA130" i="8"/>
  <c r="Y130" i="8"/>
  <c r="N130" i="8"/>
  <c r="Q130" i="8"/>
  <c r="U130" i="8" s="1"/>
  <c r="V130" i="8" s="1"/>
  <c r="X130" i="8" s="1"/>
  <c r="Z130" i="8"/>
  <c r="AF130" i="8"/>
  <c r="A143" i="8"/>
  <c r="C134" i="8"/>
  <c r="B134" i="8"/>
  <c r="Z127" i="8"/>
  <c r="AF127" i="8"/>
  <c r="M127" i="8"/>
  <c r="AB127" i="8"/>
  <c r="AA127" i="8"/>
  <c r="Y127" i="8"/>
  <c r="N127" i="8"/>
  <c r="Q127" i="8"/>
  <c r="U127" i="8" s="1"/>
  <c r="V127" i="8" s="1"/>
  <c r="X127" i="8" s="1"/>
  <c r="O126" i="8" l="1"/>
  <c r="AC126" i="8" s="1"/>
  <c r="AD126" i="8" s="1"/>
  <c r="AE126" i="8" s="1"/>
  <c r="O127" i="8"/>
  <c r="AC127" i="8" s="1"/>
  <c r="AD127" i="8" s="1"/>
  <c r="AE127" i="8" s="1"/>
  <c r="O130" i="8"/>
  <c r="AC130" i="8" s="1"/>
  <c r="AD130" i="8" s="1"/>
  <c r="AE130" i="8" s="1"/>
  <c r="O125" i="8"/>
  <c r="AC125" i="8" s="1"/>
  <c r="AD125" i="8" s="1"/>
  <c r="AE125" i="8" s="1"/>
  <c r="AC124" i="8"/>
  <c r="AD124" i="8" s="1"/>
  <c r="AE124" i="8" s="1"/>
  <c r="AC177" i="8"/>
  <c r="AD177" i="8" s="1"/>
  <c r="AE177" i="8" s="1"/>
  <c r="AG130" i="8"/>
  <c r="AO130" i="8"/>
  <c r="AF135" i="8"/>
  <c r="Z135" i="8"/>
  <c r="AB135" i="8"/>
  <c r="M135" i="8"/>
  <c r="Y135" i="8"/>
  <c r="AA135" i="8"/>
  <c r="Q135" i="8"/>
  <c r="U135" i="8" s="1"/>
  <c r="V135" i="8" s="1"/>
  <c r="X135" i="8" s="1"/>
  <c r="N135" i="8"/>
  <c r="AO177" i="8"/>
  <c r="AG177" i="8"/>
  <c r="A151" i="8"/>
  <c r="C142" i="8"/>
  <c r="B142" i="8"/>
  <c r="AF136" i="8"/>
  <c r="Z136" i="8"/>
  <c r="AB136" i="8"/>
  <c r="M136" i="8"/>
  <c r="Y136" i="8"/>
  <c r="AA136" i="8"/>
  <c r="Q136" i="8"/>
  <c r="U136" i="8" s="1"/>
  <c r="V136" i="8" s="1"/>
  <c r="X136" i="8" s="1"/>
  <c r="N136" i="8"/>
  <c r="Q139" i="8"/>
  <c r="U139" i="8" s="1"/>
  <c r="V139" i="8" s="1"/>
  <c r="X139" i="8" s="1"/>
  <c r="N139" i="8"/>
  <c r="AF139" i="8"/>
  <c r="Z139" i="8"/>
  <c r="AB139" i="8"/>
  <c r="M139" i="8"/>
  <c r="Y139" i="8"/>
  <c r="AA139" i="8"/>
  <c r="AO129" i="8"/>
  <c r="AG129" i="8"/>
  <c r="AO124" i="8"/>
  <c r="AG124" i="8"/>
  <c r="Q137" i="8"/>
  <c r="U137" i="8" s="1"/>
  <c r="V137" i="8" s="1"/>
  <c r="X137" i="8" s="1"/>
  <c r="AF137" i="8"/>
  <c r="AA137" i="8"/>
  <c r="Z137" i="8"/>
  <c r="Y138" i="8"/>
  <c r="AF138" i="8"/>
  <c r="AB137" i="8"/>
  <c r="N137" i="8"/>
  <c r="M137" i="8"/>
  <c r="O137" i="8" s="1"/>
  <c r="Q138" i="8"/>
  <c r="U138" i="8" s="1"/>
  <c r="V138" i="8" s="1"/>
  <c r="X138" i="8" s="1"/>
  <c r="AB138" i="8"/>
  <c r="AA138" i="8"/>
  <c r="Z138" i="8"/>
  <c r="Y137" i="8"/>
  <c r="N138" i="8"/>
  <c r="M138" i="8"/>
  <c r="O138" i="8" s="1"/>
  <c r="AC138" i="8" s="1"/>
  <c r="AD138" i="8" s="1"/>
  <c r="AE138" i="8" s="1"/>
  <c r="AO125" i="8"/>
  <c r="AG125" i="8"/>
  <c r="AA186" i="8"/>
  <c r="Y186" i="8"/>
  <c r="Q186" i="8"/>
  <c r="U186" i="8" s="1"/>
  <c r="V186" i="8" s="1"/>
  <c r="X186" i="8" s="1"/>
  <c r="Z186" i="8"/>
  <c r="M186" i="8"/>
  <c r="O186" i="8" s="1"/>
  <c r="O194" i="8" s="1"/>
  <c r="N186" i="8"/>
  <c r="AF186" i="8"/>
  <c r="AB186" i="8"/>
  <c r="A157" i="8"/>
  <c r="C148" i="8"/>
  <c r="B148" i="8"/>
  <c r="AF134" i="8"/>
  <c r="Z134" i="8"/>
  <c r="AB134" i="8"/>
  <c r="M134" i="8"/>
  <c r="Y134" i="8"/>
  <c r="AA134" i="8"/>
  <c r="Q134" i="8"/>
  <c r="U134" i="8" s="1"/>
  <c r="V134" i="8" s="1"/>
  <c r="X134" i="8" s="1"/>
  <c r="N134" i="8"/>
  <c r="B146" i="8"/>
  <c r="A155" i="8"/>
  <c r="C146" i="8"/>
  <c r="AO126" i="8"/>
  <c r="AG126" i="8"/>
  <c r="C144" i="8"/>
  <c r="B144" i="8"/>
  <c r="A153" i="8"/>
  <c r="A154" i="8"/>
  <c r="C145" i="8"/>
  <c r="B145" i="8"/>
  <c r="AG127" i="8"/>
  <c r="AO127" i="8"/>
  <c r="C143" i="8"/>
  <c r="B143" i="8"/>
  <c r="A152" i="8"/>
  <c r="B147" i="8"/>
  <c r="A156" i="8"/>
  <c r="C147" i="8"/>
  <c r="AF133" i="8"/>
  <c r="Z133" i="8"/>
  <c r="AB133" i="8"/>
  <c r="M133" i="8"/>
  <c r="Y133" i="8"/>
  <c r="AA133" i="8"/>
  <c r="N133" i="8"/>
  <c r="Q133" i="8"/>
  <c r="U133" i="8" s="1"/>
  <c r="V133" i="8" s="1"/>
  <c r="X133" i="8" s="1"/>
  <c r="C195" i="8"/>
  <c r="B195" i="8"/>
  <c r="B203" i="8" s="1"/>
  <c r="A204" i="8"/>
  <c r="AG128" i="8"/>
  <c r="AO128" i="8"/>
  <c r="O134" i="8" l="1"/>
  <c r="AC134" i="8" s="1"/>
  <c r="AD134" i="8" s="1"/>
  <c r="AE134" i="8" s="1"/>
  <c r="O135" i="8"/>
  <c r="AC135" i="8" s="1"/>
  <c r="AD135" i="8" s="1"/>
  <c r="AE135" i="8" s="1"/>
  <c r="O133" i="8"/>
  <c r="AC133" i="8" s="1"/>
  <c r="AD133" i="8" s="1"/>
  <c r="AE133" i="8" s="1"/>
  <c r="O139" i="8"/>
  <c r="AC139" i="8" s="1"/>
  <c r="AD139" i="8" s="1"/>
  <c r="AE139" i="8" s="1"/>
  <c r="O136" i="8"/>
  <c r="AC136" i="8" s="1"/>
  <c r="AD136" i="8" s="1"/>
  <c r="AE136" i="8" s="1"/>
  <c r="AC137" i="8"/>
  <c r="AD137" i="8" s="1"/>
  <c r="AE137" i="8" s="1"/>
  <c r="AC186" i="8"/>
  <c r="AD186" i="8" s="1"/>
  <c r="AE186" i="8" s="1"/>
  <c r="AG136" i="8"/>
  <c r="AO136" i="8"/>
  <c r="C154" i="8"/>
  <c r="B154" i="8"/>
  <c r="A163" i="8"/>
  <c r="AO133" i="8"/>
  <c r="AG133" i="8"/>
  <c r="B152" i="8"/>
  <c r="A161" i="8"/>
  <c r="C152" i="8"/>
  <c r="A162" i="8"/>
  <c r="C153" i="8"/>
  <c r="B153" i="8"/>
  <c r="AO186" i="8"/>
  <c r="AG186" i="8"/>
  <c r="AG135" i="8"/>
  <c r="AO135" i="8"/>
  <c r="Y146" i="8"/>
  <c r="N147" i="8"/>
  <c r="M147" i="8"/>
  <c r="O147" i="8" s="1"/>
  <c r="AC147" i="8" s="1"/>
  <c r="AD147" i="8" s="1"/>
  <c r="AE147" i="8" s="1"/>
  <c r="Q146" i="8"/>
  <c r="U146" i="8" s="1"/>
  <c r="V146" i="8" s="1"/>
  <c r="X146" i="8" s="1"/>
  <c r="AF146" i="8"/>
  <c r="AA146" i="8"/>
  <c r="Z146" i="8"/>
  <c r="Y147" i="8"/>
  <c r="AF147" i="8"/>
  <c r="AB146" i="8"/>
  <c r="N146" i="8"/>
  <c r="M146" i="8"/>
  <c r="Q147" i="8"/>
  <c r="U147" i="8" s="1"/>
  <c r="V147" i="8" s="1"/>
  <c r="X147" i="8" s="1"/>
  <c r="AB147" i="8"/>
  <c r="Z147" i="8"/>
  <c r="AA147" i="8"/>
  <c r="Q148" i="8"/>
  <c r="U148" i="8" s="1"/>
  <c r="V148" i="8" s="1"/>
  <c r="X148" i="8" s="1"/>
  <c r="N148" i="8"/>
  <c r="AF148" i="8"/>
  <c r="Z148" i="8"/>
  <c r="AB148" i="8"/>
  <c r="M148" i="8"/>
  <c r="Y148" i="8"/>
  <c r="AA148" i="8"/>
  <c r="AG139" i="8"/>
  <c r="AO139" i="8"/>
  <c r="N142" i="8"/>
  <c r="Q142" i="8"/>
  <c r="U142" i="8" s="1"/>
  <c r="V142" i="8" s="1"/>
  <c r="X142" i="8" s="1"/>
  <c r="Z142" i="8"/>
  <c r="AF142" i="8"/>
  <c r="M142" i="8"/>
  <c r="O142" i="8" s="1"/>
  <c r="AB142" i="8"/>
  <c r="AA142" i="8"/>
  <c r="Y142" i="8"/>
  <c r="AO134" i="8"/>
  <c r="AG134" i="8"/>
  <c r="AF195" i="8"/>
  <c r="Z195" i="8"/>
  <c r="AB195" i="8"/>
  <c r="M195" i="8"/>
  <c r="O195" i="8" s="1"/>
  <c r="O203" i="8" s="1"/>
  <c r="Y195" i="8"/>
  <c r="AA195" i="8"/>
  <c r="N195" i="8"/>
  <c r="Q195" i="8"/>
  <c r="U195" i="8" s="1"/>
  <c r="V195" i="8" s="1"/>
  <c r="X195" i="8" s="1"/>
  <c r="B204" i="8"/>
  <c r="B212" i="8" s="1"/>
  <c r="A213" i="8"/>
  <c r="C204" i="8"/>
  <c r="A165" i="8"/>
  <c r="C156" i="8"/>
  <c r="B156" i="8"/>
  <c r="AA143" i="8"/>
  <c r="Y143" i="8"/>
  <c r="N143" i="8"/>
  <c r="Q143" i="8"/>
  <c r="U143" i="8" s="1"/>
  <c r="V143" i="8" s="1"/>
  <c r="X143" i="8" s="1"/>
  <c r="Z143" i="8"/>
  <c r="AF143" i="8"/>
  <c r="M143" i="8"/>
  <c r="AB143" i="8"/>
  <c r="Q145" i="8"/>
  <c r="U145" i="8" s="1"/>
  <c r="V145" i="8" s="1"/>
  <c r="X145" i="8" s="1"/>
  <c r="Z145" i="8"/>
  <c r="AF145" i="8"/>
  <c r="N145" i="8"/>
  <c r="AB145" i="8"/>
  <c r="M145" i="8"/>
  <c r="Y145" i="8"/>
  <c r="AA145" i="8"/>
  <c r="N144" i="8"/>
  <c r="Q144" i="8"/>
  <c r="U144" i="8" s="1"/>
  <c r="V144" i="8" s="1"/>
  <c r="X144" i="8" s="1"/>
  <c r="Z144" i="8"/>
  <c r="AF144" i="8"/>
  <c r="M144" i="8"/>
  <c r="AB144" i="8"/>
  <c r="AA144" i="8"/>
  <c r="Y144" i="8"/>
  <c r="C155" i="8"/>
  <c r="B155" i="8"/>
  <c r="A164" i="8"/>
  <c r="B157" i="8"/>
  <c r="A166" i="8"/>
  <c r="C157" i="8"/>
  <c r="AG138" i="8"/>
  <c r="AO138" i="8"/>
  <c r="AG137" i="8"/>
  <c r="AO137" i="8"/>
  <c r="A160" i="8"/>
  <c r="C151" i="8"/>
  <c r="B151" i="8"/>
  <c r="O143" i="8" l="1"/>
  <c r="AC143" i="8" s="1"/>
  <c r="AD143" i="8" s="1"/>
  <c r="AE143" i="8" s="1"/>
  <c r="O148" i="8"/>
  <c r="AC148" i="8" s="1"/>
  <c r="AD148" i="8" s="1"/>
  <c r="AE148" i="8" s="1"/>
  <c r="O144" i="8"/>
  <c r="AC144" i="8" s="1"/>
  <c r="AD144" i="8" s="1"/>
  <c r="AE144" i="8" s="1"/>
  <c r="O146" i="8"/>
  <c r="AC146" i="8" s="1"/>
  <c r="AD146" i="8" s="1"/>
  <c r="AE146" i="8" s="1"/>
  <c r="O145" i="8"/>
  <c r="AC145" i="8" s="1"/>
  <c r="AD145" i="8" s="1"/>
  <c r="AE145" i="8" s="1"/>
  <c r="AC142" i="8"/>
  <c r="AC195" i="8"/>
  <c r="AD195" i="8" s="1"/>
  <c r="AE195" i="8" s="1"/>
  <c r="AG143" i="8"/>
  <c r="AO143" i="8"/>
  <c r="B165" i="8"/>
  <c r="A174" i="8"/>
  <c r="C165" i="8"/>
  <c r="AO142" i="8"/>
  <c r="AG142" i="8"/>
  <c r="Z152" i="8"/>
  <c r="AF152" i="8"/>
  <c r="M152" i="8"/>
  <c r="AB152" i="8"/>
  <c r="AA152" i="8"/>
  <c r="Y152" i="8"/>
  <c r="N152" i="8"/>
  <c r="Q152" i="8"/>
  <c r="U152" i="8" s="1"/>
  <c r="V152" i="8" s="1"/>
  <c r="X152" i="8" s="1"/>
  <c r="A169" i="8"/>
  <c r="C160" i="8"/>
  <c r="B160" i="8"/>
  <c r="A175" i="8"/>
  <c r="C166" i="8"/>
  <c r="B166" i="8"/>
  <c r="AA156" i="8"/>
  <c r="Z156" i="8"/>
  <c r="Y156" i="8"/>
  <c r="AF156" i="8"/>
  <c r="AB155" i="8"/>
  <c r="N156" i="8"/>
  <c r="M156" i="8"/>
  <c r="O156" i="8" s="1"/>
  <c r="AC156" i="8" s="1"/>
  <c r="AD156" i="8" s="1"/>
  <c r="AE156" i="8" s="1"/>
  <c r="Q156" i="8"/>
  <c r="U156" i="8" s="1"/>
  <c r="V156" i="8" s="1"/>
  <c r="X156" i="8" s="1"/>
  <c r="AB156" i="8"/>
  <c r="AA155" i="8"/>
  <c r="Z155" i="8"/>
  <c r="Y155" i="8"/>
  <c r="M155" i="8"/>
  <c r="O155" i="8" s="1"/>
  <c r="Q155" i="8"/>
  <c r="U155" i="8" s="1"/>
  <c r="V155" i="8" s="1"/>
  <c r="X155" i="8" s="1"/>
  <c r="AF155" i="8"/>
  <c r="N155" i="8"/>
  <c r="Z204" i="8"/>
  <c r="AF204" i="8"/>
  <c r="M204" i="8"/>
  <c r="O204" i="8" s="1"/>
  <c r="O212" i="8" s="1"/>
  <c r="AB204" i="8"/>
  <c r="N204" i="8"/>
  <c r="AA204" i="8"/>
  <c r="Y204" i="8"/>
  <c r="Q204" i="8"/>
  <c r="U204" i="8" s="1"/>
  <c r="V204" i="8" s="1"/>
  <c r="X204" i="8" s="1"/>
  <c r="AG147" i="8"/>
  <c r="AO147" i="8"/>
  <c r="AG146" i="8"/>
  <c r="AO146" i="8"/>
  <c r="B161" i="8"/>
  <c r="A170" i="8"/>
  <c r="C161" i="8"/>
  <c r="C163" i="8"/>
  <c r="B163" i="8"/>
  <c r="A172" i="8"/>
  <c r="A222" i="8"/>
  <c r="B213" i="8"/>
  <c r="B221" i="8" s="1"/>
  <c r="C213" i="8"/>
  <c r="M153" i="8"/>
  <c r="AB153" i="8"/>
  <c r="AA153" i="8"/>
  <c r="Y153" i="8"/>
  <c r="N153" i="8"/>
  <c r="Q153" i="8"/>
  <c r="U153" i="8" s="1"/>
  <c r="V153" i="8" s="1"/>
  <c r="X153" i="8" s="1"/>
  <c r="Z153" i="8"/>
  <c r="AF153" i="8"/>
  <c r="Z151" i="8"/>
  <c r="AF151" i="8"/>
  <c r="M151" i="8"/>
  <c r="AB151" i="8"/>
  <c r="AA151" i="8"/>
  <c r="Y151" i="8"/>
  <c r="N151" i="8"/>
  <c r="Q151" i="8"/>
  <c r="U151" i="8" s="1"/>
  <c r="V151" i="8" s="1"/>
  <c r="X151" i="8" s="1"/>
  <c r="N157" i="8"/>
  <c r="Q157" i="8"/>
  <c r="U157" i="8" s="1"/>
  <c r="V157" i="8" s="1"/>
  <c r="X157" i="8" s="1"/>
  <c r="Z157" i="8"/>
  <c r="AF157" i="8"/>
  <c r="M157" i="8"/>
  <c r="AB157" i="8"/>
  <c r="AA157" i="8"/>
  <c r="Y157" i="8"/>
  <c r="AO144" i="8"/>
  <c r="AG144" i="8"/>
  <c r="B164" i="8"/>
  <c r="A173" i="8"/>
  <c r="C164" i="8"/>
  <c r="AG145" i="8"/>
  <c r="AO145" i="8"/>
  <c r="AO195" i="8"/>
  <c r="AG195" i="8"/>
  <c r="AD142" i="8"/>
  <c r="AE142" i="8" s="1"/>
  <c r="AG148" i="8"/>
  <c r="AO148" i="8"/>
  <c r="C162" i="8"/>
  <c r="B162" i="8"/>
  <c r="A171" i="8"/>
  <c r="Z154" i="8"/>
  <c r="AF154" i="8"/>
  <c r="M154" i="8"/>
  <c r="AB154" i="8"/>
  <c r="AA154" i="8"/>
  <c r="Y154" i="8"/>
  <c r="N154" i="8"/>
  <c r="Q154" i="8"/>
  <c r="U154" i="8" s="1"/>
  <c r="V154" i="8" s="1"/>
  <c r="X154" i="8" s="1"/>
  <c r="O154" i="8" l="1"/>
  <c r="AC154" i="8" s="1"/>
  <c r="AD154" i="8" s="1"/>
  <c r="AE154" i="8" s="1"/>
  <c r="O151" i="8"/>
  <c r="AC151" i="8" s="1"/>
  <c r="AD151" i="8" s="1"/>
  <c r="AE151" i="8" s="1"/>
  <c r="O152" i="8"/>
  <c r="AC152" i="8" s="1"/>
  <c r="AD152" i="8" s="1"/>
  <c r="AE152" i="8" s="1"/>
  <c r="O157" i="8"/>
  <c r="AC157" i="8" s="1"/>
  <c r="AD157" i="8" s="1"/>
  <c r="AE157" i="8" s="1"/>
  <c r="O153" i="8"/>
  <c r="AC153" i="8" s="1"/>
  <c r="AD153" i="8" s="1"/>
  <c r="AE153" i="8" s="1"/>
  <c r="AC155" i="8"/>
  <c r="AD155" i="8" s="1"/>
  <c r="AE155" i="8" s="1"/>
  <c r="AC204" i="8"/>
  <c r="AD204" i="8" s="1"/>
  <c r="AE204" i="8" s="1"/>
  <c r="Y164" i="8"/>
  <c r="N165" i="8"/>
  <c r="M165" i="8"/>
  <c r="O165" i="8" s="1"/>
  <c r="AC165" i="8" s="1"/>
  <c r="AD165" i="8" s="1"/>
  <c r="AE165" i="8" s="1"/>
  <c r="Q164" i="8"/>
  <c r="U164" i="8" s="1"/>
  <c r="V164" i="8" s="1"/>
  <c r="X164" i="8" s="1"/>
  <c r="AF164" i="8"/>
  <c r="AA164" i="8"/>
  <c r="Z164" i="8"/>
  <c r="Y165" i="8"/>
  <c r="AF165" i="8"/>
  <c r="AB164" i="8"/>
  <c r="N164" i="8"/>
  <c r="M164" i="8"/>
  <c r="Q165" i="8"/>
  <c r="U165" i="8" s="1"/>
  <c r="V165" i="8" s="1"/>
  <c r="X165" i="8" s="1"/>
  <c r="AB165" i="8"/>
  <c r="AA165" i="8"/>
  <c r="Z165" i="8"/>
  <c r="C172" i="8"/>
  <c r="B172" i="8"/>
  <c r="A181" i="8"/>
  <c r="B170" i="8"/>
  <c r="A179" i="8"/>
  <c r="C170" i="8"/>
  <c r="AO204" i="8"/>
  <c r="AG204" i="8"/>
  <c r="A183" i="8"/>
  <c r="C174" i="8"/>
  <c r="B174" i="8"/>
  <c r="AO154" i="8"/>
  <c r="AG154" i="8"/>
  <c r="Q162" i="8"/>
  <c r="U162" i="8" s="1"/>
  <c r="V162" i="8" s="1"/>
  <c r="X162" i="8" s="1"/>
  <c r="N162" i="8"/>
  <c r="AF162" i="8"/>
  <c r="Z162" i="8"/>
  <c r="AB162" i="8"/>
  <c r="M162" i="8"/>
  <c r="Y162" i="8"/>
  <c r="AA162" i="8"/>
  <c r="A182" i="8"/>
  <c r="C173" i="8"/>
  <c r="B173" i="8"/>
  <c r="AG157" i="8"/>
  <c r="AO157" i="8"/>
  <c r="AO153" i="8"/>
  <c r="AG153" i="8"/>
  <c r="Q213" i="8"/>
  <c r="U213" i="8" s="1"/>
  <c r="V213" i="8" s="1"/>
  <c r="X213" i="8" s="1"/>
  <c r="N213" i="8"/>
  <c r="AF213" i="8"/>
  <c r="M213" i="8"/>
  <c r="O213" i="8" s="1"/>
  <c r="O221" i="8" s="1"/>
  <c r="Y213" i="8"/>
  <c r="Z213" i="8"/>
  <c r="AB213" i="8"/>
  <c r="AA213" i="8"/>
  <c r="AG155" i="8"/>
  <c r="AO155" i="8"/>
  <c r="AO156" i="8"/>
  <c r="AG156" i="8"/>
  <c r="AF160" i="8"/>
  <c r="Z160" i="8"/>
  <c r="AB160" i="8"/>
  <c r="M160" i="8"/>
  <c r="O160" i="8" s="1"/>
  <c r="Y160" i="8"/>
  <c r="AA160" i="8"/>
  <c r="Q160" i="8"/>
  <c r="U160" i="8" s="1"/>
  <c r="V160" i="8" s="1"/>
  <c r="X160" i="8" s="1"/>
  <c r="N160" i="8"/>
  <c r="AG152" i="8"/>
  <c r="AO152" i="8"/>
  <c r="AB163" i="8"/>
  <c r="M163" i="8"/>
  <c r="Y163" i="8"/>
  <c r="AA163" i="8"/>
  <c r="Q163" i="8"/>
  <c r="U163" i="8" s="1"/>
  <c r="V163" i="8" s="1"/>
  <c r="X163" i="8" s="1"/>
  <c r="N163" i="8"/>
  <c r="AF163" i="8"/>
  <c r="Z163" i="8"/>
  <c r="AB166" i="8"/>
  <c r="M166" i="8"/>
  <c r="Y166" i="8"/>
  <c r="AA166" i="8"/>
  <c r="Q166" i="8"/>
  <c r="U166" i="8" s="1"/>
  <c r="V166" i="8" s="1"/>
  <c r="X166" i="8" s="1"/>
  <c r="N166" i="8"/>
  <c r="AF166" i="8"/>
  <c r="Z166" i="8"/>
  <c r="A178" i="8"/>
  <c r="C169" i="8"/>
  <c r="B169" i="8"/>
  <c r="B171" i="8"/>
  <c r="A180" i="8"/>
  <c r="C171" i="8"/>
  <c r="AG151" i="8"/>
  <c r="AO151" i="8"/>
  <c r="A231" i="8"/>
  <c r="C222" i="8"/>
  <c r="B222" i="8"/>
  <c r="B230" i="8" s="1"/>
  <c r="AF161" i="8"/>
  <c r="Z161" i="8"/>
  <c r="AB161" i="8"/>
  <c r="M161" i="8"/>
  <c r="Y161" i="8"/>
  <c r="AA161" i="8"/>
  <c r="Q161" i="8"/>
  <c r="U161" i="8" s="1"/>
  <c r="V161" i="8" s="1"/>
  <c r="X161" i="8" s="1"/>
  <c r="N161" i="8"/>
  <c r="A184" i="8"/>
  <c r="C175" i="8"/>
  <c r="B175" i="8"/>
  <c r="O161" i="8" l="1"/>
  <c r="AC161" i="8" s="1"/>
  <c r="AD161" i="8" s="1"/>
  <c r="AE161" i="8" s="1"/>
  <c r="O162" i="8"/>
  <c r="AC162" i="8" s="1"/>
  <c r="O166" i="8"/>
  <c r="AC166" i="8" s="1"/>
  <c r="AD166" i="8" s="1"/>
  <c r="AE166" i="8" s="1"/>
  <c r="O163" i="8"/>
  <c r="AC163" i="8" s="1"/>
  <c r="AD163" i="8" s="1"/>
  <c r="AE163" i="8" s="1"/>
  <c r="O164" i="8"/>
  <c r="AC164" i="8" s="1"/>
  <c r="AD164" i="8" s="1"/>
  <c r="AE164" i="8" s="1"/>
  <c r="AC160" i="8"/>
  <c r="AD160" i="8" s="1"/>
  <c r="AE160" i="8" s="1"/>
  <c r="AC213" i="8"/>
  <c r="A188" i="8"/>
  <c r="C179" i="8"/>
  <c r="B179" i="8"/>
  <c r="M172" i="8"/>
  <c r="AB172" i="8"/>
  <c r="AA172" i="8"/>
  <c r="Y172" i="8"/>
  <c r="N172" i="8"/>
  <c r="Q172" i="8"/>
  <c r="U172" i="8" s="1"/>
  <c r="V172" i="8" s="1"/>
  <c r="X172" i="8" s="1"/>
  <c r="Z172" i="8"/>
  <c r="AF172" i="8"/>
  <c r="AG166" i="8"/>
  <c r="AO166" i="8"/>
  <c r="AO160" i="8"/>
  <c r="AG160" i="8"/>
  <c r="AA171" i="8"/>
  <c r="Y171" i="8"/>
  <c r="N171" i="8"/>
  <c r="Q171" i="8"/>
  <c r="U171" i="8" s="1"/>
  <c r="V171" i="8" s="1"/>
  <c r="X171" i="8" s="1"/>
  <c r="Z171" i="8"/>
  <c r="AF171" i="8"/>
  <c r="M171" i="8"/>
  <c r="AB171" i="8"/>
  <c r="N169" i="8"/>
  <c r="Q169" i="8"/>
  <c r="U169" i="8" s="1"/>
  <c r="V169" i="8" s="1"/>
  <c r="X169" i="8" s="1"/>
  <c r="Z169" i="8"/>
  <c r="AF169" i="8"/>
  <c r="M169" i="8"/>
  <c r="AB169" i="8"/>
  <c r="AA169" i="8"/>
  <c r="Y169" i="8"/>
  <c r="AD213" i="8"/>
  <c r="AE213" i="8" s="1"/>
  <c r="AG162" i="8"/>
  <c r="AO162" i="8"/>
  <c r="AF222" i="8"/>
  <c r="Z222" i="8"/>
  <c r="M222" i="8"/>
  <c r="O222" i="8" s="1"/>
  <c r="O230" i="8" s="1"/>
  <c r="AA222" i="8"/>
  <c r="N222" i="8"/>
  <c r="AB222" i="8"/>
  <c r="Y222" i="8"/>
  <c r="Q222" i="8"/>
  <c r="U222" i="8" s="1"/>
  <c r="V222" i="8" s="1"/>
  <c r="X222" i="8" s="1"/>
  <c r="M175" i="8"/>
  <c r="AB175" i="8"/>
  <c r="AA175" i="8"/>
  <c r="Y175" i="8"/>
  <c r="N175" i="8"/>
  <c r="Q175" i="8"/>
  <c r="U175" i="8" s="1"/>
  <c r="V175" i="8" s="1"/>
  <c r="X175" i="8" s="1"/>
  <c r="Z175" i="8"/>
  <c r="AF175" i="8"/>
  <c r="A240" i="8"/>
  <c r="C231" i="8"/>
  <c r="B231" i="8"/>
  <c r="B239" i="8" s="1"/>
  <c r="B180" i="8"/>
  <c r="A189" i="8"/>
  <c r="C180" i="8"/>
  <c r="A187" i="8"/>
  <c r="C178" i="8"/>
  <c r="B178" i="8"/>
  <c r="AO213" i="8"/>
  <c r="AG213" i="8"/>
  <c r="AA174" i="8"/>
  <c r="Z174" i="8"/>
  <c r="Y174" i="8"/>
  <c r="AF174" i="8"/>
  <c r="AB173" i="8"/>
  <c r="N174" i="8"/>
  <c r="M174" i="8"/>
  <c r="O174" i="8" s="1"/>
  <c r="AC174" i="8" s="1"/>
  <c r="Q174" i="8"/>
  <c r="U174" i="8" s="1"/>
  <c r="V174" i="8" s="1"/>
  <c r="X174" i="8" s="1"/>
  <c r="AB174" i="8"/>
  <c r="AA173" i="8"/>
  <c r="Z173" i="8"/>
  <c r="Y173" i="8"/>
  <c r="N173" i="8"/>
  <c r="M173" i="8"/>
  <c r="O173" i="8" s="1"/>
  <c r="Q173" i="8"/>
  <c r="U173" i="8" s="1"/>
  <c r="V173" i="8" s="1"/>
  <c r="X173" i="8" s="1"/>
  <c r="AF173" i="8"/>
  <c r="A192" i="8"/>
  <c r="C183" i="8"/>
  <c r="B183" i="8"/>
  <c r="C181" i="8"/>
  <c r="B181" i="8"/>
  <c r="A190" i="8"/>
  <c r="AG165" i="8"/>
  <c r="AO165" i="8"/>
  <c r="AO164" i="8"/>
  <c r="AG164" i="8"/>
  <c r="AO163" i="8"/>
  <c r="AG163" i="8"/>
  <c r="A193" i="8"/>
  <c r="C184" i="8"/>
  <c r="B184" i="8"/>
  <c r="AG161" i="8"/>
  <c r="AO161" i="8"/>
  <c r="B182" i="8"/>
  <c r="A191" i="8"/>
  <c r="C182" i="8"/>
  <c r="N170" i="8"/>
  <c r="Q170" i="8"/>
  <c r="U170" i="8" s="1"/>
  <c r="V170" i="8" s="1"/>
  <c r="X170" i="8" s="1"/>
  <c r="Z170" i="8"/>
  <c r="AF170" i="8"/>
  <c r="M170" i="8"/>
  <c r="AB170" i="8"/>
  <c r="Y170" i="8"/>
  <c r="AA170" i="8"/>
  <c r="AD162" i="8" l="1"/>
  <c r="AE162" i="8" s="1"/>
  <c r="O172" i="8"/>
  <c r="AC172" i="8" s="1"/>
  <c r="AD172" i="8" s="1"/>
  <c r="AE172" i="8" s="1"/>
  <c r="O171" i="8"/>
  <c r="AC171" i="8" s="1"/>
  <c r="AD171" i="8" s="1"/>
  <c r="AE171" i="8" s="1"/>
  <c r="O175" i="8"/>
  <c r="AC175" i="8" s="1"/>
  <c r="AD175" i="8" s="1"/>
  <c r="AE175" i="8" s="1"/>
  <c r="O169" i="8"/>
  <c r="AC169" i="8" s="1"/>
  <c r="AD169" i="8" s="1"/>
  <c r="AE169" i="8" s="1"/>
  <c r="O170" i="8"/>
  <c r="AC170" i="8" s="1"/>
  <c r="AD170" i="8" s="1"/>
  <c r="AE170" i="8" s="1"/>
  <c r="AC173" i="8"/>
  <c r="AD173" i="8" s="1"/>
  <c r="AE173" i="8" s="1"/>
  <c r="AC222" i="8"/>
  <c r="AD222" i="8" s="1"/>
  <c r="AO174" i="8"/>
  <c r="AG174" i="8"/>
  <c r="A196" i="8"/>
  <c r="C187" i="8"/>
  <c r="B187" i="8"/>
  <c r="AG222" i="8"/>
  <c r="AO222" i="8"/>
  <c r="B193" i="8"/>
  <c r="A202" i="8"/>
  <c r="C193" i="8"/>
  <c r="B192" i="8"/>
  <c r="C192" i="8"/>
  <c r="A201" i="8"/>
  <c r="AG170" i="8"/>
  <c r="AO170" i="8"/>
  <c r="Q183" i="8"/>
  <c r="U183" i="8" s="1"/>
  <c r="V183" i="8" s="1"/>
  <c r="X183" i="8" s="1"/>
  <c r="AB183" i="8"/>
  <c r="AA183" i="8"/>
  <c r="Z183" i="8"/>
  <c r="N183" i="8"/>
  <c r="Q182" i="8"/>
  <c r="U182" i="8" s="1"/>
  <c r="V182" i="8" s="1"/>
  <c r="X182" i="8" s="1"/>
  <c r="AA182" i="8"/>
  <c r="AF183" i="8"/>
  <c r="M182" i="8"/>
  <c r="Y182" i="8"/>
  <c r="M183" i="8"/>
  <c r="O183" i="8" s="1"/>
  <c r="AC183" i="8" s="1"/>
  <c r="AD183" i="8" s="1"/>
  <c r="AE183" i="8" s="1"/>
  <c r="AF182" i="8"/>
  <c r="Z182" i="8"/>
  <c r="Y183" i="8"/>
  <c r="AB182" i="8"/>
  <c r="N182" i="8"/>
  <c r="Q181" i="8"/>
  <c r="U181" i="8" s="1"/>
  <c r="V181" i="8" s="1"/>
  <c r="X181" i="8" s="1"/>
  <c r="N181" i="8"/>
  <c r="AF181" i="8"/>
  <c r="M181" i="8"/>
  <c r="Y181" i="8"/>
  <c r="AA181" i="8"/>
  <c r="Z181" i="8"/>
  <c r="AB181" i="8"/>
  <c r="AB180" i="8"/>
  <c r="M180" i="8"/>
  <c r="Y180" i="8"/>
  <c r="AF180" i="8"/>
  <c r="AA180" i="8"/>
  <c r="Q180" i="8"/>
  <c r="U180" i="8" s="1"/>
  <c r="V180" i="8" s="1"/>
  <c r="X180" i="8" s="1"/>
  <c r="N180" i="8"/>
  <c r="Z180" i="8"/>
  <c r="N231" i="8"/>
  <c r="Q231" i="8"/>
  <c r="U231" i="8" s="1"/>
  <c r="V231" i="8" s="1"/>
  <c r="X231" i="8" s="1"/>
  <c r="Z231" i="8"/>
  <c r="AF231" i="8"/>
  <c r="M231" i="8"/>
  <c r="O231" i="8" s="1"/>
  <c r="O239" i="8" s="1"/>
  <c r="AB231" i="8"/>
  <c r="AA231" i="8"/>
  <c r="Y231" i="8"/>
  <c r="AO169" i="8"/>
  <c r="AG169" i="8"/>
  <c r="AO172" i="8"/>
  <c r="AG172" i="8"/>
  <c r="B191" i="8"/>
  <c r="A200" i="8"/>
  <c r="C191" i="8"/>
  <c r="C189" i="8"/>
  <c r="B189" i="8"/>
  <c r="A198" i="8"/>
  <c r="B240" i="8"/>
  <c r="B248" i="8" s="1"/>
  <c r="A249" i="8"/>
  <c r="C240" i="8"/>
  <c r="AB179" i="8"/>
  <c r="M179" i="8"/>
  <c r="AA179" i="8"/>
  <c r="N179" i="8"/>
  <c r="Z179" i="8"/>
  <c r="Y179" i="8"/>
  <c r="Q179" i="8"/>
  <c r="U179" i="8" s="1"/>
  <c r="V179" i="8" s="1"/>
  <c r="X179" i="8" s="1"/>
  <c r="AF179" i="8"/>
  <c r="AB184" i="8"/>
  <c r="M184" i="8"/>
  <c r="AA184" i="8"/>
  <c r="Q184" i="8"/>
  <c r="U184" i="8" s="1"/>
  <c r="V184" i="8" s="1"/>
  <c r="X184" i="8" s="1"/>
  <c r="AF184" i="8"/>
  <c r="Y184" i="8"/>
  <c r="N184" i="8"/>
  <c r="Z184" i="8"/>
  <c r="C190" i="8"/>
  <c r="B190" i="8"/>
  <c r="A199" i="8"/>
  <c r="AO173" i="8"/>
  <c r="AG173" i="8"/>
  <c r="AD174" i="8"/>
  <c r="AE174" i="8" s="1"/>
  <c r="Q178" i="8"/>
  <c r="U178" i="8" s="1"/>
  <c r="V178" i="8" s="1"/>
  <c r="X178" i="8" s="1"/>
  <c r="N178" i="8"/>
  <c r="Z178" i="8"/>
  <c r="M178" i="8"/>
  <c r="O178" i="8" s="1"/>
  <c r="Y178" i="8"/>
  <c r="AF178" i="8"/>
  <c r="AB178" i="8"/>
  <c r="AA178" i="8"/>
  <c r="AG175" i="8"/>
  <c r="AO175" i="8"/>
  <c r="AO171" i="8"/>
  <c r="AG171" i="8"/>
  <c r="B188" i="8"/>
  <c r="C188" i="8"/>
  <c r="A197" i="8"/>
  <c r="O181" i="8" l="1"/>
  <c r="AC181" i="8" s="1"/>
  <c r="AD181" i="8" s="1"/>
  <c r="AE181" i="8" s="1"/>
  <c r="O184" i="8"/>
  <c r="AC184" i="8" s="1"/>
  <c r="AD184" i="8" s="1"/>
  <c r="AE184" i="8" s="1"/>
  <c r="O179" i="8"/>
  <c r="AC179" i="8" s="1"/>
  <c r="AD179" i="8" s="1"/>
  <c r="AE179" i="8" s="1"/>
  <c r="O180" i="8"/>
  <c r="AC180" i="8" s="1"/>
  <c r="AD180" i="8" s="1"/>
  <c r="AE180" i="8" s="1"/>
  <c r="O182" i="8"/>
  <c r="AC182" i="8" s="1"/>
  <c r="AD182" i="8" s="1"/>
  <c r="AE182" i="8" s="1"/>
  <c r="AC178" i="8"/>
  <c r="AD178" i="8" s="1"/>
  <c r="AE178" i="8" s="1"/>
  <c r="AE222" i="8"/>
  <c r="AC231" i="8"/>
  <c r="AD231" i="8" s="1"/>
  <c r="AE231" i="8" s="1"/>
  <c r="AG180" i="8"/>
  <c r="AO180" i="8"/>
  <c r="AG182" i="8"/>
  <c r="AO182" i="8"/>
  <c r="B249" i="8"/>
  <c r="B257" i="8" s="1"/>
  <c r="A258" i="8"/>
  <c r="C249" i="8"/>
  <c r="AG181" i="8"/>
  <c r="AO181" i="8"/>
  <c r="AG183" i="8"/>
  <c r="AO183" i="8"/>
  <c r="AA188" i="8"/>
  <c r="Y188" i="8"/>
  <c r="N188" i="8"/>
  <c r="AB188" i="8"/>
  <c r="Q188" i="8"/>
  <c r="U188" i="8" s="1"/>
  <c r="V188" i="8" s="1"/>
  <c r="X188" i="8" s="1"/>
  <c r="Z188" i="8"/>
  <c r="AF188" i="8"/>
  <c r="M188" i="8"/>
  <c r="AG178" i="8"/>
  <c r="AO178" i="8"/>
  <c r="N190" i="8"/>
  <c r="Q190" i="8"/>
  <c r="U190" i="8" s="1"/>
  <c r="V190" i="8" s="1"/>
  <c r="X190" i="8" s="1"/>
  <c r="Z190" i="8"/>
  <c r="AF190" i="8"/>
  <c r="AB190" i="8"/>
  <c r="Y190" i="8"/>
  <c r="M190" i="8"/>
  <c r="AA190" i="8"/>
  <c r="AG184" i="8"/>
  <c r="AO184" i="8"/>
  <c r="AA189" i="8"/>
  <c r="Y189" i="8"/>
  <c r="N189" i="8"/>
  <c r="Q189" i="8"/>
  <c r="U189" i="8" s="1"/>
  <c r="V189" i="8" s="1"/>
  <c r="X189" i="8" s="1"/>
  <c r="Z189" i="8"/>
  <c r="M189" i="8"/>
  <c r="AF189" i="8"/>
  <c r="AB189" i="8"/>
  <c r="AO179" i="8"/>
  <c r="AG179" i="8"/>
  <c r="A207" i="8"/>
  <c r="C198" i="8"/>
  <c r="B198" i="8"/>
  <c r="N193" i="8"/>
  <c r="Q193" i="8"/>
  <c r="U193" i="8" s="1"/>
  <c r="V193" i="8" s="1"/>
  <c r="X193" i="8" s="1"/>
  <c r="Z193" i="8"/>
  <c r="AB193" i="8"/>
  <c r="AA193" i="8"/>
  <c r="AF193" i="8"/>
  <c r="M193" i="8"/>
  <c r="Y193" i="8"/>
  <c r="AA187" i="8"/>
  <c r="Y187" i="8"/>
  <c r="N187" i="8"/>
  <c r="Q187" i="8"/>
  <c r="U187" i="8" s="1"/>
  <c r="V187" i="8" s="1"/>
  <c r="X187" i="8" s="1"/>
  <c r="Z187" i="8"/>
  <c r="AB187" i="8"/>
  <c r="AF187" i="8"/>
  <c r="M187" i="8"/>
  <c r="O187" i="8" s="1"/>
  <c r="AG231" i="8"/>
  <c r="AO231" i="8"/>
  <c r="N192" i="8"/>
  <c r="M192" i="8"/>
  <c r="O192" i="8" s="1"/>
  <c r="Q192" i="8"/>
  <c r="U192" i="8" s="1"/>
  <c r="V192" i="8" s="1"/>
  <c r="X192" i="8" s="1"/>
  <c r="AB192" i="8"/>
  <c r="Z191" i="8"/>
  <c r="Y191" i="8"/>
  <c r="M191" i="8"/>
  <c r="AF191" i="8"/>
  <c r="Z192" i="8"/>
  <c r="AF192" i="8"/>
  <c r="AB191" i="8"/>
  <c r="AA191" i="8"/>
  <c r="AC192" i="8"/>
  <c r="AD192" i="8" s="1"/>
  <c r="AE192" i="8" s="1"/>
  <c r="N191" i="8"/>
  <c r="Q191" i="8"/>
  <c r="U191" i="8" s="1"/>
  <c r="V191" i="8" s="1"/>
  <c r="X191" i="8" s="1"/>
  <c r="AA192" i="8"/>
  <c r="Y192" i="8"/>
  <c r="C199" i="8"/>
  <c r="A208" i="8"/>
  <c r="B199" i="8"/>
  <c r="A209" i="8"/>
  <c r="B200" i="8"/>
  <c r="C200" i="8"/>
  <c r="A206" i="8"/>
  <c r="B197" i="8"/>
  <c r="C197" i="8"/>
  <c r="Q240" i="8"/>
  <c r="U240" i="8" s="1"/>
  <c r="V240" i="8" s="1"/>
  <c r="X240" i="8" s="1"/>
  <c r="N240" i="8"/>
  <c r="M240" i="8"/>
  <c r="O240" i="8" s="1"/>
  <c r="O248" i="8" s="1"/>
  <c r="AA240" i="8"/>
  <c r="AF240" i="8"/>
  <c r="Z240" i="8"/>
  <c r="AB240" i="8"/>
  <c r="Y240" i="8"/>
  <c r="A210" i="8"/>
  <c r="B201" i="8"/>
  <c r="C201" i="8"/>
  <c r="A211" i="8"/>
  <c r="C202" i="8"/>
  <c r="B202" i="8"/>
  <c r="C196" i="8"/>
  <c r="B196" i="8"/>
  <c r="A205" i="8"/>
  <c r="O191" i="8" l="1"/>
  <c r="AC191" i="8" s="1"/>
  <c r="AD191" i="8" s="1"/>
  <c r="AE191" i="8" s="1"/>
  <c r="O189" i="8"/>
  <c r="AC189" i="8" s="1"/>
  <c r="AD189" i="8" s="1"/>
  <c r="AE189" i="8" s="1"/>
  <c r="O193" i="8"/>
  <c r="AC193" i="8" s="1"/>
  <c r="AD193" i="8" s="1"/>
  <c r="AE193" i="8" s="1"/>
  <c r="O190" i="8"/>
  <c r="AC190" i="8" s="1"/>
  <c r="AD190" i="8" s="1"/>
  <c r="AE190" i="8" s="1"/>
  <c r="O188" i="8"/>
  <c r="AC188" i="8" s="1"/>
  <c r="AD188" i="8" s="1"/>
  <c r="AE188" i="8" s="1"/>
  <c r="AC187" i="8"/>
  <c r="AD187" i="8" s="1"/>
  <c r="AE187" i="8" s="1"/>
  <c r="AC240" i="8"/>
  <c r="AD240" i="8" s="1"/>
  <c r="AE240" i="8" s="1"/>
  <c r="A216" i="8"/>
  <c r="C207" i="8"/>
  <c r="B207" i="8"/>
  <c r="AO189" i="8"/>
  <c r="AG189" i="8"/>
  <c r="AO188" i="8"/>
  <c r="AG188" i="8"/>
  <c r="C258" i="8"/>
  <c r="B258" i="8"/>
  <c r="B266" i="8" s="1"/>
  <c r="A267" i="8"/>
  <c r="Q197" i="8"/>
  <c r="U197" i="8" s="1"/>
  <c r="V197" i="8" s="1"/>
  <c r="X197" i="8" s="1"/>
  <c r="N197" i="8"/>
  <c r="AF197" i="8"/>
  <c r="Z197" i="8"/>
  <c r="AB197" i="8"/>
  <c r="M197" i="8"/>
  <c r="AA197" i="8"/>
  <c r="Y197" i="8"/>
  <c r="Q199" i="8"/>
  <c r="U199" i="8" s="1"/>
  <c r="V199" i="8" s="1"/>
  <c r="X199" i="8" s="1"/>
  <c r="N199" i="8"/>
  <c r="AF199" i="8"/>
  <c r="Z199" i="8"/>
  <c r="M199" i="8"/>
  <c r="AA199" i="8"/>
  <c r="AB199" i="8"/>
  <c r="Y199" i="8"/>
  <c r="A214" i="8"/>
  <c r="C205" i="8"/>
  <c r="B205" i="8"/>
  <c r="AG187" i="8"/>
  <c r="AO187" i="8"/>
  <c r="AO190" i="8"/>
  <c r="AG190" i="8"/>
  <c r="Q202" i="8"/>
  <c r="U202" i="8" s="1"/>
  <c r="V202" i="8" s="1"/>
  <c r="X202" i="8" s="1"/>
  <c r="N202" i="8"/>
  <c r="AF202" i="8"/>
  <c r="Z202" i="8"/>
  <c r="AB202" i="8"/>
  <c r="M202" i="8"/>
  <c r="AA202" i="8"/>
  <c r="Y202" i="8"/>
  <c r="C210" i="8"/>
  <c r="B210" i="8"/>
  <c r="A219" i="8"/>
  <c r="C209" i="8"/>
  <c r="B209" i="8"/>
  <c r="A218" i="8"/>
  <c r="C211" i="8"/>
  <c r="B211" i="8"/>
  <c r="A220" i="8"/>
  <c r="A215" i="8"/>
  <c r="C206" i="8"/>
  <c r="B206" i="8"/>
  <c r="AO191" i="8"/>
  <c r="AG191" i="8"/>
  <c r="AO193" i="8"/>
  <c r="AG193" i="8"/>
  <c r="AG192" i="8"/>
  <c r="AO192" i="8"/>
  <c r="AB196" i="8"/>
  <c r="M196" i="8"/>
  <c r="Y196" i="8"/>
  <c r="AA196" i="8"/>
  <c r="Q196" i="8"/>
  <c r="U196" i="8" s="1"/>
  <c r="V196" i="8" s="1"/>
  <c r="X196" i="8" s="1"/>
  <c r="N196" i="8"/>
  <c r="AF196" i="8"/>
  <c r="Z196" i="8"/>
  <c r="AO240" i="8"/>
  <c r="AG240" i="8"/>
  <c r="Q200" i="8"/>
  <c r="U200" i="8" s="1"/>
  <c r="V200" i="8" s="1"/>
  <c r="X200" i="8" s="1"/>
  <c r="AF200" i="8"/>
  <c r="AA200" i="8"/>
  <c r="Z200" i="8"/>
  <c r="Y201" i="8"/>
  <c r="AF201" i="8"/>
  <c r="AB200" i="8"/>
  <c r="N200" i="8"/>
  <c r="M200" i="8"/>
  <c r="O200" i="8" s="1"/>
  <c r="Q201" i="8"/>
  <c r="U201" i="8" s="1"/>
  <c r="V201" i="8" s="1"/>
  <c r="X201" i="8" s="1"/>
  <c r="AB201" i="8"/>
  <c r="AA201" i="8"/>
  <c r="Z201" i="8"/>
  <c r="Y200" i="8"/>
  <c r="M201" i="8"/>
  <c r="O201" i="8" s="1"/>
  <c r="AC201" i="8" s="1"/>
  <c r="AD201" i="8" s="1"/>
  <c r="AE201" i="8" s="1"/>
  <c r="N201" i="8"/>
  <c r="B208" i="8"/>
  <c r="A217" i="8"/>
  <c r="C208" i="8"/>
  <c r="AB198" i="8"/>
  <c r="M198" i="8"/>
  <c r="Y198" i="8"/>
  <c r="AA198" i="8"/>
  <c r="Q198" i="8"/>
  <c r="U198" i="8" s="1"/>
  <c r="V198" i="8" s="1"/>
  <c r="X198" i="8" s="1"/>
  <c r="N198" i="8"/>
  <c r="AF198" i="8"/>
  <c r="Z198" i="8"/>
  <c r="N249" i="8"/>
  <c r="Q249" i="8"/>
  <c r="U249" i="8" s="1"/>
  <c r="V249" i="8" s="1"/>
  <c r="X249" i="8" s="1"/>
  <c r="AB249" i="8"/>
  <c r="Y249" i="8"/>
  <c r="Z249" i="8"/>
  <c r="AF249" i="8"/>
  <c r="M249" i="8"/>
  <c r="O249" i="8" s="1"/>
  <c r="O257" i="8" s="1"/>
  <c r="AA249" i="8"/>
  <c r="O197" i="8" l="1"/>
  <c r="AC197" i="8" s="1"/>
  <c r="AD197" i="8" s="1"/>
  <c r="AE197" i="8" s="1"/>
  <c r="O199" i="8"/>
  <c r="AC199" i="8" s="1"/>
  <c r="AD199" i="8" s="1"/>
  <c r="AE199" i="8" s="1"/>
  <c r="O202" i="8"/>
  <c r="AC202" i="8" s="1"/>
  <c r="AD202" i="8" s="1"/>
  <c r="AE202" i="8" s="1"/>
  <c r="O196" i="8"/>
  <c r="AC196" i="8" s="1"/>
  <c r="AD196" i="8" s="1"/>
  <c r="AE196" i="8" s="1"/>
  <c r="O198" i="8"/>
  <c r="AC198" i="8" s="1"/>
  <c r="AD198" i="8" s="1"/>
  <c r="AE198" i="8" s="1"/>
  <c r="AC200" i="8"/>
  <c r="AD200" i="8" s="1"/>
  <c r="AE200" i="8" s="1"/>
  <c r="AC249" i="8"/>
  <c r="AD249" i="8" s="1"/>
  <c r="AE249" i="8" s="1"/>
  <c r="C217" i="8"/>
  <c r="B217" i="8"/>
  <c r="A226" i="8"/>
  <c r="AA206" i="8"/>
  <c r="Y206" i="8"/>
  <c r="Z206" i="8"/>
  <c r="AB206" i="8"/>
  <c r="N206" i="8"/>
  <c r="Q206" i="8"/>
  <c r="U206" i="8" s="1"/>
  <c r="V206" i="8" s="1"/>
  <c r="X206" i="8" s="1"/>
  <c r="AF206" i="8"/>
  <c r="M206" i="8"/>
  <c r="M211" i="8"/>
  <c r="AB211" i="8"/>
  <c r="AA211" i="8"/>
  <c r="Q211" i="8"/>
  <c r="U211" i="8" s="1"/>
  <c r="V211" i="8" s="1"/>
  <c r="X211" i="8" s="1"/>
  <c r="Z211" i="8"/>
  <c r="Y211" i="8"/>
  <c r="N211" i="8"/>
  <c r="AF211" i="8"/>
  <c r="C219" i="8"/>
  <c r="B219" i="8"/>
  <c r="A228" i="8"/>
  <c r="AG202" i="8"/>
  <c r="AO202" i="8"/>
  <c r="A276" i="8"/>
  <c r="C267" i="8"/>
  <c r="B267" i="8"/>
  <c r="B275" i="8" s="1"/>
  <c r="Z207" i="8"/>
  <c r="AF207" i="8"/>
  <c r="M207" i="8"/>
  <c r="Y207" i="8"/>
  <c r="N207" i="8"/>
  <c r="AB207" i="8"/>
  <c r="AA207" i="8"/>
  <c r="Q207" i="8"/>
  <c r="U207" i="8" s="1"/>
  <c r="V207" i="8" s="1"/>
  <c r="X207" i="8" s="1"/>
  <c r="AG201" i="8"/>
  <c r="AO201" i="8"/>
  <c r="AO200" i="8"/>
  <c r="AG200" i="8"/>
  <c r="A224" i="8"/>
  <c r="C215" i="8"/>
  <c r="B215" i="8"/>
  <c r="C218" i="8"/>
  <c r="A227" i="8"/>
  <c r="B218" i="8"/>
  <c r="AO199" i="8"/>
  <c r="AG199" i="8"/>
  <c r="AO197" i="8"/>
  <c r="AG197" i="8"/>
  <c r="B216" i="8"/>
  <c r="A225" i="8"/>
  <c r="C216" i="8"/>
  <c r="AO198" i="8"/>
  <c r="AG198" i="8"/>
  <c r="AG196" i="8"/>
  <c r="AO196" i="8"/>
  <c r="C220" i="8"/>
  <c r="B220" i="8"/>
  <c r="A229" i="8"/>
  <c r="M205" i="8"/>
  <c r="O205" i="8" s="1"/>
  <c r="AB205" i="8"/>
  <c r="Y205" i="8"/>
  <c r="AF205" i="8"/>
  <c r="AA205" i="8"/>
  <c r="N205" i="8"/>
  <c r="Q205" i="8"/>
  <c r="U205" i="8" s="1"/>
  <c r="V205" i="8" s="1"/>
  <c r="X205" i="8" s="1"/>
  <c r="Z205" i="8"/>
  <c r="Y258" i="8"/>
  <c r="AA258" i="8"/>
  <c r="Q258" i="8"/>
  <c r="U258" i="8" s="1"/>
  <c r="V258" i="8" s="1"/>
  <c r="X258" i="8" s="1"/>
  <c r="N258" i="8"/>
  <c r="Z258" i="8"/>
  <c r="AF258" i="8"/>
  <c r="AB258" i="8"/>
  <c r="M258" i="8"/>
  <c r="O258" i="8" s="1"/>
  <c r="O266" i="8" s="1"/>
  <c r="AG249" i="8"/>
  <c r="AO249" i="8"/>
  <c r="Z208" i="8"/>
  <c r="AF208" i="8"/>
  <c r="AB208" i="8"/>
  <c r="Y208" i="8"/>
  <c r="N208" i="8"/>
  <c r="M208" i="8"/>
  <c r="AA208" i="8"/>
  <c r="Q208" i="8"/>
  <c r="U208" i="8" s="1"/>
  <c r="V208" i="8" s="1"/>
  <c r="X208" i="8" s="1"/>
  <c r="AA209" i="8"/>
  <c r="Z209" i="8"/>
  <c r="Y209" i="8"/>
  <c r="AC210" i="8"/>
  <c r="AD210" i="8" s="1"/>
  <c r="AE210" i="8" s="1"/>
  <c r="M209" i="8"/>
  <c r="Q209" i="8"/>
  <c r="U209" i="8" s="1"/>
  <c r="V209" i="8" s="1"/>
  <c r="X209" i="8" s="1"/>
  <c r="AF209" i="8"/>
  <c r="AA210" i="8"/>
  <c r="Y210" i="8"/>
  <c r="AB209" i="8"/>
  <c r="M210" i="8"/>
  <c r="O210" i="8" s="1"/>
  <c r="AB210" i="8"/>
  <c r="N209" i="8"/>
  <c r="Z210" i="8"/>
  <c r="AF210" i="8"/>
  <c r="N210" i="8"/>
  <c r="Q210" i="8"/>
  <c r="U210" i="8" s="1"/>
  <c r="V210" i="8" s="1"/>
  <c r="X210" i="8" s="1"/>
  <c r="A223" i="8"/>
  <c r="B214" i="8"/>
  <c r="C214" i="8"/>
  <c r="O211" i="8" l="1"/>
  <c r="AC211" i="8" s="1"/>
  <c r="AD211" i="8" s="1"/>
  <c r="AE211" i="8" s="1"/>
  <c r="O206" i="8"/>
  <c r="AC206" i="8" s="1"/>
  <c r="AD206" i="8" s="1"/>
  <c r="AE206" i="8" s="1"/>
  <c r="O207" i="8"/>
  <c r="AC207" i="8" s="1"/>
  <c r="AD207" i="8" s="1"/>
  <c r="AE207" i="8" s="1"/>
  <c r="O209" i="8"/>
  <c r="AC209" i="8" s="1"/>
  <c r="AD209" i="8" s="1"/>
  <c r="AE209" i="8" s="1"/>
  <c r="O208" i="8"/>
  <c r="AC208" i="8" s="1"/>
  <c r="AD208" i="8" s="1"/>
  <c r="AE208" i="8" s="1"/>
  <c r="AC205" i="8"/>
  <c r="AC258" i="8"/>
  <c r="AD258" i="8" s="1"/>
  <c r="AE258" i="8" s="1"/>
  <c r="C227" i="8"/>
  <c r="B227" i="8"/>
  <c r="A236" i="8"/>
  <c r="C224" i="8"/>
  <c r="A233" i="8"/>
  <c r="B224" i="8"/>
  <c r="AG208" i="8"/>
  <c r="AO208" i="8"/>
  <c r="AG258" i="8"/>
  <c r="AO258" i="8"/>
  <c r="AB220" i="8"/>
  <c r="M220" i="8"/>
  <c r="AA220" i="8"/>
  <c r="N220" i="8"/>
  <c r="Q220" i="8"/>
  <c r="U220" i="8" s="1"/>
  <c r="V220" i="8" s="1"/>
  <c r="X220" i="8" s="1"/>
  <c r="AF220" i="8"/>
  <c r="Y220" i="8"/>
  <c r="Z220" i="8"/>
  <c r="Y218" i="8"/>
  <c r="N219" i="8"/>
  <c r="M219" i="8"/>
  <c r="O219" i="8" s="1"/>
  <c r="AC219" i="8" s="1"/>
  <c r="Q218" i="8"/>
  <c r="U218" i="8" s="1"/>
  <c r="V218" i="8" s="1"/>
  <c r="X218" i="8" s="1"/>
  <c r="AF218" i="8"/>
  <c r="Z218" i="8"/>
  <c r="AF219" i="8"/>
  <c r="AB218" i="8"/>
  <c r="M218" i="8"/>
  <c r="Q219" i="8"/>
  <c r="U219" i="8" s="1"/>
  <c r="V219" i="8" s="1"/>
  <c r="X219" i="8" s="1"/>
  <c r="AB219" i="8"/>
  <c r="AA218" i="8"/>
  <c r="Y219" i="8"/>
  <c r="N218" i="8"/>
  <c r="AA219" i="8"/>
  <c r="Z219" i="8"/>
  <c r="AG211" i="8"/>
  <c r="AO211" i="8"/>
  <c r="C226" i="8"/>
  <c r="A235" i="8"/>
  <c r="B226" i="8"/>
  <c r="Y214" i="8"/>
  <c r="AA214" i="8"/>
  <c r="Q214" i="8"/>
  <c r="U214" i="8" s="1"/>
  <c r="V214" i="8" s="1"/>
  <c r="X214" i="8" s="1"/>
  <c r="Z214" i="8"/>
  <c r="AB214" i="8"/>
  <c r="N214" i="8"/>
  <c r="AF214" i="8"/>
  <c r="M214" i="8"/>
  <c r="O214" i="8" s="1"/>
  <c r="AG210" i="8"/>
  <c r="AO210" i="8"/>
  <c r="AD205" i="8"/>
  <c r="AE205" i="8" s="1"/>
  <c r="Y216" i="8"/>
  <c r="AA216" i="8"/>
  <c r="N216" i="8"/>
  <c r="AF216" i="8"/>
  <c r="Z216" i="8"/>
  <c r="M216" i="8"/>
  <c r="Q216" i="8"/>
  <c r="U216" i="8" s="1"/>
  <c r="V216" i="8" s="1"/>
  <c r="X216" i="8" s="1"/>
  <c r="AB216" i="8"/>
  <c r="AA267" i="8"/>
  <c r="Y267" i="8"/>
  <c r="N267" i="8"/>
  <c r="Q267" i="8"/>
  <c r="U267" i="8" s="1"/>
  <c r="V267" i="8" s="1"/>
  <c r="X267" i="8" s="1"/>
  <c r="AF267" i="8"/>
  <c r="M267" i="8"/>
  <c r="O267" i="8" s="1"/>
  <c r="O275" i="8" s="1"/>
  <c r="AB267" i="8"/>
  <c r="Z267" i="8"/>
  <c r="A237" i="8"/>
  <c r="B228" i="8"/>
  <c r="C228" i="8"/>
  <c r="AO206" i="8"/>
  <c r="AG206" i="8"/>
  <c r="AO209" i="8"/>
  <c r="AG209" i="8"/>
  <c r="C223" i="8"/>
  <c r="B223" i="8"/>
  <c r="A232" i="8"/>
  <c r="AG205" i="8"/>
  <c r="AO205" i="8"/>
  <c r="A238" i="8"/>
  <c r="C229" i="8"/>
  <c r="B229" i="8"/>
  <c r="A234" i="8"/>
  <c r="C225" i="8"/>
  <c r="B225" i="8"/>
  <c r="Y215" i="8"/>
  <c r="AA215" i="8"/>
  <c r="Q215" i="8"/>
  <c r="U215" i="8" s="1"/>
  <c r="V215" i="8" s="1"/>
  <c r="X215" i="8" s="1"/>
  <c r="N215" i="8"/>
  <c r="Z215" i="8"/>
  <c r="AB215" i="8"/>
  <c r="AF215" i="8"/>
  <c r="M215" i="8"/>
  <c r="AO207" i="8"/>
  <c r="AG207" i="8"/>
  <c r="A285" i="8"/>
  <c r="B276" i="8"/>
  <c r="B284" i="8" s="1"/>
  <c r="C276" i="8"/>
  <c r="Y217" i="8"/>
  <c r="AA217" i="8"/>
  <c r="Q217" i="8"/>
  <c r="U217" i="8" s="1"/>
  <c r="V217" i="8" s="1"/>
  <c r="X217" i="8" s="1"/>
  <c r="AF217" i="8"/>
  <c r="AB217" i="8"/>
  <c r="N217" i="8"/>
  <c r="Z217" i="8"/>
  <c r="M217" i="8"/>
  <c r="O216" i="8" l="1"/>
  <c r="AC216" i="8" s="1"/>
  <c r="AD216" i="8" s="1"/>
  <c r="AE216" i="8" s="1"/>
  <c r="O220" i="8"/>
  <c r="AC220" i="8" s="1"/>
  <c r="AD220" i="8" s="1"/>
  <c r="AE220" i="8" s="1"/>
  <c r="O215" i="8"/>
  <c r="AC215" i="8" s="1"/>
  <c r="AD215" i="8" s="1"/>
  <c r="AE215" i="8" s="1"/>
  <c r="O218" i="8"/>
  <c r="AC218" i="8" s="1"/>
  <c r="AD218" i="8" s="1"/>
  <c r="AE218" i="8" s="1"/>
  <c r="O217" i="8"/>
  <c r="AC217" i="8" s="1"/>
  <c r="AD217" i="8" s="1"/>
  <c r="AE217" i="8" s="1"/>
  <c r="AC267" i="8"/>
  <c r="AD267" i="8" s="1"/>
  <c r="AE267" i="8" s="1"/>
  <c r="AC214" i="8"/>
  <c r="AD214" i="8" s="1"/>
  <c r="AE214" i="8" s="1"/>
  <c r="C234" i="8"/>
  <c r="B234" i="8"/>
  <c r="A243" i="8"/>
  <c r="A241" i="8"/>
  <c r="B232" i="8"/>
  <c r="C232" i="8"/>
  <c r="AG216" i="8"/>
  <c r="AO216" i="8"/>
  <c r="AO218" i="8"/>
  <c r="AG218" i="8"/>
  <c r="AD219" i="8"/>
  <c r="AE219" i="8" s="1"/>
  <c r="AG220" i="8"/>
  <c r="AO220" i="8"/>
  <c r="Y224" i="8"/>
  <c r="AA224" i="8"/>
  <c r="AF224" i="8"/>
  <c r="AB224" i="8"/>
  <c r="Q224" i="8"/>
  <c r="U224" i="8" s="1"/>
  <c r="V224" i="8" s="1"/>
  <c r="X224" i="8" s="1"/>
  <c r="N224" i="8"/>
  <c r="Z224" i="8"/>
  <c r="M224" i="8"/>
  <c r="AG217" i="8"/>
  <c r="AO217" i="8"/>
  <c r="AB276" i="8"/>
  <c r="M276" i="8"/>
  <c r="O276" i="8" s="1"/>
  <c r="O284" i="8" s="1"/>
  <c r="Y276" i="8"/>
  <c r="AA276" i="8"/>
  <c r="Q276" i="8"/>
  <c r="U276" i="8" s="1"/>
  <c r="V276" i="8" s="1"/>
  <c r="X276" i="8" s="1"/>
  <c r="AF276" i="8"/>
  <c r="N276" i="8"/>
  <c r="Z276" i="8"/>
  <c r="B237" i="8"/>
  <c r="A246" i="8"/>
  <c r="C237" i="8"/>
  <c r="AO267" i="8"/>
  <c r="AG267" i="8"/>
  <c r="AO214" i="8"/>
  <c r="AG214" i="8"/>
  <c r="B235" i="8"/>
  <c r="A244" i="8"/>
  <c r="C235" i="8"/>
  <c r="A245" i="8"/>
  <c r="B236" i="8"/>
  <c r="C236" i="8"/>
  <c r="AB229" i="8"/>
  <c r="M229" i="8"/>
  <c r="Q229" i="8"/>
  <c r="U229" i="8" s="1"/>
  <c r="V229" i="8" s="1"/>
  <c r="X229" i="8" s="1"/>
  <c r="N229" i="8"/>
  <c r="AF229" i="8"/>
  <c r="Y229" i="8"/>
  <c r="AA229" i="8"/>
  <c r="Z229" i="8"/>
  <c r="AF223" i="8"/>
  <c r="Z223" i="8"/>
  <c r="Q223" i="8"/>
  <c r="U223" i="8" s="1"/>
  <c r="V223" i="8" s="1"/>
  <c r="X223" i="8" s="1"/>
  <c r="AB223" i="8"/>
  <c r="M223" i="8"/>
  <c r="O223" i="8" s="1"/>
  <c r="Y223" i="8"/>
  <c r="AA223" i="8"/>
  <c r="N223" i="8"/>
  <c r="Q226" i="8"/>
  <c r="U226" i="8" s="1"/>
  <c r="V226" i="8" s="1"/>
  <c r="X226" i="8" s="1"/>
  <c r="N226" i="8"/>
  <c r="AB226" i="8"/>
  <c r="Y226" i="8"/>
  <c r="AF226" i="8"/>
  <c r="Z226" i="8"/>
  <c r="M226" i="8"/>
  <c r="AA226" i="8"/>
  <c r="AG219" i="8"/>
  <c r="AO219" i="8"/>
  <c r="C285" i="8"/>
  <c r="B285" i="8"/>
  <c r="B293" i="8" s="1"/>
  <c r="A294" i="8"/>
  <c r="AG215" i="8"/>
  <c r="AO215" i="8"/>
  <c r="AB225" i="8"/>
  <c r="M225" i="8"/>
  <c r="O225" i="8" s="1"/>
  <c r="N225" i="8"/>
  <c r="Z225" i="8"/>
  <c r="Y225" i="8"/>
  <c r="AA225" i="8"/>
  <c r="Q225" i="8"/>
  <c r="U225" i="8" s="1"/>
  <c r="V225" i="8" s="1"/>
  <c r="X225" i="8" s="1"/>
  <c r="AF225" i="8"/>
  <c r="B238" i="8"/>
  <c r="A247" i="8"/>
  <c r="C238" i="8"/>
  <c r="A242" i="8"/>
  <c r="C233" i="8"/>
  <c r="B233" i="8"/>
  <c r="Q228" i="8"/>
  <c r="U228" i="8" s="1"/>
  <c r="V228" i="8" s="1"/>
  <c r="X228" i="8" s="1"/>
  <c r="AB228" i="8"/>
  <c r="AA228" i="8"/>
  <c r="Z228" i="8"/>
  <c r="Q227" i="8"/>
  <c r="U227" i="8" s="1"/>
  <c r="V227" i="8" s="1"/>
  <c r="X227" i="8" s="1"/>
  <c r="Z227" i="8"/>
  <c r="AF228" i="8"/>
  <c r="N227" i="8"/>
  <c r="Y227" i="8"/>
  <c r="AC228" i="8"/>
  <c r="N228" i="8"/>
  <c r="M228" i="8"/>
  <c r="O228" i="8" s="1"/>
  <c r="AF227" i="8"/>
  <c r="AA227" i="8"/>
  <c r="Y228" i="8"/>
  <c r="AB227" i="8"/>
  <c r="M227" i="8"/>
  <c r="O226" i="8" l="1"/>
  <c r="AC226" i="8" s="1"/>
  <c r="AD226" i="8" s="1"/>
  <c r="AE226" i="8" s="1"/>
  <c r="O229" i="8"/>
  <c r="AC229" i="8" s="1"/>
  <c r="AD229" i="8" s="1"/>
  <c r="AE229" i="8" s="1"/>
  <c r="O227" i="8"/>
  <c r="AC227" i="8" s="1"/>
  <c r="AD227" i="8" s="1"/>
  <c r="AE227" i="8" s="1"/>
  <c r="O224" i="8"/>
  <c r="AC224" i="8" s="1"/>
  <c r="AD224" i="8" s="1"/>
  <c r="AE224" i="8" s="1"/>
  <c r="AC225" i="8"/>
  <c r="AD225" i="8" s="1"/>
  <c r="AE225" i="8" s="1"/>
  <c r="AC223" i="8"/>
  <c r="AD223" i="8" s="1"/>
  <c r="AC276" i="8"/>
  <c r="AD276" i="8" s="1"/>
  <c r="AE276" i="8" s="1"/>
  <c r="A303" i="8"/>
  <c r="C294" i="8"/>
  <c r="B294" i="8"/>
  <c r="B302" i="8" s="1"/>
  <c r="AG223" i="8"/>
  <c r="AO223" i="8"/>
  <c r="AG229" i="8"/>
  <c r="AO229" i="8"/>
  <c r="Z235" i="8"/>
  <c r="AF235" i="8"/>
  <c r="M235" i="8"/>
  <c r="AB235" i="8"/>
  <c r="AA235" i="8"/>
  <c r="Y235" i="8"/>
  <c r="N235" i="8"/>
  <c r="Q235" i="8"/>
  <c r="U235" i="8" s="1"/>
  <c r="V235" i="8" s="1"/>
  <c r="X235" i="8" s="1"/>
  <c r="A255" i="8"/>
  <c r="C246" i="8"/>
  <c r="B246" i="8"/>
  <c r="AG276" i="8"/>
  <c r="AO276" i="8"/>
  <c r="A250" i="8"/>
  <c r="C241" i="8"/>
  <c r="B241" i="8"/>
  <c r="AG226" i="8"/>
  <c r="AO226" i="8"/>
  <c r="AG228" i="8"/>
  <c r="AO228" i="8"/>
  <c r="M233" i="8"/>
  <c r="AB233" i="8"/>
  <c r="AA233" i="8"/>
  <c r="Y233" i="8"/>
  <c r="N233" i="8"/>
  <c r="Q233" i="8"/>
  <c r="U233" i="8" s="1"/>
  <c r="V233" i="8" s="1"/>
  <c r="X233" i="8" s="1"/>
  <c r="Z233" i="8"/>
  <c r="AF233" i="8"/>
  <c r="N237" i="8"/>
  <c r="M237" i="8"/>
  <c r="O237" i="8" s="1"/>
  <c r="Q237" i="8"/>
  <c r="U237" i="8" s="1"/>
  <c r="V237" i="8" s="1"/>
  <c r="X237" i="8" s="1"/>
  <c r="AB237" i="8"/>
  <c r="AA236" i="8"/>
  <c r="Z236" i="8"/>
  <c r="Y236" i="8"/>
  <c r="AC237" i="8"/>
  <c r="N236" i="8"/>
  <c r="M236" i="8"/>
  <c r="O236" i="8" s="1"/>
  <c r="Q236" i="8"/>
  <c r="U236" i="8" s="1"/>
  <c r="V236" i="8" s="1"/>
  <c r="X236" i="8" s="1"/>
  <c r="AF236" i="8"/>
  <c r="AA237" i="8"/>
  <c r="Y237" i="8"/>
  <c r="AB236" i="8"/>
  <c r="Z237" i="8"/>
  <c r="AF237" i="8"/>
  <c r="A253" i="8"/>
  <c r="C244" i="8"/>
  <c r="B244" i="8"/>
  <c r="AG224" i="8"/>
  <c r="AO224" i="8"/>
  <c r="A252" i="8"/>
  <c r="C243" i="8"/>
  <c r="B243" i="8"/>
  <c r="C247" i="8"/>
  <c r="B247" i="8"/>
  <c r="A256" i="8"/>
  <c r="AD228" i="8"/>
  <c r="AE228" i="8" s="1"/>
  <c r="A251" i="8"/>
  <c r="C242" i="8"/>
  <c r="B242" i="8"/>
  <c r="AG225" i="8"/>
  <c r="AO225" i="8"/>
  <c r="AA285" i="8"/>
  <c r="Y285" i="8"/>
  <c r="N285" i="8"/>
  <c r="Q285" i="8"/>
  <c r="U285" i="8" s="1"/>
  <c r="V285" i="8" s="1"/>
  <c r="X285" i="8" s="1"/>
  <c r="Z285" i="8"/>
  <c r="M285" i="8"/>
  <c r="O285" i="8" s="1"/>
  <c r="O293" i="8" s="1"/>
  <c r="AF285" i="8"/>
  <c r="AB285" i="8"/>
  <c r="AA232" i="8"/>
  <c r="Y232" i="8"/>
  <c r="N232" i="8"/>
  <c r="Q232" i="8"/>
  <c r="U232" i="8" s="1"/>
  <c r="V232" i="8" s="1"/>
  <c r="X232" i="8" s="1"/>
  <c r="Z232" i="8"/>
  <c r="AF232" i="8"/>
  <c r="M232" i="8"/>
  <c r="AB232" i="8"/>
  <c r="AG227" i="8"/>
  <c r="AO227" i="8"/>
  <c r="N238" i="8"/>
  <c r="Q238" i="8"/>
  <c r="U238" i="8" s="1"/>
  <c r="V238" i="8" s="1"/>
  <c r="X238" i="8" s="1"/>
  <c r="Z238" i="8"/>
  <c r="AF238" i="8"/>
  <c r="M238" i="8"/>
  <c r="AB238" i="8"/>
  <c r="AA238" i="8"/>
  <c r="Y238" i="8"/>
  <c r="B245" i="8"/>
  <c r="A254" i="8"/>
  <c r="C245" i="8"/>
  <c r="AA234" i="8"/>
  <c r="Y234" i="8"/>
  <c r="N234" i="8"/>
  <c r="Q234" i="8"/>
  <c r="U234" i="8" s="1"/>
  <c r="V234" i="8" s="1"/>
  <c r="X234" i="8" s="1"/>
  <c r="Z234" i="8"/>
  <c r="AF234" i="8"/>
  <c r="M234" i="8"/>
  <c r="AB234" i="8"/>
  <c r="O233" i="8" l="1"/>
  <c r="AC233" i="8" s="1"/>
  <c r="AD233" i="8" s="1"/>
  <c r="AE233" i="8" s="1"/>
  <c r="O234" i="8"/>
  <c r="AC234" i="8" s="1"/>
  <c r="AD234" i="8" s="1"/>
  <c r="AE234" i="8" s="1"/>
  <c r="O232" i="8"/>
  <c r="AC232" i="8" s="1"/>
  <c r="AD232" i="8" s="1"/>
  <c r="AE232" i="8" s="1"/>
  <c r="O238" i="8"/>
  <c r="AC238" i="8" s="1"/>
  <c r="AD238" i="8" s="1"/>
  <c r="AE238" i="8" s="1"/>
  <c r="O235" i="8"/>
  <c r="AC235" i="8" s="1"/>
  <c r="AD235" i="8" s="1"/>
  <c r="AE235" i="8" s="1"/>
  <c r="AC236" i="8"/>
  <c r="AE223" i="8"/>
  <c r="AC285" i="8"/>
  <c r="AD285" i="8" s="1"/>
  <c r="AE285" i="8" s="1"/>
  <c r="A263" i="8"/>
  <c r="C254" i="8"/>
  <c r="B254" i="8"/>
  <c r="AO238" i="8"/>
  <c r="AG238" i="8"/>
  <c r="B251" i="8"/>
  <c r="A260" i="8"/>
  <c r="C251" i="8"/>
  <c r="B252" i="8"/>
  <c r="A261" i="8"/>
  <c r="C252" i="8"/>
  <c r="AB244" i="8"/>
  <c r="M244" i="8"/>
  <c r="Y244" i="8"/>
  <c r="N244" i="8"/>
  <c r="AF244" i="8"/>
  <c r="Z244" i="8"/>
  <c r="AA244" i="8"/>
  <c r="Q244" i="8"/>
  <c r="U244" i="8" s="1"/>
  <c r="V244" i="8" s="1"/>
  <c r="X244" i="8" s="1"/>
  <c r="AF241" i="8"/>
  <c r="Z241" i="8"/>
  <c r="AB241" i="8"/>
  <c r="AA241" i="8"/>
  <c r="N241" i="8"/>
  <c r="M241" i="8"/>
  <c r="O241" i="8" s="1"/>
  <c r="Y241" i="8"/>
  <c r="Q241" i="8"/>
  <c r="U241" i="8" s="1"/>
  <c r="V241" i="8" s="1"/>
  <c r="X241" i="8" s="1"/>
  <c r="A264" i="8"/>
  <c r="C255" i="8"/>
  <c r="B255" i="8"/>
  <c r="Y294" i="8"/>
  <c r="AA294" i="8"/>
  <c r="N294" i="8"/>
  <c r="Z294" i="8"/>
  <c r="Q294" i="8"/>
  <c r="U294" i="8" s="1"/>
  <c r="V294" i="8" s="1"/>
  <c r="X294" i="8" s="1"/>
  <c r="AF294" i="8"/>
  <c r="AB294" i="8"/>
  <c r="M294" i="8"/>
  <c r="O294" i="8" s="1"/>
  <c r="O302" i="8" s="1"/>
  <c r="AO234" i="8"/>
  <c r="AG234" i="8"/>
  <c r="AO285" i="8"/>
  <c r="AG285" i="8"/>
  <c r="AB247" i="8"/>
  <c r="M247" i="8"/>
  <c r="Y247" i="8"/>
  <c r="N247" i="8"/>
  <c r="AF247" i="8"/>
  <c r="AA247" i="8"/>
  <c r="Q247" i="8"/>
  <c r="U247" i="8" s="1"/>
  <c r="V247" i="8" s="1"/>
  <c r="X247" i="8" s="1"/>
  <c r="Z247" i="8"/>
  <c r="A262" i="8"/>
  <c r="C253" i="8"/>
  <c r="B253" i="8"/>
  <c r="AD236" i="8"/>
  <c r="AE236" i="8" s="1"/>
  <c r="B250" i="8"/>
  <c r="A259" i="8"/>
  <c r="C250" i="8"/>
  <c r="B303" i="8"/>
  <c r="B311" i="8" s="1"/>
  <c r="A312" i="8"/>
  <c r="C303" i="8"/>
  <c r="AO232" i="8"/>
  <c r="AG232" i="8"/>
  <c r="AO237" i="8"/>
  <c r="AG237" i="8"/>
  <c r="Y246" i="8"/>
  <c r="AF246" i="8"/>
  <c r="AB245" i="8"/>
  <c r="N245" i="8"/>
  <c r="M245" i="8"/>
  <c r="Z246" i="8"/>
  <c r="Y245" i="8"/>
  <c r="N246" i="8"/>
  <c r="M246" i="8"/>
  <c r="O246" i="8" s="1"/>
  <c r="AC246" i="8" s="1"/>
  <c r="AD246" i="8" s="1"/>
  <c r="AE246" i="8" s="1"/>
  <c r="Q245" i="8"/>
  <c r="U245" i="8" s="1"/>
  <c r="V245" i="8" s="1"/>
  <c r="X245" i="8" s="1"/>
  <c r="AA245" i="8"/>
  <c r="Q246" i="8"/>
  <c r="U246" i="8" s="1"/>
  <c r="V246" i="8" s="1"/>
  <c r="X246" i="8" s="1"/>
  <c r="AB246" i="8"/>
  <c r="AA246" i="8"/>
  <c r="AF245" i="8"/>
  <c r="Z245" i="8"/>
  <c r="Y242" i="8"/>
  <c r="AA242" i="8"/>
  <c r="Q242" i="8"/>
  <c r="U242" i="8" s="1"/>
  <c r="V242" i="8" s="1"/>
  <c r="X242" i="8" s="1"/>
  <c r="Z242" i="8"/>
  <c r="AB242" i="8"/>
  <c r="N242" i="8"/>
  <c r="AF242" i="8"/>
  <c r="M242" i="8"/>
  <c r="C256" i="8"/>
  <c r="B256" i="8"/>
  <c r="A265" i="8"/>
  <c r="AF243" i="8"/>
  <c r="Z243" i="8"/>
  <c r="M243" i="8"/>
  <c r="Y243" i="8"/>
  <c r="AB243" i="8"/>
  <c r="AA243" i="8"/>
  <c r="Q243" i="8"/>
  <c r="U243" i="8" s="1"/>
  <c r="V243" i="8" s="1"/>
  <c r="X243" i="8" s="1"/>
  <c r="N243" i="8"/>
  <c r="AG236" i="8"/>
  <c r="AO236" i="8"/>
  <c r="AD237" i="8"/>
  <c r="AE237" i="8" s="1"/>
  <c r="AG233" i="8"/>
  <c r="AO233" i="8"/>
  <c r="AO235" i="8"/>
  <c r="AG235" i="8"/>
  <c r="O242" i="8" l="1"/>
  <c r="AC242" i="8" s="1"/>
  <c r="AD242" i="8" s="1"/>
  <c r="AE242" i="8" s="1"/>
  <c r="O245" i="8"/>
  <c r="AC245" i="8" s="1"/>
  <c r="AD245" i="8" s="1"/>
  <c r="AE245" i="8" s="1"/>
  <c r="O244" i="8"/>
  <c r="AC244" i="8" s="1"/>
  <c r="AD244" i="8" s="1"/>
  <c r="AE244" i="8" s="1"/>
  <c r="O243" i="8"/>
  <c r="AC243" i="8" s="1"/>
  <c r="O247" i="8"/>
  <c r="AC247" i="8" s="1"/>
  <c r="AD247" i="8" s="1"/>
  <c r="AE247" i="8" s="1"/>
  <c r="AC241" i="8"/>
  <c r="AD241" i="8" s="1"/>
  <c r="AE241" i="8" s="1"/>
  <c r="AC294" i="8"/>
  <c r="AD294" i="8" s="1"/>
  <c r="AE294" i="8" s="1"/>
  <c r="N253" i="8"/>
  <c r="Q253" i="8"/>
  <c r="U253" i="8" s="1"/>
  <c r="V253" i="8" s="1"/>
  <c r="X253" i="8" s="1"/>
  <c r="M253" i="8"/>
  <c r="Y253" i="8"/>
  <c r="Z253" i="8"/>
  <c r="AF253" i="8"/>
  <c r="AB253" i="8"/>
  <c r="AA253" i="8"/>
  <c r="B264" i="8"/>
  <c r="A273" i="8"/>
  <c r="C264" i="8"/>
  <c r="AG241" i="8"/>
  <c r="AO241" i="8"/>
  <c r="AO244" i="8"/>
  <c r="AG244" i="8"/>
  <c r="Z251" i="8"/>
  <c r="AF251" i="8"/>
  <c r="Q251" i="8"/>
  <c r="U251" i="8" s="1"/>
  <c r="V251" i="8" s="1"/>
  <c r="X251" i="8" s="1"/>
  <c r="M251" i="8"/>
  <c r="AB251" i="8"/>
  <c r="AA251" i="8"/>
  <c r="Y251" i="8"/>
  <c r="N251" i="8"/>
  <c r="AO243" i="8"/>
  <c r="AG243" i="8"/>
  <c r="C265" i="8"/>
  <c r="B265" i="8"/>
  <c r="A274" i="8"/>
  <c r="AO242" i="8"/>
  <c r="AG242" i="8"/>
  <c r="AG245" i="8"/>
  <c r="AO245" i="8"/>
  <c r="C262" i="8"/>
  <c r="B262" i="8"/>
  <c r="A271" i="8"/>
  <c r="AG247" i="8"/>
  <c r="AO247" i="8"/>
  <c r="N252" i="8"/>
  <c r="Q252" i="8"/>
  <c r="U252" i="8" s="1"/>
  <c r="V252" i="8" s="1"/>
  <c r="X252" i="8" s="1"/>
  <c r="M252" i="8"/>
  <c r="AA252" i="8"/>
  <c r="Z252" i="8"/>
  <c r="AF252" i="8"/>
  <c r="AB252" i="8"/>
  <c r="Y252" i="8"/>
  <c r="A269" i="8"/>
  <c r="C260" i="8"/>
  <c r="B260" i="8"/>
  <c r="AG294" i="8"/>
  <c r="AO294" i="8"/>
  <c r="M250" i="8"/>
  <c r="O250" i="8" s="1"/>
  <c r="AB250" i="8"/>
  <c r="Q250" i="8"/>
  <c r="U250" i="8" s="1"/>
  <c r="V250" i="8" s="1"/>
  <c r="X250" i="8" s="1"/>
  <c r="AA250" i="8"/>
  <c r="Y250" i="8"/>
  <c r="N250" i="8"/>
  <c r="Z250" i="8"/>
  <c r="AF250" i="8"/>
  <c r="C261" i="8"/>
  <c r="B261" i="8"/>
  <c r="A270" i="8"/>
  <c r="AA254" i="8"/>
  <c r="Z254" i="8"/>
  <c r="Y254" i="8"/>
  <c r="AC255" i="8"/>
  <c r="AD255" i="8" s="1"/>
  <c r="AE255" i="8" s="1"/>
  <c r="AA255" i="8"/>
  <c r="Y255" i="8"/>
  <c r="M255" i="8"/>
  <c r="O255" i="8" s="1"/>
  <c r="AB255" i="8"/>
  <c r="N254" i="8"/>
  <c r="M254" i="8"/>
  <c r="Q254" i="8"/>
  <c r="U254" i="8" s="1"/>
  <c r="V254" i="8" s="1"/>
  <c r="X254" i="8" s="1"/>
  <c r="AF254" i="8"/>
  <c r="Z255" i="8"/>
  <c r="AF255" i="8"/>
  <c r="AB254" i="8"/>
  <c r="N255" i="8"/>
  <c r="Q255" i="8"/>
  <c r="U255" i="8" s="1"/>
  <c r="V255" i="8" s="1"/>
  <c r="X255" i="8" s="1"/>
  <c r="B312" i="8"/>
  <c r="B320" i="8" s="1"/>
  <c r="A321" i="8"/>
  <c r="C312" i="8"/>
  <c r="AA256" i="8"/>
  <c r="Y256" i="8"/>
  <c r="Z256" i="8"/>
  <c r="M256" i="8"/>
  <c r="N256" i="8"/>
  <c r="Q256" i="8"/>
  <c r="U256" i="8" s="1"/>
  <c r="V256" i="8" s="1"/>
  <c r="X256" i="8" s="1"/>
  <c r="AF256" i="8"/>
  <c r="AB256" i="8"/>
  <c r="AG246" i="8"/>
  <c r="AO246" i="8"/>
  <c r="Z303" i="8"/>
  <c r="AF303" i="8"/>
  <c r="M303" i="8"/>
  <c r="O303" i="8" s="1"/>
  <c r="O311" i="8" s="1"/>
  <c r="AB303" i="8"/>
  <c r="AA303" i="8"/>
  <c r="Y303" i="8"/>
  <c r="N303" i="8"/>
  <c r="Q303" i="8"/>
  <c r="U303" i="8" s="1"/>
  <c r="V303" i="8" s="1"/>
  <c r="X303" i="8" s="1"/>
  <c r="B259" i="8"/>
  <c r="C259" i="8"/>
  <c r="A268" i="8"/>
  <c r="C263" i="8"/>
  <c r="B263" i="8"/>
  <c r="A272" i="8"/>
  <c r="AD243" i="8" l="1"/>
  <c r="AE243" i="8" s="1"/>
  <c r="O251" i="8"/>
  <c r="AC251" i="8" s="1"/>
  <c r="AD251" i="8" s="1"/>
  <c r="AE251" i="8" s="1"/>
  <c r="O253" i="8"/>
  <c r="AC253" i="8" s="1"/>
  <c r="AD253" i="8" s="1"/>
  <c r="AE253" i="8" s="1"/>
  <c r="O256" i="8"/>
  <c r="AC256" i="8" s="1"/>
  <c r="AD256" i="8" s="1"/>
  <c r="AE256" i="8" s="1"/>
  <c r="O254" i="8"/>
  <c r="AC254" i="8" s="1"/>
  <c r="AD254" i="8" s="1"/>
  <c r="AE254" i="8" s="1"/>
  <c r="O252" i="8"/>
  <c r="AC252" i="8" s="1"/>
  <c r="AD252" i="8" s="1"/>
  <c r="AE252" i="8" s="1"/>
  <c r="AC250" i="8"/>
  <c r="AD250" i="8" s="1"/>
  <c r="AE250" i="8" s="1"/>
  <c r="AC303" i="8"/>
  <c r="AG256" i="8"/>
  <c r="AO256" i="8"/>
  <c r="AB265" i="8"/>
  <c r="M265" i="8"/>
  <c r="Y265" i="8"/>
  <c r="AA265" i="8"/>
  <c r="Q265" i="8"/>
  <c r="U265" i="8" s="1"/>
  <c r="V265" i="8" s="1"/>
  <c r="X265" i="8" s="1"/>
  <c r="N265" i="8"/>
  <c r="Z265" i="8"/>
  <c r="AF265" i="8"/>
  <c r="B272" i="8"/>
  <c r="A281" i="8"/>
  <c r="C272" i="8"/>
  <c r="Q312" i="8"/>
  <c r="U312" i="8" s="1"/>
  <c r="V312" i="8" s="1"/>
  <c r="X312" i="8" s="1"/>
  <c r="N312" i="8"/>
  <c r="AF312" i="8"/>
  <c r="Z312" i="8"/>
  <c r="AB312" i="8"/>
  <c r="M312" i="8"/>
  <c r="O312" i="8" s="1"/>
  <c r="O320" i="8" s="1"/>
  <c r="Y312" i="8"/>
  <c r="AA312" i="8"/>
  <c r="AG255" i="8"/>
  <c r="AO255" i="8"/>
  <c r="AB261" i="8"/>
  <c r="M261" i="8"/>
  <c r="Y261" i="8"/>
  <c r="AA261" i="8"/>
  <c r="Q261" i="8"/>
  <c r="U261" i="8" s="1"/>
  <c r="V261" i="8" s="1"/>
  <c r="X261" i="8" s="1"/>
  <c r="N261" i="8"/>
  <c r="AF261" i="8"/>
  <c r="Z261" i="8"/>
  <c r="AB262" i="8"/>
  <c r="M262" i="8"/>
  <c r="Y262" i="8"/>
  <c r="AA262" i="8"/>
  <c r="Q262" i="8"/>
  <c r="U262" i="8" s="1"/>
  <c r="V262" i="8" s="1"/>
  <c r="X262" i="8" s="1"/>
  <c r="N262" i="8"/>
  <c r="AF262" i="8"/>
  <c r="Z262" i="8"/>
  <c r="A278" i="8"/>
  <c r="C269" i="8"/>
  <c r="B269" i="8"/>
  <c r="AG250" i="8"/>
  <c r="AO250" i="8"/>
  <c r="A283" i="8"/>
  <c r="C274" i="8"/>
  <c r="B274" i="8"/>
  <c r="A282" i="8"/>
  <c r="C273" i="8"/>
  <c r="B273" i="8"/>
  <c r="AO253" i="8"/>
  <c r="AG253" i="8"/>
  <c r="B268" i="8"/>
  <c r="A277" i="8"/>
  <c r="C268" i="8"/>
  <c r="AD303" i="8"/>
  <c r="AE303" i="8" s="1"/>
  <c r="B321" i="8"/>
  <c r="B329" i="8" s="1"/>
  <c r="A330" i="8"/>
  <c r="C321" i="8"/>
  <c r="Q263" i="8"/>
  <c r="U263" i="8" s="1"/>
  <c r="V263" i="8" s="1"/>
  <c r="X263" i="8" s="1"/>
  <c r="AF263" i="8"/>
  <c r="AA263" i="8"/>
  <c r="Z263" i="8"/>
  <c r="Y264" i="8"/>
  <c r="AF264" i="8"/>
  <c r="AB263" i="8"/>
  <c r="N263" i="8"/>
  <c r="M263" i="8"/>
  <c r="Q264" i="8"/>
  <c r="U264" i="8" s="1"/>
  <c r="V264" i="8" s="1"/>
  <c r="X264" i="8" s="1"/>
  <c r="AB264" i="8"/>
  <c r="AA264" i="8"/>
  <c r="Z264" i="8"/>
  <c r="Y263" i="8"/>
  <c r="N264" i="8"/>
  <c r="M264" i="8"/>
  <c r="O264" i="8" s="1"/>
  <c r="AC264" i="8" s="1"/>
  <c r="AD264" i="8" s="1"/>
  <c r="AE264" i="8" s="1"/>
  <c r="Q259" i="8"/>
  <c r="U259" i="8" s="1"/>
  <c r="V259" i="8" s="1"/>
  <c r="X259" i="8" s="1"/>
  <c r="N259" i="8"/>
  <c r="AF259" i="8"/>
  <c r="Z259" i="8"/>
  <c r="AB259" i="8"/>
  <c r="M259" i="8"/>
  <c r="O259" i="8" s="1"/>
  <c r="Y259" i="8"/>
  <c r="AA259" i="8"/>
  <c r="AO303" i="8"/>
  <c r="AG303" i="8"/>
  <c r="AO254" i="8"/>
  <c r="AG254" i="8"/>
  <c r="A279" i="8"/>
  <c r="C270" i="8"/>
  <c r="B270" i="8"/>
  <c r="AF260" i="8"/>
  <c r="Z260" i="8"/>
  <c r="AB260" i="8"/>
  <c r="M260" i="8"/>
  <c r="Y260" i="8"/>
  <c r="AA260" i="8"/>
  <c r="Q260" i="8"/>
  <c r="U260" i="8" s="1"/>
  <c r="V260" i="8" s="1"/>
  <c r="X260" i="8" s="1"/>
  <c r="N260" i="8"/>
  <c r="AO252" i="8"/>
  <c r="AG252" i="8"/>
  <c r="C271" i="8"/>
  <c r="B271" i="8"/>
  <c r="A280" i="8"/>
  <c r="AO251" i="8"/>
  <c r="AG251" i="8"/>
  <c r="O262" i="8" l="1"/>
  <c r="AC262" i="8" s="1"/>
  <c r="AD262" i="8" s="1"/>
  <c r="AE262" i="8" s="1"/>
  <c r="O261" i="8"/>
  <c r="AC261" i="8" s="1"/>
  <c r="AD261" i="8" s="1"/>
  <c r="AE261" i="8" s="1"/>
  <c r="O263" i="8"/>
  <c r="AC263" i="8" s="1"/>
  <c r="AD263" i="8" s="1"/>
  <c r="AE263" i="8" s="1"/>
  <c r="O265" i="8"/>
  <c r="AC265" i="8" s="1"/>
  <c r="AD265" i="8" s="1"/>
  <c r="AE265" i="8" s="1"/>
  <c r="O260" i="8"/>
  <c r="AC260" i="8" s="1"/>
  <c r="AD260" i="8" s="1"/>
  <c r="AE260" i="8" s="1"/>
  <c r="AC259" i="8"/>
  <c r="AD259" i="8" s="1"/>
  <c r="AE259" i="8" s="1"/>
  <c r="AC312" i="8"/>
  <c r="AD312" i="8" s="1"/>
  <c r="AE312" i="8" s="1"/>
  <c r="C279" i="8"/>
  <c r="A288" i="8"/>
  <c r="B279" i="8"/>
  <c r="Z321" i="8"/>
  <c r="AF321" i="8"/>
  <c r="M321" i="8"/>
  <c r="O321" i="8" s="1"/>
  <c r="O329" i="8" s="1"/>
  <c r="AB321" i="8"/>
  <c r="AA321" i="8"/>
  <c r="Y321" i="8"/>
  <c r="N321" i="8"/>
  <c r="Q321" i="8"/>
  <c r="U321" i="8" s="1"/>
  <c r="V321" i="8" s="1"/>
  <c r="X321" i="8" s="1"/>
  <c r="B282" i="8"/>
  <c r="C282" i="8"/>
  <c r="A291" i="8"/>
  <c r="A287" i="8"/>
  <c r="B278" i="8"/>
  <c r="C278" i="8"/>
  <c r="AO312" i="8"/>
  <c r="AG312" i="8"/>
  <c r="A290" i="8"/>
  <c r="C281" i="8"/>
  <c r="B281" i="8"/>
  <c r="A289" i="8"/>
  <c r="C280" i="8"/>
  <c r="B280" i="8"/>
  <c r="A339" i="8"/>
  <c r="C330" i="8"/>
  <c r="B330" i="8"/>
  <c r="B338" i="8" s="1"/>
  <c r="AA268" i="8"/>
  <c r="Y268" i="8"/>
  <c r="N268" i="8"/>
  <c r="Q268" i="8"/>
  <c r="U268" i="8" s="1"/>
  <c r="V268" i="8" s="1"/>
  <c r="X268" i="8" s="1"/>
  <c r="Z268" i="8"/>
  <c r="M268" i="8"/>
  <c r="AF268" i="8"/>
  <c r="AB268" i="8"/>
  <c r="AO259" i="8"/>
  <c r="AG259" i="8"/>
  <c r="AG264" i="8"/>
  <c r="AO264" i="8"/>
  <c r="AG263" i="8"/>
  <c r="AO263" i="8"/>
  <c r="A286" i="8"/>
  <c r="C277" i="8"/>
  <c r="B277" i="8"/>
  <c r="M274" i="8"/>
  <c r="AB274" i="8"/>
  <c r="AA274" i="8"/>
  <c r="N274" i="8"/>
  <c r="Z274" i="8"/>
  <c r="AF274" i="8"/>
  <c r="Y274" i="8"/>
  <c r="Q274" i="8"/>
  <c r="U274" i="8" s="1"/>
  <c r="V274" i="8" s="1"/>
  <c r="X274" i="8" s="1"/>
  <c r="AG262" i="8"/>
  <c r="AO262" i="8"/>
  <c r="AG261" i="8"/>
  <c r="AO261" i="8"/>
  <c r="AG265" i="8"/>
  <c r="AO265" i="8"/>
  <c r="AG260" i="8"/>
  <c r="AO260" i="8"/>
  <c r="N271" i="8"/>
  <c r="Q271" i="8"/>
  <c r="U271" i="8" s="1"/>
  <c r="V271" i="8" s="1"/>
  <c r="X271" i="8" s="1"/>
  <c r="Z271" i="8"/>
  <c r="AF271" i="8"/>
  <c r="AB271" i="8"/>
  <c r="Y271" i="8"/>
  <c r="M271" i="8"/>
  <c r="AA271" i="8"/>
  <c r="M270" i="8"/>
  <c r="AB270" i="8"/>
  <c r="AA270" i="8"/>
  <c r="Y270" i="8"/>
  <c r="Q270" i="8"/>
  <c r="U270" i="8" s="1"/>
  <c r="V270" i="8" s="1"/>
  <c r="X270" i="8" s="1"/>
  <c r="AF270" i="8"/>
  <c r="N270" i="8"/>
  <c r="Z270" i="8"/>
  <c r="C283" i="8"/>
  <c r="A292" i="8"/>
  <c r="B283" i="8"/>
  <c r="AA269" i="8"/>
  <c r="Y269" i="8"/>
  <c r="N269" i="8"/>
  <c r="Q269" i="8"/>
  <c r="U269" i="8" s="1"/>
  <c r="V269" i="8" s="1"/>
  <c r="X269" i="8" s="1"/>
  <c r="AF269" i="8"/>
  <c r="M269" i="8"/>
  <c r="AB269" i="8"/>
  <c r="Z269" i="8"/>
  <c r="N273" i="8"/>
  <c r="M273" i="8"/>
  <c r="O273" i="8" s="1"/>
  <c r="AC273" i="8" s="1"/>
  <c r="AD273" i="8" s="1"/>
  <c r="AE273" i="8" s="1"/>
  <c r="Q273" i="8"/>
  <c r="U273" i="8" s="1"/>
  <c r="V273" i="8" s="1"/>
  <c r="X273" i="8" s="1"/>
  <c r="AB273" i="8"/>
  <c r="Z272" i="8"/>
  <c r="Y272" i="8"/>
  <c r="N272" i="8"/>
  <c r="Q272" i="8"/>
  <c r="U272" i="8" s="1"/>
  <c r="V272" i="8" s="1"/>
  <c r="X272" i="8" s="1"/>
  <c r="Z273" i="8"/>
  <c r="AF273" i="8"/>
  <c r="AA272" i="8"/>
  <c r="M272" i="8"/>
  <c r="O272" i="8" s="1"/>
  <c r="AF272" i="8"/>
  <c r="AA273" i="8"/>
  <c r="Y273" i="8"/>
  <c r="AB272" i="8"/>
  <c r="O274" i="8" l="1"/>
  <c r="AC274" i="8" s="1"/>
  <c r="AD274" i="8" s="1"/>
  <c r="AE274" i="8" s="1"/>
  <c r="O268" i="8"/>
  <c r="AC268" i="8" s="1"/>
  <c r="AD268" i="8" s="1"/>
  <c r="AE268" i="8" s="1"/>
  <c r="O269" i="8"/>
  <c r="AC269" i="8" s="1"/>
  <c r="AD269" i="8" s="1"/>
  <c r="AE269" i="8" s="1"/>
  <c r="O270" i="8"/>
  <c r="AC270" i="8" s="1"/>
  <c r="AD270" i="8" s="1"/>
  <c r="AE270" i="8" s="1"/>
  <c r="O271" i="8"/>
  <c r="AC271" i="8" s="1"/>
  <c r="AD271" i="8" s="1"/>
  <c r="AE271" i="8" s="1"/>
  <c r="AC272" i="8"/>
  <c r="AD272" i="8" s="1"/>
  <c r="AE272" i="8" s="1"/>
  <c r="AC321" i="8"/>
  <c r="AD321" i="8" s="1"/>
  <c r="AE321" i="8" s="1"/>
  <c r="AO273" i="8"/>
  <c r="AG273" i="8"/>
  <c r="C339" i="8"/>
  <c r="B339" i="8"/>
  <c r="B347" i="8" s="1"/>
  <c r="A348" i="8"/>
  <c r="C290" i="8"/>
  <c r="B290" i="8"/>
  <c r="A299" i="8"/>
  <c r="B292" i="8"/>
  <c r="A301" i="8"/>
  <c r="C292" i="8"/>
  <c r="AG270" i="8"/>
  <c r="AO270" i="8"/>
  <c r="B287" i="8"/>
  <c r="A296" i="8"/>
  <c r="C287" i="8"/>
  <c r="AF283" i="8"/>
  <c r="Z283" i="8"/>
  <c r="M283" i="8"/>
  <c r="AA283" i="8"/>
  <c r="N283" i="8"/>
  <c r="AB283" i="8"/>
  <c r="Y283" i="8"/>
  <c r="Q283" i="8"/>
  <c r="U283" i="8" s="1"/>
  <c r="V283" i="8" s="1"/>
  <c r="X283" i="8" s="1"/>
  <c r="AB277" i="8"/>
  <c r="M277" i="8"/>
  <c r="O277" i="8" s="1"/>
  <c r="AA277" i="8"/>
  <c r="Q277" i="8"/>
  <c r="U277" i="8" s="1"/>
  <c r="V277" i="8" s="1"/>
  <c r="X277" i="8" s="1"/>
  <c r="AF277" i="8"/>
  <c r="Y277" i="8"/>
  <c r="N277" i="8"/>
  <c r="Z277" i="8"/>
  <c r="Q280" i="8"/>
  <c r="U280" i="8" s="1"/>
  <c r="V280" i="8" s="1"/>
  <c r="X280" i="8" s="1"/>
  <c r="N280" i="8"/>
  <c r="AB280" i="8"/>
  <c r="Y280" i="8"/>
  <c r="AF280" i="8"/>
  <c r="Z280" i="8"/>
  <c r="M280" i="8"/>
  <c r="AA280" i="8"/>
  <c r="B291" i="8"/>
  <c r="A300" i="8"/>
  <c r="C291" i="8"/>
  <c r="A297" i="8"/>
  <c r="C288" i="8"/>
  <c r="B288" i="8"/>
  <c r="AO272" i="8"/>
  <c r="AG272" i="8"/>
  <c r="AO269" i="8"/>
  <c r="AG269" i="8"/>
  <c r="AG271" i="8"/>
  <c r="AO271" i="8"/>
  <c r="AG274" i="8"/>
  <c r="AO274" i="8"/>
  <c r="A295" i="8"/>
  <c r="C286" i="8"/>
  <c r="B286" i="8"/>
  <c r="AO268" i="8"/>
  <c r="AG268" i="8"/>
  <c r="Q330" i="8"/>
  <c r="U330" i="8" s="1"/>
  <c r="V330" i="8" s="1"/>
  <c r="X330" i="8" s="1"/>
  <c r="N330" i="8"/>
  <c r="AF330" i="8"/>
  <c r="Z330" i="8"/>
  <c r="AB330" i="8"/>
  <c r="M330" i="8"/>
  <c r="O330" i="8" s="1"/>
  <c r="O338" i="8" s="1"/>
  <c r="Y330" i="8"/>
  <c r="AA330" i="8"/>
  <c r="C289" i="8"/>
  <c r="B289" i="8"/>
  <c r="A298" i="8"/>
  <c r="Q281" i="8"/>
  <c r="U281" i="8" s="1"/>
  <c r="V281" i="8" s="1"/>
  <c r="X281" i="8" s="1"/>
  <c r="AF281" i="8"/>
  <c r="AA281" i="8"/>
  <c r="Z281" i="8"/>
  <c r="AB281" i="8"/>
  <c r="M281" i="8"/>
  <c r="AB282" i="8"/>
  <c r="Z282" i="8"/>
  <c r="Y281" i="8"/>
  <c r="N282" i="8"/>
  <c r="Y282" i="8"/>
  <c r="AF282" i="8"/>
  <c r="N281" i="8"/>
  <c r="Q282" i="8"/>
  <c r="U282" i="8" s="1"/>
  <c r="V282" i="8" s="1"/>
  <c r="X282" i="8" s="1"/>
  <c r="AA282" i="8"/>
  <c r="AC282" i="8"/>
  <c r="AD282" i="8" s="1"/>
  <c r="AE282" i="8" s="1"/>
  <c r="M282" i="8"/>
  <c r="O282" i="8" s="1"/>
  <c r="Q278" i="8"/>
  <c r="U278" i="8" s="1"/>
  <c r="V278" i="8" s="1"/>
  <c r="X278" i="8" s="1"/>
  <c r="N278" i="8"/>
  <c r="AF278" i="8"/>
  <c r="Z278" i="8"/>
  <c r="M278" i="8"/>
  <c r="Y278" i="8"/>
  <c r="AA278" i="8"/>
  <c r="AB278" i="8"/>
  <c r="AO321" i="8"/>
  <c r="AG321" i="8"/>
  <c r="Y279" i="8"/>
  <c r="AA279" i="8"/>
  <c r="N279" i="8"/>
  <c r="Z279" i="8"/>
  <c r="AB279" i="8"/>
  <c r="Q279" i="8"/>
  <c r="U279" i="8" s="1"/>
  <c r="V279" i="8" s="1"/>
  <c r="X279" i="8" s="1"/>
  <c r="AF279" i="8"/>
  <c r="M279" i="8"/>
  <c r="O279" i="8" l="1"/>
  <c r="AC279" i="8" s="1"/>
  <c r="AD279" i="8" s="1"/>
  <c r="AE279" i="8" s="1"/>
  <c r="O278" i="8"/>
  <c r="AC278" i="8" s="1"/>
  <c r="AD278" i="8" s="1"/>
  <c r="AE278" i="8" s="1"/>
  <c r="O281" i="8"/>
  <c r="AC281" i="8" s="1"/>
  <c r="AD281" i="8" s="1"/>
  <c r="AE281" i="8" s="1"/>
  <c r="O280" i="8"/>
  <c r="AC280" i="8" s="1"/>
  <c r="AD280" i="8" s="1"/>
  <c r="AE280" i="8" s="1"/>
  <c r="O283" i="8"/>
  <c r="AC283" i="8" s="1"/>
  <c r="AD283" i="8" s="1"/>
  <c r="AE283" i="8" s="1"/>
  <c r="AC277" i="8"/>
  <c r="AC330" i="8"/>
  <c r="AD330" i="8" s="1"/>
  <c r="AE330" i="8" s="1"/>
  <c r="Z286" i="8"/>
  <c r="AF286" i="8"/>
  <c r="AB286" i="8"/>
  <c r="AA286" i="8"/>
  <c r="N286" i="8"/>
  <c r="M286" i="8"/>
  <c r="O286" i="8" s="1"/>
  <c r="Y286" i="8"/>
  <c r="Q286" i="8"/>
  <c r="U286" i="8" s="1"/>
  <c r="V286" i="8" s="1"/>
  <c r="X286" i="8" s="1"/>
  <c r="C297" i="8"/>
  <c r="B297" i="8"/>
  <c r="A306" i="8"/>
  <c r="AA287" i="8"/>
  <c r="Y287" i="8"/>
  <c r="N287" i="8"/>
  <c r="Z287" i="8"/>
  <c r="Q287" i="8"/>
  <c r="U287" i="8" s="1"/>
  <c r="V287" i="8" s="1"/>
  <c r="X287" i="8" s="1"/>
  <c r="AF287" i="8"/>
  <c r="M287" i="8"/>
  <c r="AB287" i="8"/>
  <c r="A308" i="8"/>
  <c r="B299" i="8"/>
  <c r="C299" i="8"/>
  <c r="Z289" i="8"/>
  <c r="AF289" i="8"/>
  <c r="M289" i="8"/>
  <c r="N289" i="8"/>
  <c r="AB289" i="8"/>
  <c r="AA289" i="8"/>
  <c r="Y289" i="8"/>
  <c r="Q289" i="8"/>
  <c r="U289" i="8" s="1"/>
  <c r="V289" i="8" s="1"/>
  <c r="X289" i="8" s="1"/>
  <c r="B295" i="8"/>
  <c r="C295" i="8"/>
  <c r="A304" i="8"/>
  <c r="C296" i="8"/>
  <c r="A305" i="8"/>
  <c r="B296" i="8"/>
  <c r="AA292" i="8"/>
  <c r="Y292" i="8"/>
  <c r="N292" i="8"/>
  <c r="Z292" i="8"/>
  <c r="AB292" i="8"/>
  <c r="Q292" i="8"/>
  <c r="U292" i="8" s="1"/>
  <c r="V292" i="8" s="1"/>
  <c r="X292" i="8" s="1"/>
  <c r="AF292" i="8"/>
  <c r="M292" i="8"/>
  <c r="AA339" i="8"/>
  <c r="Y339" i="8"/>
  <c r="N339" i="8"/>
  <c r="Q339" i="8"/>
  <c r="U339" i="8" s="1"/>
  <c r="V339" i="8" s="1"/>
  <c r="X339" i="8" s="1"/>
  <c r="Z339" i="8"/>
  <c r="AF339" i="8"/>
  <c r="M339" i="8"/>
  <c r="O339" i="8" s="1"/>
  <c r="O347" i="8" s="1"/>
  <c r="AB339" i="8"/>
  <c r="AG281" i="8"/>
  <c r="AO281" i="8"/>
  <c r="AG278" i="8"/>
  <c r="AO278" i="8"/>
  <c r="AO282" i="8"/>
  <c r="AG282" i="8"/>
  <c r="AG330" i="8"/>
  <c r="AO330" i="8"/>
  <c r="A309" i="8"/>
  <c r="C300" i="8"/>
  <c r="B300" i="8"/>
  <c r="AD277" i="8"/>
  <c r="AE277" i="8" s="1"/>
  <c r="C301" i="8"/>
  <c r="B301" i="8"/>
  <c r="A310" i="8"/>
  <c r="N290" i="8"/>
  <c r="M290" i="8"/>
  <c r="Q290" i="8"/>
  <c r="U290" i="8" s="1"/>
  <c r="V290" i="8" s="1"/>
  <c r="X290" i="8" s="1"/>
  <c r="AF290" i="8"/>
  <c r="AA291" i="8"/>
  <c r="Z291" i="8"/>
  <c r="AF291" i="8"/>
  <c r="Z290" i="8"/>
  <c r="Y291" i="8"/>
  <c r="AB290" i="8"/>
  <c r="N291" i="8"/>
  <c r="M291" i="8"/>
  <c r="O291" i="8" s="1"/>
  <c r="AC291" i="8" s="1"/>
  <c r="Q291" i="8"/>
  <c r="U291" i="8" s="1"/>
  <c r="V291" i="8" s="1"/>
  <c r="X291" i="8" s="1"/>
  <c r="AB291" i="8"/>
  <c r="AA290" i="8"/>
  <c r="Y290" i="8"/>
  <c r="AG279" i="8"/>
  <c r="AO279" i="8"/>
  <c r="B298" i="8"/>
  <c r="A307" i="8"/>
  <c r="C298" i="8"/>
  <c r="AA288" i="8"/>
  <c r="Y288" i="8"/>
  <c r="Q288" i="8"/>
  <c r="U288" i="8" s="1"/>
  <c r="V288" i="8" s="1"/>
  <c r="X288" i="8" s="1"/>
  <c r="AF288" i="8"/>
  <c r="M288" i="8"/>
  <c r="O288" i="8" s="1"/>
  <c r="N288" i="8"/>
  <c r="Z288" i="8"/>
  <c r="AB288" i="8"/>
  <c r="AG280" i="8"/>
  <c r="AO280" i="8"/>
  <c r="AG277" i="8"/>
  <c r="AO277" i="8"/>
  <c r="AG283" i="8"/>
  <c r="AO283" i="8"/>
  <c r="C348" i="8"/>
  <c r="B348" i="8"/>
  <c r="B356" i="8" s="1"/>
  <c r="A357" i="8"/>
  <c r="O289" i="8" l="1"/>
  <c r="AC289" i="8" s="1"/>
  <c r="AD289" i="8" s="1"/>
  <c r="AE289" i="8" s="1"/>
  <c r="O287" i="8"/>
  <c r="AC287" i="8" s="1"/>
  <c r="AD287" i="8" s="1"/>
  <c r="AE287" i="8" s="1"/>
  <c r="O290" i="8"/>
  <c r="AC290" i="8" s="1"/>
  <c r="AD290" i="8" s="1"/>
  <c r="AE290" i="8" s="1"/>
  <c r="O292" i="8"/>
  <c r="AC292" i="8" s="1"/>
  <c r="AD292" i="8" s="1"/>
  <c r="AE292" i="8" s="1"/>
  <c r="AC288" i="8"/>
  <c r="AD288" i="8" s="1"/>
  <c r="AE288" i="8" s="1"/>
  <c r="AC339" i="8"/>
  <c r="AD339" i="8" s="1"/>
  <c r="AE339" i="8" s="1"/>
  <c r="AC286" i="8"/>
  <c r="AD286" i="8" s="1"/>
  <c r="AE286" i="8" s="1"/>
  <c r="AO339" i="8"/>
  <c r="AG339" i="8"/>
  <c r="AF296" i="8"/>
  <c r="AB296" i="8"/>
  <c r="N296" i="8"/>
  <c r="Y296" i="8"/>
  <c r="M296" i="8"/>
  <c r="AA296" i="8"/>
  <c r="Z296" i="8"/>
  <c r="Q296" i="8"/>
  <c r="U296" i="8" s="1"/>
  <c r="V296" i="8" s="1"/>
  <c r="X296" i="8" s="1"/>
  <c r="A317" i="8"/>
  <c r="C308" i="8"/>
  <c r="B308" i="8"/>
  <c r="AB298" i="8"/>
  <c r="M298" i="8"/>
  <c r="Y298" i="8"/>
  <c r="N298" i="8"/>
  <c r="Z298" i="8"/>
  <c r="AA298" i="8"/>
  <c r="Q298" i="8"/>
  <c r="U298" i="8" s="1"/>
  <c r="V298" i="8" s="1"/>
  <c r="X298" i="8" s="1"/>
  <c r="AF298" i="8"/>
  <c r="AD291" i="8"/>
  <c r="AE291" i="8" s="1"/>
  <c r="B309" i="8"/>
  <c r="A318" i="8"/>
  <c r="C309" i="8"/>
  <c r="C304" i="8"/>
  <c r="B304" i="8"/>
  <c r="A313" i="8"/>
  <c r="A315" i="8"/>
  <c r="C306" i="8"/>
  <c r="B306" i="8"/>
  <c r="B307" i="8"/>
  <c r="A316" i="8"/>
  <c r="C307" i="8"/>
  <c r="AG288" i="8"/>
  <c r="AO288" i="8"/>
  <c r="AF295" i="8"/>
  <c r="Z295" i="8"/>
  <c r="M295" i="8"/>
  <c r="O295" i="8" s="1"/>
  <c r="Y295" i="8"/>
  <c r="N295" i="8"/>
  <c r="AB295" i="8"/>
  <c r="AA295" i="8"/>
  <c r="Q295" i="8"/>
  <c r="U295" i="8" s="1"/>
  <c r="V295" i="8" s="1"/>
  <c r="X295" i="8" s="1"/>
  <c r="AO289" i="8"/>
  <c r="AG289" i="8"/>
  <c r="Q299" i="8"/>
  <c r="U299" i="8" s="1"/>
  <c r="V299" i="8" s="1"/>
  <c r="X299" i="8" s="1"/>
  <c r="AF299" i="8"/>
  <c r="AA299" i="8"/>
  <c r="Z299" i="8"/>
  <c r="AF300" i="8"/>
  <c r="N299" i="8"/>
  <c r="M299" i="8"/>
  <c r="AB300" i="8"/>
  <c r="Z300" i="8"/>
  <c r="AC300" i="8"/>
  <c r="Y300" i="8"/>
  <c r="AB299" i="8"/>
  <c r="Q300" i="8"/>
  <c r="U300" i="8" s="1"/>
  <c r="V300" i="8" s="1"/>
  <c r="X300" i="8" s="1"/>
  <c r="AA300" i="8"/>
  <c r="Y299" i="8"/>
  <c r="N300" i="8"/>
  <c r="M300" i="8"/>
  <c r="O300" i="8" s="1"/>
  <c r="AO286" i="8"/>
  <c r="AG286" i="8"/>
  <c r="AF301" i="8"/>
  <c r="Z301" i="8"/>
  <c r="AB301" i="8"/>
  <c r="M301" i="8"/>
  <c r="AA301" i="8"/>
  <c r="Y301" i="8"/>
  <c r="Q301" i="8"/>
  <c r="U301" i="8" s="1"/>
  <c r="V301" i="8" s="1"/>
  <c r="X301" i="8" s="1"/>
  <c r="N301" i="8"/>
  <c r="B357" i="8"/>
  <c r="B365" i="8" s="1"/>
  <c r="A366" i="8"/>
  <c r="C357" i="8"/>
  <c r="AO290" i="8"/>
  <c r="AG290" i="8"/>
  <c r="B310" i="8"/>
  <c r="A319" i="8"/>
  <c r="C310" i="8"/>
  <c r="Y348" i="8"/>
  <c r="AA348" i="8"/>
  <c r="Q348" i="8"/>
  <c r="U348" i="8" s="1"/>
  <c r="V348" i="8" s="1"/>
  <c r="X348" i="8" s="1"/>
  <c r="N348" i="8"/>
  <c r="AF348" i="8"/>
  <c r="Z348" i="8"/>
  <c r="M348" i="8"/>
  <c r="O348" i="8" s="1"/>
  <c r="O356" i="8" s="1"/>
  <c r="AB348" i="8"/>
  <c r="AG291" i="8"/>
  <c r="AO291" i="8"/>
  <c r="AG292" i="8"/>
  <c r="AO292" i="8"/>
  <c r="A314" i="8"/>
  <c r="C305" i="8"/>
  <c r="B305" i="8"/>
  <c r="AO287" i="8"/>
  <c r="AG287" i="8"/>
  <c r="AF297" i="8"/>
  <c r="Z297" i="8"/>
  <c r="M297" i="8"/>
  <c r="AA297" i="8"/>
  <c r="AB297" i="8"/>
  <c r="Y297" i="8"/>
  <c r="Q297" i="8"/>
  <c r="U297" i="8" s="1"/>
  <c r="V297" i="8" s="1"/>
  <c r="X297" i="8" s="1"/>
  <c r="N297" i="8"/>
  <c r="O301" i="8" l="1"/>
  <c r="AC301" i="8" s="1"/>
  <c r="AD301" i="8" s="1"/>
  <c r="AE301" i="8" s="1"/>
  <c r="O298" i="8"/>
  <c r="AC298" i="8" s="1"/>
  <c r="AD298" i="8" s="1"/>
  <c r="AE298" i="8" s="1"/>
  <c r="O296" i="8"/>
  <c r="AC296" i="8" s="1"/>
  <c r="AD296" i="8" s="1"/>
  <c r="AE296" i="8" s="1"/>
  <c r="O297" i="8"/>
  <c r="AC297" i="8" s="1"/>
  <c r="AD297" i="8" s="1"/>
  <c r="AE297" i="8" s="1"/>
  <c r="O299" i="8"/>
  <c r="AC299" i="8" s="1"/>
  <c r="AD299" i="8" s="1"/>
  <c r="AE299" i="8" s="1"/>
  <c r="AC348" i="8"/>
  <c r="AD348" i="8" s="1"/>
  <c r="AE348" i="8" s="1"/>
  <c r="AC295" i="8"/>
  <c r="AD295" i="8" s="1"/>
  <c r="AE295" i="8" s="1"/>
  <c r="AO295" i="8"/>
  <c r="AG295" i="8"/>
  <c r="A325" i="8"/>
  <c r="C316" i="8"/>
  <c r="B316" i="8"/>
  <c r="A324" i="8"/>
  <c r="C315" i="8"/>
  <c r="B315" i="8"/>
  <c r="AA308" i="8"/>
  <c r="Z308" i="8"/>
  <c r="Y308" i="8"/>
  <c r="N308" i="8"/>
  <c r="M308" i="8"/>
  <c r="Q308" i="8"/>
  <c r="U308" i="8" s="1"/>
  <c r="V308" i="8" s="1"/>
  <c r="X308" i="8" s="1"/>
  <c r="AF308" i="8"/>
  <c r="AA309" i="8"/>
  <c r="Z309" i="8"/>
  <c r="Y309" i="8"/>
  <c r="AF309" i="8"/>
  <c r="AB308" i="8"/>
  <c r="N309" i="8"/>
  <c r="Q309" i="8"/>
  <c r="U309" i="8" s="1"/>
  <c r="V309" i="8" s="1"/>
  <c r="X309" i="8" s="1"/>
  <c r="M309" i="8"/>
  <c r="O309" i="8" s="1"/>
  <c r="AC309" i="8" s="1"/>
  <c r="AB309" i="8"/>
  <c r="AD300" i="8"/>
  <c r="AE300" i="8" s="1"/>
  <c r="AO299" i="8"/>
  <c r="AG299" i="8"/>
  <c r="Z304" i="8"/>
  <c r="AF304" i="8"/>
  <c r="M304" i="8"/>
  <c r="O304" i="8" s="1"/>
  <c r="AB304" i="8"/>
  <c r="AA304" i="8"/>
  <c r="Y304" i="8"/>
  <c r="N304" i="8"/>
  <c r="Q304" i="8"/>
  <c r="U304" i="8" s="1"/>
  <c r="V304" i="8" s="1"/>
  <c r="X304" i="8" s="1"/>
  <c r="B317" i="8"/>
  <c r="A326" i="8"/>
  <c r="C317" i="8"/>
  <c r="AG296" i="8"/>
  <c r="AO296" i="8"/>
  <c r="M310" i="8"/>
  <c r="AB310" i="8"/>
  <c r="AA310" i="8"/>
  <c r="Y310" i="8"/>
  <c r="N310" i="8"/>
  <c r="Q310" i="8"/>
  <c r="U310" i="8" s="1"/>
  <c r="V310" i="8" s="1"/>
  <c r="X310" i="8" s="1"/>
  <c r="Z310" i="8"/>
  <c r="AF310" i="8"/>
  <c r="C319" i="8"/>
  <c r="B319" i="8"/>
  <c r="A328" i="8"/>
  <c r="AG297" i="8"/>
  <c r="AO297" i="8"/>
  <c r="AA305" i="8"/>
  <c r="Y305" i="8"/>
  <c r="N305" i="8"/>
  <c r="Q305" i="8"/>
  <c r="U305" i="8" s="1"/>
  <c r="V305" i="8" s="1"/>
  <c r="X305" i="8" s="1"/>
  <c r="Z305" i="8"/>
  <c r="AF305" i="8"/>
  <c r="M305" i="8"/>
  <c r="AB305" i="8"/>
  <c r="C366" i="8"/>
  <c r="B366" i="8"/>
  <c r="B374" i="8" s="1"/>
  <c r="A375" i="8"/>
  <c r="M357" i="8"/>
  <c r="O357" i="8" s="1"/>
  <c r="O365" i="8" s="1"/>
  <c r="AB357" i="8"/>
  <c r="AA357" i="8"/>
  <c r="Y357" i="8"/>
  <c r="N357" i="8"/>
  <c r="Q357" i="8"/>
  <c r="U357" i="8" s="1"/>
  <c r="V357" i="8" s="1"/>
  <c r="X357" i="8" s="1"/>
  <c r="Z357" i="8"/>
  <c r="AF357" i="8"/>
  <c r="AG300" i="8"/>
  <c r="AO300" i="8"/>
  <c r="C314" i="8"/>
  <c r="B314" i="8"/>
  <c r="A323" i="8"/>
  <c r="AG348" i="8"/>
  <c r="AO348" i="8"/>
  <c r="AO301" i="8"/>
  <c r="AG301" i="8"/>
  <c r="Z307" i="8"/>
  <c r="AF307" i="8"/>
  <c r="M307" i="8"/>
  <c r="AB307" i="8"/>
  <c r="AA307" i="8"/>
  <c r="Y307" i="8"/>
  <c r="Q307" i="8"/>
  <c r="U307" i="8" s="1"/>
  <c r="V307" i="8" s="1"/>
  <c r="X307" i="8" s="1"/>
  <c r="N307" i="8"/>
  <c r="N306" i="8"/>
  <c r="Q306" i="8"/>
  <c r="U306" i="8" s="1"/>
  <c r="V306" i="8" s="1"/>
  <c r="X306" i="8" s="1"/>
  <c r="Z306" i="8"/>
  <c r="AF306" i="8"/>
  <c r="M306" i="8"/>
  <c r="AB306" i="8"/>
  <c r="Y306" i="8"/>
  <c r="AA306" i="8"/>
  <c r="B313" i="8"/>
  <c r="A322" i="8"/>
  <c r="C313" i="8"/>
  <c r="A327" i="8"/>
  <c r="C318" i="8"/>
  <c r="B318" i="8"/>
  <c r="AO298" i="8"/>
  <c r="AG298" i="8"/>
  <c r="O308" i="8" l="1"/>
  <c r="AC308" i="8" s="1"/>
  <c r="AD308" i="8" s="1"/>
  <c r="AE308" i="8" s="1"/>
  <c r="O310" i="8"/>
  <c r="AC310" i="8" s="1"/>
  <c r="AD310" i="8" s="1"/>
  <c r="AE310" i="8" s="1"/>
  <c r="O305" i="8"/>
  <c r="AC305" i="8" s="1"/>
  <c r="AD305" i="8" s="1"/>
  <c r="AE305" i="8" s="1"/>
  <c r="O306" i="8"/>
  <c r="AC306" i="8" s="1"/>
  <c r="AD306" i="8" s="1"/>
  <c r="AE306" i="8" s="1"/>
  <c r="O307" i="8"/>
  <c r="AC307" i="8" s="1"/>
  <c r="AD307" i="8" s="1"/>
  <c r="AE307" i="8" s="1"/>
  <c r="AC304" i="8"/>
  <c r="AC357" i="8"/>
  <c r="AD357" i="8" s="1"/>
  <c r="AE357" i="8" s="1"/>
  <c r="AO310" i="8"/>
  <c r="AG310" i="8"/>
  <c r="Y317" i="8"/>
  <c r="N318" i="8"/>
  <c r="M318" i="8"/>
  <c r="O318" i="8" s="1"/>
  <c r="AC318" i="8" s="1"/>
  <c r="AD318" i="8" s="1"/>
  <c r="AE318" i="8" s="1"/>
  <c r="Q317" i="8"/>
  <c r="U317" i="8" s="1"/>
  <c r="V317" i="8" s="1"/>
  <c r="X317" i="8" s="1"/>
  <c r="AF317" i="8"/>
  <c r="AA317" i="8"/>
  <c r="Z317" i="8"/>
  <c r="Y318" i="8"/>
  <c r="AF318" i="8"/>
  <c r="AB317" i="8"/>
  <c r="N317" i="8"/>
  <c r="M317" i="8"/>
  <c r="Q318" i="8"/>
  <c r="U318" i="8" s="1"/>
  <c r="V318" i="8" s="1"/>
  <c r="X318" i="8" s="1"/>
  <c r="AB318" i="8"/>
  <c r="AA318" i="8"/>
  <c r="Z318" i="8"/>
  <c r="AO309" i="8"/>
  <c r="AG309" i="8"/>
  <c r="AG308" i="8"/>
  <c r="AO308" i="8"/>
  <c r="AD309" i="8"/>
  <c r="AE309" i="8" s="1"/>
  <c r="Q316" i="8"/>
  <c r="U316" i="8" s="1"/>
  <c r="V316" i="8" s="1"/>
  <c r="X316" i="8" s="1"/>
  <c r="N316" i="8"/>
  <c r="AF316" i="8"/>
  <c r="Z316" i="8"/>
  <c r="AB316" i="8"/>
  <c r="M316" i="8"/>
  <c r="Y316" i="8"/>
  <c r="AA316" i="8"/>
  <c r="AO305" i="8"/>
  <c r="AG305" i="8"/>
  <c r="C328" i="8"/>
  <c r="B328" i="8"/>
  <c r="A337" i="8"/>
  <c r="C326" i="8"/>
  <c r="B326" i="8"/>
  <c r="A335" i="8"/>
  <c r="Q315" i="8"/>
  <c r="U315" i="8" s="1"/>
  <c r="V315" i="8" s="1"/>
  <c r="X315" i="8" s="1"/>
  <c r="N315" i="8"/>
  <c r="AF315" i="8"/>
  <c r="Z315" i="8"/>
  <c r="AB315" i="8"/>
  <c r="M315" i="8"/>
  <c r="Y315" i="8"/>
  <c r="AA315" i="8"/>
  <c r="A334" i="8"/>
  <c r="C325" i="8"/>
  <c r="B325" i="8"/>
  <c r="Q313" i="8"/>
  <c r="U313" i="8" s="1"/>
  <c r="V313" i="8" s="1"/>
  <c r="X313" i="8" s="1"/>
  <c r="N313" i="8"/>
  <c r="AF313" i="8"/>
  <c r="Z313" i="8"/>
  <c r="AB313" i="8"/>
  <c r="M313" i="8"/>
  <c r="O313" i="8" s="1"/>
  <c r="Y313" i="8"/>
  <c r="AA313" i="8"/>
  <c r="AO357" i="8"/>
  <c r="AG357" i="8"/>
  <c r="AO307" i="8"/>
  <c r="AG307" i="8"/>
  <c r="AD304" i="8"/>
  <c r="AE304" i="8" s="1"/>
  <c r="C324" i="8"/>
  <c r="B324" i="8"/>
  <c r="A333" i="8"/>
  <c r="C375" i="8"/>
  <c r="B375" i="8"/>
  <c r="B383" i="8" s="1"/>
  <c r="A384" i="8"/>
  <c r="C322" i="8"/>
  <c r="B322" i="8"/>
  <c r="A331" i="8"/>
  <c r="Y314" i="8"/>
  <c r="AA314" i="8"/>
  <c r="Q314" i="8"/>
  <c r="U314" i="8" s="1"/>
  <c r="V314" i="8" s="1"/>
  <c r="X314" i="8" s="1"/>
  <c r="N314" i="8"/>
  <c r="AF314" i="8"/>
  <c r="Z314" i="8"/>
  <c r="AB314" i="8"/>
  <c r="M314" i="8"/>
  <c r="Q366" i="8"/>
  <c r="U366" i="8" s="1"/>
  <c r="V366" i="8" s="1"/>
  <c r="X366" i="8" s="1"/>
  <c r="N366" i="8"/>
  <c r="AB366" i="8"/>
  <c r="Y366" i="8"/>
  <c r="AF366" i="8"/>
  <c r="Z366" i="8"/>
  <c r="M366" i="8"/>
  <c r="O366" i="8" s="1"/>
  <c r="O374" i="8" s="1"/>
  <c r="AA366" i="8"/>
  <c r="A336" i="8"/>
  <c r="C327" i="8"/>
  <c r="B327" i="8"/>
  <c r="AO306" i="8"/>
  <c r="AG306" i="8"/>
  <c r="B323" i="8"/>
  <c r="A332" i="8"/>
  <c r="C323" i="8"/>
  <c r="AF319" i="8"/>
  <c r="Z319" i="8"/>
  <c r="AB319" i="8"/>
  <c r="M319" i="8"/>
  <c r="Y319" i="8"/>
  <c r="AA319" i="8"/>
  <c r="N319" i="8"/>
  <c r="Q319" i="8"/>
  <c r="U319" i="8" s="1"/>
  <c r="V319" i="8" s="1"/>
  <c r="X319" i="8" s="1"/>
  <c r="AO304" i="8"/>
  <c r="AG304" i="8"/>
  <c r="O316" i="8" l="1"/>
  <c r="AC316" i="8" s="1"/>
  <c r="AD316" i="8" s="1"/>
  <c r="AE316" i="8" s="1"/>
  <c r="O319" i="8"/>
  <c r="AC319" i="8" s="1"/>
  <c r="AD319" i="8" s="1"/>
  <c r="AE319" i="8" s="1"/>
  <c r="O314" i="8"/>
  <c r="AC314" i="8" s="1"/>
  <c r="AD314" i="8" s="1"/>
  <c r="AE314" i="8" s="1"/>
  <c r="O315" i="8"/>
  <c r="AC315" i="8" s="1"/>
  <c r="AD315" i="8" s="1"/>
  <c r="AE315" i="8" s="1"/>
  <c r="O317" i="8"/>
  <c r="AC317" i="8" s="1"/>
  <c r="AD317" i="8" s="1"/>
  <c r="AE317" i="8" s="1"/>
  <c r="AC366" i="8"/>
  <c r="AD366" i="8" s="1"/>
  <c r="AE366" i="8" s="1"/>
  <c r="AC313" i="8"/>
  <c r="AD313" i="8" s="1"/>
  <c r="AE313" i="8" s="1"/>
  <c r="B332" i="8"/>
  <c r="A341" i="8"/>
  <c r="C332" i="8"/>
  <c r="AG315" i="8"/>
  <c r="AO315" i="8"/>
  <c r="AA328" i="8"/>
  <c r="Y328" i="8"/>
  <c r="N328" i="8"/>
  <c r="Q328" i="8"/>
  <c r="U328" i="8" s="1"/>
  <c r="V328" i="8" s="1"/>
  <c r="X328" i="8" s="1"/>
  <c r="Z328" i="8"/>
  <c r="AF328" i="8"/>
  <c r="AB328" i="8"/>
  <c r="M328" i="8"/>
  <c r="Z375" i="8"/>
  <c r="AF375" i="8"/>
  <c r="M375" i="8"/>
  <c r="O375" i="8" s="1"/>
  <c r="O383" i="8" s="1"/>
  <c r="AB375" i="8"/>
  <c r="Y375" i="8"/>
  <c r="AA375" i="8"/>
  <c r="Q375" i="8"/>
  <c r="U375" i="8" s="1"/>
  <c r="V375" i="8" s="1"/>
  <c r="X375" i="8" s="1"/>
  <c r="N375" i="8"/>
  <c r="Z322" i="8"/>
  <c r="AF322" i="8"/>
  <c r="M322" i="8"/>
  <c r="O322" i="8" s="1"/>
  <c r="AB322" i="8"/>
  <c r="AA322" i="8"/>
  <c r="Y322" i="8"/>
  <c r="N322" i="8"/>
  <c r="Q322" i="8"/>
  <c r="U322" i="8" s="1"/>
  <c r="V322" i="8" s="1"/>
  <c r="X322" i="8" s="1"/>
  <c r="B333" i="8"/>
  <c r="A342" i="8"/>
  <c r="C333" i="8"/>
  <c r="AG313" i="8"/>
  <c r="AO313" i="8"/>
  <c r="N325" i="8"/>
  <c r="Q325" i="8"/>
  <c r="U325" i="8" s="1"/>
  <c r="V325" i="8" s="1"/>
  <c r="X325" i="8" s="1"/>
  <c r="Z325" i="8"/>
  <c r="AF325" i="8"/>
  <c r="M325" i="8"/>
  <c r="AB325" i="8"/>
  <c r="Y325" i="8"/>
  <c r="AA325" i="8"/>
  <c r="N327" i="8"/>
  <c r="M327" i="8"/>
  <c r="O327" i="8" s="1"/>
  <c r="AC327" i="8" s="1"/>
  <c r="Q327" i="8"/>
  <c r="U327" i="8" s="1"/>
  <c r="V327" i="8" s="1"/>
  <c r="X327" i="8" s="1"/>
  <c r="AB327" i="8"/>
  <c r="AA326" i="8"/>
  <c r="Z326" i="8"/>
  <c r="Y326" i="8"/>
  <c r="N326" i="8"/>
  <c r="M326" i="8"/>
  <c r="Q326" i="8"/>
  <c r="U326" i="8" s="1"/>
  <c r="V326" i="8" s="1"/>
  <c r="X326" i="8" s="1"/>
  <c r="AF326" i="8"/>
  <c r="Z327" i="8"/>
  <c r="AF327" i="8"/>
  <c r="AA327" i="8"/>
  <c r="Y327" i="8"/>
  <c r="AB326" i="8"/>
  <c r="AG319" i="8"/>
  <c r="AO319" i="8"/>
  <c r="B336" i="8"/>
  <c r="A345" i="8"/>
  <c r="C336" i="8"/>
  <c r="B384" i="8"/>
  <c r="B392" i="8" s="1"/>
  <c r="A393" i="8"/>
  <c r="C384" i="8"/>
  <c r="C334" i="8"/>
  <c r="B334" i="8"/>
  <c r="A343" i="8"/>
  <c r="A346" i="8"/>
  <c r="C337" i="8"/>
  <c r="B337" i="8"/>
  <c r="AG316" i="8"/>
  <c r="AO316" i="8"/>
  <c r="AG318" i="8"/>
  <c r="AO318" i="8"/>
  <c r="AG317" i="8"/>
  <c r="AO317" i="8"/>
  <c r="AG366" i="8"/>
  <c r="AO366" i="8"/>
  <c r="AG314" i="8"/>
  <c r="AO314" i="8"/>
  <c r="M323" i="8"/>
  <c r="AB323" i="8"/>
  <c r="AA323" i="8"/>
  <c r="Y323" i="8"/>
  <c r="N323" i="8"/>
  <c r="Q323" i="8"/>
  <c r="U323" i="8" s="1"/>
  <c r="V323" i="8" s="1"/>
  <c r="X323" i="8" s="1"/>
  <c r="Z323" i="8"/>
  <c r="AF323" i="8"/>
  <c r="A340" i="8"/>
  <c r="C331" i="8"/>
  <c r="B331" i="8"/>
  <c r="M324" i="8"/>
  <c r="AB324" i="8"/>
  <c r="AA324" i="8"/>
  <c r="Y324" i="8"/>
  <c r="N324" i="8"/>
  <c r="Q324" i="8"/>
  <c r="U324" i="8" s="1"/>
  <c r="V324" i="8" s="1"/>
  <c r="X324" i="8" s="1"/>
  <c r="Z324" i="8"/>
  <c r="AF324" i="8"/>
  <c r="B335" i="8"/>
  <c r="A344" i="8"/>
  <c r="C335" i="8"/>
  <c r="O324" i="8" l="1"/>
  <c r="AC324" i="8" s="1"/>
  <c r="AD324" i="8" s="1"/>
  <c r="AE324" i="8" s="1"/>
  <c r="O323" i="8"/>
  <c r="AC323" i="8" s="1"/>
  <c r="AD323" i="8" s="1"/>
  <c r="AE323" i="8" s="1"/>
  <c r="O325" i="8"/>
  <c r="AC325" i="8" s="1"/>
  <c r="AD325" i="8" s="1"/>
  <c r="AE325" i="8" s="1"/>
  <c r="O326" i="8"/>
  <c r="AC326" i="8" s="1"/>
  <c r="AD326" i="8" s="1"/>
  <c r="AE326" i="8" s="1"/>
  <c r="O328" i="8"/>
  <c r="AC328" i="8" s="1"/>
  <c r="AD328" i="8" s="1"/>
  <c r="AE328" i="8" s="1"/>
  <c r="AC322" i="8"/>
  <c r="AC375" i="8"/>
  <c r="AD375" i="8" s="1"/>
  <c r="AE375" i="8" s="1"/>
  <c r="A349" i="8"/>
  <c r="C340" i="8"/>
  <c r="B340" i="8"/>
  <c r="AO326" i="8"/>
  <c r="AG326" i="8"/>
  <c r="AB333" i="8"/>
  <c r="M333" i="8"/>
  <c r="O333" i="8" s="1"/>
  <c r="Y333" i="8"/>
  <c r="AA333" i="8"/>
  <c r="Q333" i="8"/>
  <c r="U333" i="8" s="1"/>
  <c r="V333" i="8" s="1"/>
  <c r="X333" i="8" s="1"/>
  <c r="N333" i="8"/>
  <c r="AF333" i="8"/>
  <c r="Z333" i="8"/>
  <c r="AD322" i="8"/>
  <c r="AE322" i="8" s="1"/>
  <c r="A355" i="8"/>
  <c r="C346" i="8"/>
  <c r="B346" i="8"/>
  <c r="A351" i="8"/>
  <c r="C342" i="8"/>
  <c r="B342" i="8"/>
  <c r="AO322" i="8"/>
  <c r="AG322" i="8"/>
  <c r="AG375" i="8"/>
  <c r="AO375" i="8"/>
  <c r="AO328" i="8"/>
  <c r="AG328" i="8"/>
  <c r="AB332" i="8"/>
  <c r="M332" i="8"/>
  <c r="Y332" i="8"/>
  <c r="AA332" i="8"/>
  <c r="Q332" i="8"/>
  <c r="U332" i="8" s="1"/>
  <c r="V332" i="8" s="1"/>
  <c r="X332" i="8" s="1"/>
  <c r="N332" i="8"/>
  <c r="AF332" i="8"/>
  <c r="Z332" i="8"/>
  <c r="B344" i="8"/>
  <c r="A353" i="8"/>
  <c r="C344" i="8"/>
  <c r="AO325" i="8"/>
  <c r="AG325" i="8"/>
  <c r="A350" i="8"/>
  <c r="C341" i="8"/>
  <c r="B341" i="8"/>
  <c r="AF337" i="8"/>
  <c r="Z337" i="8"/>
  <c r="AB337" i="8"/>
  <c r="M337" i="8"/>
  <c r="Y337" i="8"/>
  <c r="AA337" i="8"/>
  <c r="Q337" i="8"/>
  <c r="U337" i="8" s="1"/>
  <c r="V337" i="8" s="1"/>
  <c r="X337" i="8" s="1"/>
  <c r="N337" i="8"/>
  <c r="Y334" i="8"/>
  <c r="AA334" i="8"/>
  <c r="Q334" i="8"/>
  <c r="U334" i="8" s="1"/>
  <c r="V334" i="8" s="1"/>
  <c r="X334" i="8" s="1"/>
  <c r="N334" i="8"/>
  <c r="AF334" i="8"/>
  <c r="Z334" i="8"/>
  <c r="AB334" i="8"/>
  <c r="M334" i="8"/>
  <c r="A402" i="8"/>
  <c r="C393" i="8"/>
  <c r="B393" i="8"/>
  <c r="B401" i="8" s="1"/>
  <c r="AD327" i="8"/>
  <c r="AE327" i="8" s="1"/>
  <c r="AO324" i="8"/>
  <c r="AG324" i="8"/>
  <c r="B343" i="8"/>
  <c r="A352" i="8"/>
  <c r="C343" i="8"/>
  <c r="AO327" i="8"/>
  <c r="AG327" i="8"/>
  <c r="Q335" i="8"/>
  <c r="U335" i="8" s="1"/>
  <c r="V335" i="8" s="1"/>
  <c r="X335" i="8" s="1"/>
  <c r="AF335" i="8"/>
  <c r="AA335" i="8"/>
  <c r="Z335" i="8"/>
  <c r="Y336" i="8"/>
  <c r="AF336" i="8"/>
  <c r="AB335" i="8"/>
  <c r="N335" i="8"/>
  <c r="M335" i="8"/>
  <c r="Q336" i="8"/>
  <c r="U336" i="8" s="1"/>
  <c r="V336" i="8" s="1"/>
  <c r="X336" i="8" s="1"/>
  <c r="AB336" i="8"/>
  <c r="AA336" i="8"/>
  <c r="Z336" i="8"/>
  <c r="Y335" i="8"/>
  <c r="N336" i="8"/>
  <c r="M336" i="8"/>
  <c r="O336" i="8" s="1"/>
  <c r="AC336" i="8" s="1"/>
  <c r="Q331" i="8"/>
  <c r="U331" i="8" s="1"/>
  <c r="V331" i="8" s="1"/>
  <c r="X331" i="8" s="1"/>
  <c r="N331" i="8"/>
  <c r="AF331" i="8"/>
  <c r="Z331" i="8"/>
  <c r="AB331" i="8"/>
  <c r="M331" i="8"/>
  <c r="O331" i="8" s="1"/>
  <c r="Y331" i="8"/>
  <c r="AA331" i="8"/>
  <c r="AG323" i="8"/>
  <c r="AO323" i="8"/>
  <c r="AF384" i="8"/>
  <c r="Z384" i="8"/>
  <c r="AB384" i="8"/>
  <c r="M384" i="8"/>
  <c r="O384" i="8" s="1"/>
  <c r="O392" i="8" s="1"/>
  <c r="AA384" i="8"/>
  <c r="Y384" i="8"/>
  <c r="N384" i="8"/>
  <c r="Q384" i="8"/>
  <c r="U384" i="8" s="1"/>
  <c r="V384" i="8" s="1"/>
  <c r="X384" i="8" s="1"/>
  <c r="C345" i="8"/>
  <c r="B345" i="8"/>
  <c r="A354" i="8"/>
  <c r="O337" i="8" l="1"/>
  <c r="AC337" i="8" s="1"/>
  <c r="AD337" i="8" s="1"/>
  <c r="AE337" i="8" s="1"/>
  <c r="O332" i="8"/>
  <c r="AC332" i="8" s="1"/>
  <c r="AD332" i="8" s="1"/>
  <c r="AE332" i="8" s="1"/>
  <c r="O335" i="8"/>
  <c r="AC335" i="8" s="1"/>
  <c r="AD335" i="8" s="1"/>
  <c r="AE335" i="8" s="1"/>
  <c r="O334" i="8"/>
  <c r="AC334" i="8" s="1"/>
  <c r="AD334" i="8" s="1"/>
  <c r="AE334" i="8" s="1"/>
  <c r="AC333" i="8"/>
  <c r="AD333" i="8" s="1"/>
  <c r="AE333" i="8" s="1"/>
  <c r="AC384" i="8"/>
  <c r="AD384" i="8" s="1"/>
  <c r="AE384" i="8" s="1"/>
  <c r="AC331" i="8"/>
  <c r="AD331" i="8" s="1"/>
  <c r="AE331" i="8" s="1"/>
  <c r="A361" i="8"/>
  <c r="C352" i="8"/>
  <c r="B352" i="8"/>
  <c r="C402" i="8"/>
  <c r="B402" i="8"/>
  <c r="B410" i="8" s="1"/>
  <c r="A411" i="8"/>
  <c r="AG334" i="8"/>
  <c r="AO334" i="8"/>
  <c r="AG337" i="8"/>
  <c r="AO337" i="8"/>
  <c r="AA345" i="8"/>
  <c r="Z345" i="8"/>
  <c r="Y345" i="8"/>
  <c r="AF345" i="8"/>
  <c r="AB344" i="8"/>
  <c r="N345" i="8"/>
  <c r="M345" i="8"/>
  <c r="O345" i="8" s="1"/>
  <c r="AC345" i="8" s="1"/>
  <c r="AD345" i="8" s="1"/>
  <c r="AE345" i="8" s="1"/>
  <c r="Q345" i="8"/>
  <c r="U345" i="8" s="1"/>
  <c r="V345" i="8" s="1"/>
  <c r="X345" i="8" s="1"/>
  <c r="AB345" i="8"/>
  <c r="AA344" i="8"/>
  <c r="Z344" i="8"/>
  <c r="Y344" i="8"/>
  <c r="N344" i="8"/>
  <c r="Q344" i="8"/>
  <c r="U344" i="8" s="1"/>
  <c r="V344" i="8" s="1"/>
  <c r="X344" i="8" s="1"/>
  <c r="M344" i="8"/>
  <c r="AF344" i="8"/>
  <c r="AO332" i="8"/>
  <c r="AG332" i="8"/>
  <c r="AG333" i="8"/>
  <c r="AO333" i="8"/>
  <c r="AO384" i="8"/>
  <c r="AG384" i="8"/>
  <c r="AO331" i="8"/>
  <c r="AG331" i="8"/>
  <c r="A362" i="8"/>
  <c r="C353" i="8"/>
  <c r="B353" i="8"/>
  <c r="AA346" i="8"/>
  <c r="Y346" i="8"/>
  <c r="N346" i="8"/>
  <c r="Q346" i="8"/>
  <c r="U346" i="8" s="1"/>
  <c r="V346" i="8" s="1"/>
  <c r="X346" i="8" s="1"/>
  <c r="Z346" i="8"/>
  <c r="AF346" i="8"/>
  <c r="M346" i="8"/>
  <c r="AB346" i="8"/>
  <c r="AD336" i="8"/>
  <c r="AE336" i="8" s="1"/>
  <c r="N341" i="8"/>
  <c r="Q341" i="8"/>
  <c r="U341" i="8" s="1"/>
  <c r="V341" i="8" s="1"/>
  <c r="X341" i="8" s="1"/>
  <c r="Z341" i="8"/>
  <c r="AF341" i="8"/>
  <c r="M341" i="8"/>
  <c r="AB341" i="8"/>
  <c r="Y341" i="8"/>
  <c r="AA341" i="8"/>
  <c r="M342" i="8"/>
  <c r="AB342" i="8"/>
  <c r="AA342" i="8"/>
  <c r="Y342" i="8"/>
  <c r="N342" i="8"/>
  <c r="Q342" i="8"/>
  <c r="U342" i="8" s="1"/>
  <c r="V342" i="8" s="1"/>
  <c r="X342" i="8" s="1"/>
  <c r="AF342" i="8"/>
  <c r="Z342" i="8"/>
  <c r="A364" i="8"/>
  <c r="C355" i="8"/>
  <c r="B355" i="8"/>
  <c r="AA340" i="8"/>
  <c r="Y340" i="8"/>
  <c r="N340" i="8"/>
  <c r="Q340" i="8"/>
  <c r="U340" i="8" s="1"/>
  <c r="V340" i="8" s="1"/>
  <c r="X340" i="8" s="1"/>
  <c r="Z340" i="8"/>
  <c r="AF340" i="8"/>
  <c r="M340" i="8"/>
  <c r="O340" i="8" s="1"/>
  <c r="AB340" i="8"/>
  <c r="A363" i="8"/>
  <c r="C354" i="8"/>
  <c r="B354" i="8"/>
  <c r="AG336" i="8"/>
  <c r="AO336" i="8"/>
  <c r="AO335" i="8"/>
  <c r="AG335" i="8"/>
  <c r="N343" i="8"/>
  <c r="Q343" i="8"/>
  <c r="U343" i="8" s="1"/>
  <c r="V343" i="8" s="1"/>
  <c r="X343" i="8" s="1"/>
  <c r="Z343" i="8"/>
  <c r="AF343" i="8"/>
  <c r="M343" i="8"/>
  <c r="AB343" i="8"/>
  <c r="AA343" i="8"/>
  <c r="Y343" i="8"/>
  <c r="Z393" i="8"/>
  <c r="AF393" i="8"/>
  <c r="M393" i="8"/>
  <c r="O393" i="8" s="1"/>
  <c r="O401" i="8" s="1"/>
  <c r="AB393" i="8"/>
  <c r="Y393" i="8"/>
  <c r="AA393" i="8"/>
  <c r="N393" i="8"/>
  <c r="Q393" i="8"/>
  <c r="U393" i="8" s="1"/>
  <c r="V393" i="8" s="1"/>
  <c r="X393" i="8" s="1"/>
  <c r="A359" i="8"/>
  <c r="C350" i="8"/>
  <c r="B350" i="8"/>
  <c r="A360" i="8"/>
  <c r="C351" i="8"/>
  <c r="B351" i="8"/>
  <c r="A358" i="8"/>
  <c r="C349" i="8"/>
  <c r="B349" i="8"/>
  <c r="O346" i="8" l="1"/>
  <c r="AC346" i="8" s="1"/>
  <c r="AD346" i="8" s="1"/>
  <c r="AE346" i="8" s="1"/>
  <c r="O343" i="8"/>
  <c r="AC343" i="8" s="1"/>
  <c r="AD343" i="8" s="1"/>
  <c r="AE343" i="8" s="1"/>
  <c r="O342" i="8"/>
  <c r="AC342" i="8" s="1"/>
  <c r="AD342" i="8" s="1"/>
  <c r="AE342" i="8" s="1"/>
  <c r="O341" i="8"/>
  <c r="AC341" i="8" s="1"/>
  <c r="AD341" i="8" s="1"/>
  <c r="AE341" i="8" s="1"/>
  <c r="O344" i="8"/>
  <c r="AC344" i="8" s="1"/>
  <c r="AD344" i="8" s="1"/>
  <c r="AE344" i="8" s="1"/>
  <c r="AC340" i="8"/>
  <c r="AD340" i="8" s="1"/>
  <c r="AE340" i="8" s="1"/>
  <c r="AC393" i="8"/>
  <c r="AD393" i="8" s="1"/>
  <c r="AE393" i="8" s="1"/>
  <c r="AO343" i="8"/>
  <c r="AG343" i="8"/>
  <c r="Y355" i="8"/>
  <c r="AA355" i="8"/>
  <c r="Q355" i="8"/>
  <c r="U355" i="8" s="1"/>
  <c r="V355" i="8" s="1"/>
  <c r="X355" i="8" s="1"/>
  <c r="N355" i="8"/>
  <c r="AF355" i="8"/>
  <c r="Z355" i="8"/>
  <c r="AB355" i="8"/>
  <c r="M355" i="8"/>
  <c r="A371" i="8"/>
  <c r="C362" i="8"/>
  <c r="B362" i="8"/>
  <c r="AF402" i="8"/>
  <c r="Z402" i="8"/>
  <c r="AB402" i="8"/>
  <c r="M402" i="8"/>
  <c r="O402" i="8" s="1"/>
  <c r="O410" i="8" s="1"/>
  <c r="AA402" i="8"/>
  <c r="Y402" i="8"/>
  <c r="N402" i="8"/>
  <c r="Q402" i="8"/>
  <c r="U402" i="8" s="1"/>
  <c r="V402" i="8" s="1"/>
  <c r="X402" i="8" s="1"/>
  <c r="AB349" i="8"/>
  <c r="M349" i="8"/>
  <c r="O349" i="8" s="1"/>
  <c r="Y349" i="8"/>
  <c r="AA349" i="8"/>
  <c r="Q349" i="8"/>
  <c r="U349" i="8" s="1"/>
  <c r="V349" i="8" s="1"/>
  <c r="X349" i="8" s="1"/>
  <c r="N349" i="8"/>
  <c r="Z349" i="8"/>
  <c r="AF349" i="8"/>
  <c r="A369" i="8"/>
  <c r="C360" i="8"/>
  <c r="B360" i="8"/>
  <c r="A367" i="8"/>
  <c r="B358" i="8"/>
  <c r="C358" i="8"/>
  <c r="AO340" i="8"/>
  <c r="AG340" i="8"/>
  <c r="A373" i="8"/>
  <c r="C364" i="8"/>
  <c r="B364" i="8"/>
  <c r="AO344" i="8"/>
  <c r="AG344" i="8"/>
  <c r="C363" i="8"/>
  <c r="B363" i="8"/>
  <c r="A372" i="8"/>
  <c r="AG341" i="8"/>
  <c r="AO341" i="8"/>
  <c r="AG346" i="8"/>
  <c r="AO346" i="8"/>
  <c r="AG345" i="8"/>
  <c r="AO345" i="8"/>
  <c r="C411" i="8"/>
  <c r="B411" i="8"/>
  <c r="B419" i="8" s="1"/>
  <c r="A420" i="8"/>
  <c r="AB352" i="8"/>
  <c r="M352" i="8"/>
  <c r="Y352" i="8"/>
  <c r="AA352" i="8"/>
  <c r="Q352" i="8"/>
  <c r="U352" i="8" s="1"/>
  <c r="V352" i="8" s="1"/>
  <c r="X352" i="8" s="1"/>
  <c r="N352" i="8"/>
  <c r="AF352" i="8"/>
  <c r="Z352" i="8"/>
  <c r="AB350" i="8"/>
  <c r="M350" i="8"/>
  <c r="Y350" i="8"/>
  <c r="AA350" i="8"/>
  <c r="Q350" i="8"/>
  <c r="U350" i="8" s="1"/>
  <c r="V350" i="8" s="1"/>
  <c r="X350" i="8" s="1"/>
  <c r="N350" i="8"/>
  <c r="AF350" i="8"/>
  <c r="Z350" i="8"/>
  <c r="AO393" i="8"/>
  <c r="AG393" i="8"/>
  <c r="Q351" i="8"/>
  <c r="U351" i="8" s="1"/>
  <c r="V351" i="8" s="1"/>
  <c r="X351" i="8" s="1"/>
  <c r="N351" i="8"/>
  <c r="AF351" i="8"/>
  <c r="Z351" i="8"/>
  <c r="AB351" i="8"/>
  <c r="M351" i="8"/>
  <c r="Y351" i="8"/>
  <c r="AA351" i="8"/>
  <c r="A368" i="8"/>
  <c r="C359" i="8"/>
  <c r="B359" i="8"/>
  <c r="AO342" i="8"/>
  <c r="AG342" i="8"/>
  <c r="Y353" i="8"/>
  <c r="N354" i="8"/>
  <c r="M354" i="8"/>
  <c r="O354" i="8" s="1"/>
  <c r="AC354" i="8" s="1"/>
  <c r="AD354" i="8" s="1"/>
  <c r="AE354" i="8" s="1"/>
  <c r="Q353" i="8"/>
  <c r="U353" i="8" s="1"/>
  <c r="V353" i="8" s="1"/>
  <c r="X353" i="8" s="1"/>
  <c r="AF353" i="8"/>
  <c r="AA353" i="8"/>
  <c r="Z353" i="8"/>
  <c r="Y354" i="8"/>
  <c r="AF354" i="8"/>
  <c r="N353" i="8"/>
  <c r="M353" i="8"/>
  <c r="Q354" i="8"/>
  <c r="U354" i="8" s="1"/>
  <c r="V354" i="8" s="1"/>
  <c r="X354" i="8" s="1"/>
  <c r="AA354" i="8"/>
  <c r="Z354" i="8"/>
  <c r="AB353" i="8"/>
  <c r="AB354" i="8"/>
  <c r="A370" i="8"/>
  <c r="C361" i="8"/>
  <c r="B361" i="8"/>
  <c r="O353" i="8" l="1"/>
  <c r="AC353" i="8" s="1"/>
  <c r="AD353" i="8" s="1"/>
  <c r="AE353" i="8" s="1"/>
  <c r="O350" i="8"/>
  <c r="AC350" i="8" s="1"/>
  <c r="AD350" i="8" s="1"/>
  <c r="AE350" i="8" s="1"/>
  <c r="O352" i="8"/>
  <c r="AC352" i="8" s="1"/>
  <c r="AD352" i="8" s="1"/>
  <c r="AE352" i="8" s="1"/>
  <c r="O351" i="8"/>
  <c r="AC351" i="8" s="1"/>
  <c r="AD351" i="8" s="1"/>
  <c r="AE351" i="8" s="1"/>
  <c r="O355" i="8"/>
  <c r="AC355" i="8" s="1"/>
  <c r="AD355" i="8" s="1"/>
  <c r="AE355" i="8" s="1"/>
  <c r="AC349" i="8"/>
  <c r="AD349" i="8" s="1"/>
  <c r="AE349" i="8" s="1"/>
  <c r="AC402" i="8"/>
  <c r="AD402" i="8" s="1"/>
  <c r="AE402" i="8" s="1"/>
  <c r="Y411" i="8"/>
  <c r="AA411" i="8"/>
  <c r="Q411" i="8"/>
  <c r="U411" i="8" s="1"/>
  <c r="V411" i="8" s="1"/>
  <c r="X411" i="8" s="1"/>
  <c r="N411" i="8"/>
  <c r="Z411" i="8"/>
  <c r="AF411" i="8"/>
  <c r="M411" i="8"/>
  <c r="O411" i="8" s="1"/>
  <c r="O419" i="8" s="1"/>
  <c r="AB411" i="8"/>
  <c r="N363" i="8"/>
  <c r="M363" i="8"/>
  <c r="O363" i="8" s="1"/>
  <c r="AC363" i="8" s="1"/>
  <c r="AD363" i="8" s="1"/>
  <c r="AE363" i="8" s="1"/>
  <c r="Q363" i="8"/>
  <c r="U363" i="8" s="1"/>
  <c r="V363" i="8" s="1"/>
  <c r="X363" i="8" s="1"/>
  <c r="AB363" i="8"/>
  <c r="AA362" i="8"/>
  <c r="Z362" i="8"/>
  <c r="Y362" i="8"/>
  <c r="N362" i="8"/>
  <c r="M362" i="8"/>
  <c r="Q362" i="8"/>
  <c r="U362" i="8" s="1"/>
  <c r="V362" i="8" s="1"/>
  <c r="X362" i="8" s="1"/>
  <c r="AF362" i="8"/>
  <c r="AA363" i="8"/>
  <c r="Z363" i="8"/>
  <c r="Y363" i="8"/>
  <c r="AF363" i="8"/>
  <c r="AB362" i="8"/>
  <c r="M364" i="8"/>
  <c r="AB364" i="8"/>
  <c r="AA364" i="8"/>
  <c r="Y364" i="8"/>
  <c r="N364" i="8"/>
  <c r="Q364" i="8"/>
  <c r="U364" i="8" s="1"/>
  <c r="V364" i="8" s="1"/>
  <c r="X364" i="8" s="1"/>
  <c r="Z364" i="8"/>
  <c r="AF364" i="8"/>
  <c r="AA358" i="8"/>
  <c r="Y358" i="8"/>
  <c r="N358" i="8"/>
  <c r="Q358" i="8"/>
  <c r="U358" i="8" s="1"/>
  <c r="V358" i="8" s="1"/>
  <c r="X358" i="8" s="1"/>
  <c r="Z358" i="8"/>
  <c r="AF358" i="8"/>
  <c r="M358" i="8"/>
  <c r="O358" i="8" s="1"/>
  <c r="AB358" i="8"/>
  <c r="M360" i="8"/>
  <c r="O360" i="8" s="1"/>
  <c r="AB360" i="8"/>
  <c r="AA360" i="8"/>
  <c r="Y360" i="8"/>
  <c r="N360" i="8"/>
  <c r="Q360" i="8"/>
  <c r="U360" i="8" s="1"/>
  <c r="V360" i="8" s="1"/>
  <c r="X360" i="8" s="1"/>
  <c r="Z360" i="8"/>
  <c r="AF360" i="8"/>
  <c r="A380" i="8"/>
  <c r="C371" i="8"/>
  <c r="B371" i="8"/>
  <c r="AO355" i="8"/>
  <c r="AG355" i="8"/>
  <c r="N359" i="8"/>
  <c r="Q359" i="8"/>
  <c r="U359" i="8" s="1"/>
  <c r="V359" i="8" s="1"/>
  <c r="X359" i="8" s="1"/>
  <c r="Z359" i="8"/>
  <c r="AF359" i="8"/>
  <c r="M359" i="8"/>
  <c r="AB359" i="8"/>
  <c r="AA359" i="8"/>
  <c r="Y359" i="8"/>
  <c r="B368" i="8"/>
  <c r="A377" i="8"/>
  <c r="C368" i="8"/>
  <c r="AO350" i="8"/>
  <c r="AG350" i="8"/>
  <c r="Z361" i="8"/>
  <c r="AF361" i="8"/>
  <c r="M361" i="8"/>
  <c r="AB361" i="8"/>
  <c r="AA361" i="8"/>
  <c r="Y361" i="8"/>
  <c r="N361" i="8"/>
  <c r="Q361" i="8"/>
  <c r="U361" i="8" s="1"/>
  <c r="V361" i="8" s="1"/>
  <c r="X361" i="8" s="1"/>
  <c r="A429" i="8"/>
  <c r="C420" i="8"/>
  <c r="B420" i="8"/>
  <c r="B428" i="8" s="1"/>
  <c r="A382" i="8"/>
  <c r="C373" i="8"/>
  <c r="B373" i="8"/>
  <c r="A378" i="8"/>
  <c r="C369" i="8"/>
  <c r="B369" i="8"/>
  <c r="AG402" i="8"/>
  <c r="AO402" i="8"/>
  <c r="C370" i="8"/>
  <c r="B370" i="8"/>
  <c r="A379" i="8"/>
  <c r="AO354" i="8"/>
  <c r="AG354" i="8"/>
  <c r="AG353" i="8"/>
  <c r="AO353" i="8"/>
  <c r="AO351" i="8"/>
  <c r="AG351" i="8"/>
  <c r="AG352" i="8"/>
  <c r="AO352" i="8"/>
  <c r="C372" i="8"/>
  <c r="A381" i="8"/>
  <c r="B372" i="8"/>
  <c r="A376" i="8"/>
  <c r="C367" i="8"/>
  <c r="B367" i="8"/>
  <c r="AO349" i="8"/>
  <c r="AG349" i="8"/>
  <c r="O359" i="8" l="1"/>
  <c r="AC359" i="8" s="1"/>
  <c r="AD359" i="8" s="1"/>
  <c r="AE359" i="8" s="1"/>
  <c r="O361" i="8"/>
  <c r="AC361" i="8" s="1"/>
  <c r="AD361" i="8" s="1"/>
  <c r="AE361" i="8" s="1"/>
  <c r="O364" i="8"/>
  <c r="AC364" i="8" s="1"/>
  <c r="AD364" i="8" s="1"/>
  <c r="AE364" i="8" s="1"/>
  <c r="O362" i="8"/>
  <c r="AC362" i="8" s="1"/>
  <c r="AD362" i="8" s="1"/>
  <c r="AE362" i="8" s="1"/>
  <c r="AC360" i="8"/>
  <c r="AD360" i="8" s="1"/>
  <c r="AE360" i="8" s="1"/>
  <c r="AC358" i="8"/>
  <c r="AC411" i="8"/>
  <c r="AD411" i="8" s="1"/>
  <c r="AE411" i="8" s="1"/>
  <c r="AO359" i="8"/>
  <c r="AG359" i="8"/>
  <c r="B380" i="8"/>
  <c r="A389" i="8"/>
  <c r="C380" i="8"/>
  <c r="AO411" i="8"/>
  <c r="AG411" i="8"/>
  <c r="Q367" i="8"/>
  <c r="U367" i="8" s="1"/>
  <c r="V367" i="8" s="1"/>
  <c r="X367" i="8" s="1"/>
  <c r="N367" i="8"/>
  <c r="AB367" i="8"/>
  <c r="M367" i="8"/>
  <c r="O367" i="8" s="1"/>
  <c r="Y367" i="8"/>
  <c r="AF367" i="8"/>
  <c r="Z367" i="8"/>
  <c r="AA367" i="8"/>
  <c r="C378" i="8"/>
  <c r="A387" i="8"/>
  <c r="B378" i="8"/>
  <c r="AO364" i="8"/>
  <c r="AG364" i="8"/>
  <c r="AO361" i="8"/>
  <c r="AG361" i="8"/>
  <c r="Z368" i="8"/>
  <c r="AB368" i="8"/>
  <c r="Y368" i="8"/>
  <c r="N368" i="8"/>
  <c r="Q368" i="8"/>
  <c r="U368" i="8" s="1"/>
  <c r="V368" i="8" s="1"/>
  <c r="X368" i="8" s="1"/>
  <c r="M368" i="8"/>
  <c r="AA368" i="8"/>
  <c r="AF368" i="8"/>
  <c r="N373" i="8"/>
  <c r="Q373" i="8"/>
  <c r="U373" i="8" s="1"/>
  <c r="V373" i="8" s="1"/>
  <c r="X373" i="8" s="1"/>
  <c r="M373" i="8"/>
  <c r="AA373" i="8"/>
  <c r="AF373" i="8"/>
  <c r="Z373" i="8"/>
  <c r="AB373" i="8"/>
  <c r="Y373" i="8"/>
  <c r="C429" i="8"/>
  <c r="B429" i="8"/>
  <c r="B437" i="8" s="1"/>
  <c r="A438" i="8"/>
  <c r="A386" i="8"/>
  <c r="C377" i="8"/>
  <c r="B377" i="8"/>
  <c r="AD358" i="8"/>
  <c r="AE358" i="8" s="1"/>
  <c r="AO363" i="8"/>
  <c r="AG363" i="8"/>
  <c r="AO362" i="8"/>
  <c r="AG362" i="8"/>
  <c r="A385" i="8"/>
  <c r="C376" i="8"/>
  <c r="B376" i="8"/>
  <c r="A388" i="8"/>
  <c r="B379" i="8"/>
  <c r="C379" i="8"/>
  <c r="AF420" i="8"/>
  <c r="Z420" i="8"/>
  <c r="AB420" i="8"/>
  <c r="M420" i="8"/>
  <c r="O420" i="8" s="1"/>
  <c r="O428" i="8" s="1"/>
  <c r="AA420" i="8"/>
  <c r="Y420" i="8"/>
  <c r="N420" i="8"/>
  <c r="Q420" i="8"/>
  <c r="U420" i="8" s="1"/>
  <c r="V420" i="8" s="1"/>
  <c r="X420" i="8" s="1"/>
  <c r="AG360" i="8"/>
  <c r="AO360" i="8"/>
  <c r="C381" i="8"/>
  <c r="B381" i="8"/>
  <c r="A390" i="8"/>
  <c r="AA370" i="8"/>
  <c r="AF370" i="8"/>
  <c r="Q370" i="8"/>
  <c r="U370" i="8" s="1"/>
  <c r="V370" i="8" s="1"/>
  <c r="X370" i="8" s="1"/>
  <c r="Y370" i="8"/>
  <c r="N370" i="8"/>
  <c r="Z370" i="8"/>
  <c r="M370" i="8"/>
  <c r="AB370" i="8"/>
  <c r="AA369" i="8"/>
  <c r="Z369" i="8"/>
  <c r="AF369" i="8"/>
  <c r="N369" i="8"/>
  <c r="Q369" i="8"/>
  <c r="U369" i="8" s="1"/>
  <c r="V369" i="8" s="1"/>
  <c r="X369" i="8" s="1"/>
  <c r="AB369" i="8"/>
  <c r="Y369" i="8"/>
  <c r="M369" i="8"/>
  <c r="C382" i="8"/>
  <c r="A391" i="8"/>
  <c r="B382" i="8"/>
  <c r="AF372" i="8"/>
  <c r="AA371" i="8"/>
  <c r="Y371" i="8"/>
  <c r="M372" i="8"/>
  <c r="O372" i="8" s="1"/>
  <c r="AC372" i="8" s="1"/>
  <c r="AD372" i="8" s="1"/>
  <c r="AE372" i="8" s="1"/>
  <c r="Q371" i="8"/>
  <c r="U371" i="8" s="1"/>
  <c r="V371" i="8" s="1"/>
  <c r="X371" i="8" s="1"/>
  <c r="M371" i="8"/>
  <c r="Q372" i="8"/>
  <c r="U372" i="8" s="1"/>
  <c r="V372" i="8" s="1"/>
  <c r="X372" i="8" s="1"/>
  <c r="Z371" i="8"/>
  <c r="AB372" i="8"/>
  <c r="N371" i="8"/>
  <c r="AB371" i="8"/>
  <c r="AA372" i="8"/>
  <c r="Z372" i="8"/>
  <c r="AF371" i="8"/>
  <c r="N372" i="8"/>
  <c r="Y372" i="8"/>
  <c r="AO358" i="8"/>
  <c r="AG358" i="8"/>
  <c r="O371" i="8" l="1"/>
  <c r="AC371" i="8" s="1"/>
  <c r="AD371" i="8" s="1"/>
  <c r="AE371" i="8" s="1"/>
  <c r="O373" i="8"/>
  <c r="AC373" i="8" s="1"/>
  <c r="AD373" i="8" s="1"/>
  <c r="AE373" i="8" s="1"/>
  <c r="O369" i="8"/>
  <c r="AC369" i="8" s="1"/>
  <c r="AD369" i="8" s="1"/>
  <c r="AE369" i="8" s="1"/>
  <c r="O368" i="8"/>
  <c r="AC368" i="8" s="1"/>
  <c r="AD368" i="8" s="1"/>
  <c r="AE368" i="8" s="1"/>
  <c r="O370" i="8"/>
  <c r="AC370" i="8" s="1"/>
  <c r="AD370" i="8" s="1"/>
  <c r="AE370" i="8" s="1"/>
  <c r="AC420" i="8"/>
  <c r="AD420" i="8" s="1"/>
  <c r="AE420" i="8" s="1"/>
  <c r="AC367" i="8"/>
  <c r="AD367" i="8" s="1"/>
  <c r="AE367" i="8" s="1"/>
  <c r="C390" i="8"/>
  <c r="B390" i="8"/>
  <c r="A399" i="8"/>
  <c r="AO369" i="8"/>
  <c r="AG369" i="8"/>
  <c r="M379" i="8"/>
  <c r="AB379" i="8"/>
  <c r="Y379" i="8"/>
  <c r="AA379" i="8"/>
  <c r="Q379" i="8"/>
  <c r="U379" i="8" s="1"/>
  <c r="V379" i="8" s="1"/>
  <c r="X379" i="8" s="1"/>
  <c r="N379" i="8"/>
  <c r="Z379" i="8"/>
  <c r="AF379" i="8"/>
  <c r="Y376" i="8"/>
  <c r="AA376" i="8"/>
  <c r="Q376" i="8"/>
  <c r="U376" i="8" s="1"/>
  <c r="V376" i="8" s="1"/>
  <c r="X376" i="8" s="1"/>
  <c r="N376" i="8"/>
  <c r="Z376" i="8"/>
  <c r="AF376" i="8"/>
  <c r="M376" i="8"/>
  <c r="O376" i="8" s="1"/>
  <c r="AB376" i="8"/>
  <c r="Q378" i="8"/>
  <c r="U378" i="8" s="1"/>
  <c r="V378" i="8" s="1"/>
  <c r="X378" i="8" s="1"/>
  <c r="N378" i="8"/>
  <c r="Z378" i="8"/>
  <c r="AF378" i="8"/>
  <c r="M378" i="8"/>
  <c r="AB378" i="8"/>
  <c r="Y378" i="8"/>
  <c r="AA378" i="8"/>
  <c r="A398" i="8"/>
  <c r="C389" i="8"/>
  <c r="B389" i="8"/>
  <c r="AO372" i="8"/>
  <c r="AG372" i="8"/>
  <c r="AG371" i="8"/>
  <c r="AO371" i="8"/>
  <c r="C391" i="8"/>
  <c r="B391" i="8"/>
  <c r="A400" i="8"/>
  <c r="AO370" i="8"/>
  <c r="AG370" i="8"/>
  <c r="B385" i="8"/>
  <c r="A394" i="8"/>
  <c r="C385" i="8"/>
  <c r="M377" i="8"/>
  <c r="AB377" i="8"/>
  <c r="Y377" i="8"/>
  <c r="AA377" i="8"/>
  <c r="Q377" i="8"/>
  <c r="U377" i="8" s="1"/>
  <c r="V377" i="8" s="1"/>
  <c r="X377" i="8" s="1"/>
  <c r="N377" i="8"/>
  <c r="Z377" i="8"/>
  <c r="AF377" i="8"/>
  <c r="M429" i="8"/>
  <c r="O429" i="8" s="1"/>
  <c r="O437" i="8" s="1"/>
  <c r="AB429" i="8"/>
  <c r="Y429" i="8"/>
  <c r="AA429" i="8"/>
  <c r="Q429" i="8"/>
  <c r="U429" i="8" s="1"/>
  <c r="V429" i="8" s="1"/>
  <c r="X429" i="8" s="1"/>
  <c r="N429" i="8"/>
  <c r="Z429" i="8"/>
  <c r="AF429" i="8"/>
  <c r="AG373" i="8"/>
  <c r="AO373" i="8"/>
  <c r="Y382" i="8"/>
  <c r="AA382" i="8"/>
  <c r="Q382" i="8"/>
  <c r="U382" i="8" s="1"/>
  <c r="V382" i="8" s="1"/>
  <c r="X382" i="8" s="1"/>
  <c r="N382" i="8"/>
  <c r="Z382" i="8"/>
  <c r="AF382" i="8"/>
  <c r="M382" i="8"/>
  <c r="AB382" i="8"/>
  <c r="C388" i="8"/>
  <c r="B388" i="8"/>
  <c r="A397" i="8"/>
  <c r="C386" i="8"/>
  <c r="B386" i="8"/>
  <c r="A395" i="8"/>
  <c r="AO368" i="8"/>
  <c r="AG368" i="8"/>
  <c r="AO420" i="8"/>
  <c r="AG420" i="8"/>
  <c r="C438" i="8"/>
  <c r="A447" i="8"/>
  <c r="B438" i="8"/>
  <c r="B446" i="8" s="1"/>
  <c r="A396" i="8"/>
  <c r="C387" i="8"/>
  <c r="B387" i="8"/>
  <c r="AG367" i="8"/>
  <c r="AO367" i="8"/>
  <c r="M380" i="8"/>
  <c r="Q380" i="8"/>
  <c r="U380" i="8" s="1"/>
  <c r="V380" i="8" s="1"/>
  <c r="X380" i="8" s="1"/>
  <c r="AF380" i="8"/>
  <c r="AA380" i="8"/>
  <c r="Z381" i="8"/>
  <c r="Y381" i="8"/>
  <c r="AF381" i="8"/>
  <c r="AB380" i="8"/>
  <c r="N380" i="8"/>
  <c r="M381" i="8"/>
  <c r="O381" i="8" s="1"/>
  <c r="AC381" i="8" s="1"/>
  <c r="Q381" i="8"/>
  <c r="U381" i="8" s="1"/>
  <c r="V381" i="8" s="1"/>
  <c r="X381" i="8" s="1"/>
  <c r="AB381" i="8"/>
  <c r="AA381" i="8"/>
  <c r="Z380" i="8"/>
  <c r="Y380" i="8"/>
  <c r="N381" i="8"/>
  <c r="O380" i="8" l="1"/>
  <c r="AC380" i="8" s="1"/>
  <c r="AD380" i="8" s="1"/>
  <c r="AE380" i="8" s="1"/>
  <c r="O378" i="8"/>
  <c r="AC378" i="8" s="1"/>
  <c r="AD378" i="8" s="1"/>
  <c r="AE378" i="8" s="1"/>
  <c r="O379" i="8"/>
  <c r="AC379" i="8" s="1"/>
  <c r="AD379" i="8" s="1"/>
  <c r="AE379" i="8" s="1"/>
  <c r="O382" i="8"/>
  <c r="AC382" i="8" s="1"/>
  <c r="AD382" i="8" s="1"/>
  <c r="AE382" i="8" s="1"/>
  <c r="O377" i="8"/>
  <c r="AC377" i="8" s="1"/>
  <c r="AD377" i="8" s="1"/>
  <c r="AE377" i="8" s="1"/>
  <c r="AC429" i="8"/>
  <c r="AD429" i="8" s="1"/>
  <c r="AE429" i="8" s="1"/>
  <c r="AC376" i="8"/>
  <c r="AD376" i="8" s="1"/>
  <c r="AE376" i="8" s="1"/>
  <c r="AB386" i="8"/>
  <c r="M386" i="8"/>
  <c r="AA386" i="8"/>
  <c r="Y386" i="8"/>
  <c r="N386" i="8"/>
  <c r="Q386" i="8"/>
  <c r="U386" i="8" s="1"/>
  <c r="V386" i="8" s="1"/>
  <c r="X386" i="8" s="1"/>
  <c r="AF386" i="8"/>
  <c r="Z386" i="8"/>
  <c r="C398" i="8"/>
  <c r="B398" i="8"/>
  <c r="A407" i="8"/>
  <c r="AO380" i="8"/>
  <c r="AG380" i="8"/>
  <c r="AB438" i="8"/>
  <c r="M438" i="8"/>
  <c r="O438" i="8" s="1"/>
  <c r="O446" i="8" s="1"/>
  <c r="Z438" i="8"/>
  <c r="AA438" i="8"/>
  <c r="Y438" i="8"/>
  <c r="N438" i="8"/>
  <c r="Q438" i="8"/>
  <c r="U438" i="8" s="1"/>
  <c r="V438" i="8" s="1"/>
  <c r="X438" i="8" s="1"/>
  <c r="AF438" i="8"/>
  <c r="A406" i="8"/>
  <c r="C397" i="8"/>
  <c r="B397" i="8"/>
  <c r="AF391" i="8"/>
  <c r="Z391" i="8"/>
  <c r="AB391" i="8"/>
  <c r="M391" i="8"/>
  <c r="AA391" i="8"/>
  <c r="Y391" i="8"/>
  <c r="N391" i="8"/>
  <c r="Q391" i="8"/>
  <c r="U391" i="8" s="1"/>
  <c r="V391" i="8" s="1"/>
  <c r="X391" i="8" s="1"/>
  <c r="AO378" i="8"/>
  <c r="AG378" i="8"/>
  <c r="AG379" i="8"/>
  <c r="AO379" i="8"/>
  <c r="A405" i="8"/>
  <c r="C396" i="8"/>
  <c r="B396" i="8"/>
  <c r="A456" i="8"/>
  <c r="C447" i="8"/>
  <c r="B447" i="8"/>
  <c r="B455" i="8" s="1"/>
  <c r="A404" i="8"/>
  <c r="C395" i="8"/>
  <c r="B395" i="8"/>
  <c r="AO382" i="8"/>
  <c r="AG382" i="8"/>
  <c r="AG429" i="8"/>
  <c r="AO429" i="8"/>
  <c r="AO377" i="8"/>
  <c r="AG377" i="8"/>
  <c r="AA385" i="8"/>
  <c r="Y385" i="8"/>
  <c r="N385" i="8"/>
  <c r="Q385" i="8"/>
  <c r="U385" i="8" s="1"/>
  <c r="V385" i="8" s="1"/>
  <c r="X385" i="8" s="1"/>
  <c r="AF385" i="8"/>
  <c r="Z385" i="8"/>
  <c r="AB385" i="8"/>
  <c r="M385" i="8"/>
  <c r="AD381" i="8"/>
  <c r="AE381" i="8" s="1"/>
  <c r="AG381" i="8"/>
  <c r="AO381" i="8"/>
  <c r="AF387" i="8"/>
  <c r="Z387" i="8"/>
  <c r="AB387" i="8"/>
  <c r="M387" i="8"/>
  <c r="AA387" i="8"/>
  <c r="Y387" i="8"/>
  <c r="N387" i="8"/>
  <c r="Q387" i="8"/>
  <c r="U387" i="8" s="1"/>
  <c r="V387" i="8" s="1"/>
  <c r="X387" i="8" s="1"/>
  <c r="AB388" i="8"/>
  <c r="M388" i="8"/>
  <c r="AA388" i="8"/>
  <c r="Y388" i="8"/>
  <c r="N388" i="8"/>
  <c r="Q388" i="8"/>
  <c r="U388" i="8" s="1"/>
  <c r="V388" i="8" s="1"/>
  <c r="X388" i="8" s="1"/>
  <c r="Z388" i="8"/>
  <c r="AF388" i="8"/>
  <c r="C394" i="8"/>
  <c r="B394" i="8"/>
  <c r="A403" i="8"/>
  <c r="B400" i="8"/>
  <c r="A409" i="8"/>
  <c r="C400" i="8"/>
  <c r="AF389" i="8"/>
  <c r="AA389" i="8"/>
  <c r="Z389" i="8"/>
  <c r="Y389" i="8"/>
  <c r="AF390" i="8"/>
  <c r="AB389" i="8"/>
  <c r="N389" i="8"/>
  <c r="M389" i="8"/>
  <c r="O389" i="8" s="1"/>
  <c r="Q389" i="8"/>
  <c r="U389" i="8" s="1"/>
  <c r="V389" i="8" s="1"/>
  <c r="X389" i="8" s="1"/>
  <c r="AB390" i="8"/>
  <c r="AA390" i="8"/>
  <c r="Z390" i="8"/>
  <c r="Y390" i="8"/>
  <c r="N390" i="8"/>
  <c r="M390" i="8"/>
  <c r="O390" i="8" s="1"/>
  <c r="AC390" i="8" s="1"/>
  <c r="AD390" i="8" s="1"/>
  <c r="AE390" i="8" s="1"/>
  <c r="Q390" i="8"/>
  <c r="U390" i="8" s="1"/>
  <c r="V390" i="8" s="1"/>
  <c r="X390" i="8" s="1"/>
  <c r="AO376" i="8"/>
  <c r="AG376" i="8"/>
  <c r="A408" i="8"/>
  <c r="C399" i="8"/>
  <c r="B399" i="8"/>
  <c r="O388" i="8" l="1"/>
  <c r="AC388" i="8" s="1"/>
  <c r="AD388" i="8" s="1"/>
  <c r="AE388" i="8" s="1"/>
  <c r="O391" i="8"/>
  <c r="AC391" i="8" s="1"/>
  <c r="AD391" i="8" s="1"/>
  <c r="AE391" i="8" s="1"/>
  <c r="O385" i="8"/>
  <c r="AC385" i="8" s="1"/>
  <c r="AD385" i="8" s="1"/>
  <c r="AE385" i="8" s="1"/>
  <c r="O386" i="8"/>
  <c r="AC386" i="8" s="1"/>
  <c r="AD386" i="8" s="1"/>
  <c r="AE386" i="8" s="1"/>
  <c r="O387" i="8"/>
  <c r="AC387" i="8" s="1"/>
  <c r="AD387" i="8" s="1"/>
  <c r="AE387" i="8" s="1"/>
  <c r="AC389" i="8"/>
  <c r="AD389" i="8" s="1"/>
  <c r="AE389" i="8" s="1"/>
  <c r="AC438" i="8"/>
  <c r="AO390" i="8"/>
  <c r="AG390" i="8"/>
  <c r="M396" i="8"/>
  <c r="AB396" i="8"/>
  <c r="Y396" i="8"/>
  <c r="AA396" i="8"/>
  <c r="Q396" i="8"/>
  <c r="U396" i="8" s="1"/>
  <c r="V396" i="8" s="1"/>
  <c r="X396" i="8" s="1"/>
  <c r="N396" i="8"/>
  <c r="Z396" i="8"/>
  <c r="AF396" i="8"/>
  <c r="AG389" i="8"/>
  <c r="AO389" i="8"/>
  <c r="C403" i="8"/>
  <c r="B403" i="8"/>
  <c r="A412" i="8"/>
  <c r="Y400" i="8"/>
  <c r="AA400" i="8"/>
  <c r="Q400" i="8"/>
  <c r="U400" i="8" s="1"/>
  <c r="V400" i="8" s="1"/>
  <c r="X400" i="8" s="1"/>
  <c r="N400" i="8"/>
  <c r="Z400" i="8"/>
  <c r="AF400" i="8"/>
  <c r="M400" i="8"/>
  <c r="AB400" i="8"/>
  <c r="M447" i="8"/>
  <c r="O447" i="8" s="1"/>
  <c r="O455" i="8" s="1"/>
  <c r="Q447" i="8"/>
  <c r="U447" i="8" s="1"/>
  <c r="V447" i="8" s="1"/>
  <c r="X447" i="8" s="1"/>
  <c r="Z447" i="8"/>
  <c r="AA447" i="8"/>
  <c r="AB447" i="8"/>
  <c r="N447" i="8"/>
  <c r="AF447" i="8"/>
  <c r="Y447" i="8"/>
  <c r="B405" i="8"/>
  <c r="A414" i="8"/>
  <c r="C405" i="8"/>
  <c r="AO391" i="8"/>
  <c r="AG391" i="8"/>
  <c r="M397" i="8"/>
  <c r="AB397" i="8"/>
  <c r="Y397" i="8"/>
  <c r="AA397" i="8"/>
  <c r="Q397" i="8"/>
  <c r="U397" i="8" s="1"/>
  <c r="V397" i="8" s="1"/>
  <c r="X397" i="8" s="1"/>
  <c r="N397" i="8"/>
  <c r="Z397" i="8"/>
  <c r="AF397" i="8"/>
  <c r="AD438" i="8"/>
  <c r="AE438" i="8" s="1"/>
  <c r="C407" i="8"/>
  <c r="A416" i="8"/>
  <c r="B407" i="8"/>
  <c r="AO386" i="8"/>
  <c r="AG386" i="8"/>
  <c r="C408" i="8"/>
  <c r="A417" i="8"/>
  <c r="B408" i="8"/>
  <c r="AO387" i="8"/>
  <c r="AG387" i="8"/>
  <c r="AO385" i="8"/>
  <c r="AG385" i="8"/>
  <c r="Z395" i="8"/>
  <c r="AF395" i="8"/>
  <c r="M395" i="8"/>
  <c r="AB395" i="8"/>
  <c r="Y395" i="8"/>
  <c r="AA395" i="8"/>
  <c r="N395" i="8"/>
  <c r="Q395" i="8"/>
  <c r="U395" i="8" s="1"/>
  <c r="V395" i="8" s="1"/>
  <c r="X395" i="8" s="1"/>
  <c r="B456" i="8"/>
  <c r="B464" i="8" s="1"/>
  <c r="A465" i="8"/>
  <c r="C456" i="8"/>
  <c r="A415" i="8"/>
  <c r="B406" i="8"/>
  <c r="C406" i="8"/>
  <c r="A418" i="8"/>
  <c r="B409" i="8"/>
  <c r="C409" i="8"/>
  <c r="Y394" i="8"/>
  <c r="AA394" i="8"/>
  <c r="Q394" i="8"/>
  <c r="U394" i="8" s="1"/>
  <c r="V394" i="8" s="1"/>
  <c r="X394" i="8" s="1"/>
  <c r="N394" i="8"/>
  <c r="Z394" i="8"/>
  <c r="AF394" i="8"/>
  <c r="AB394" i="8"/>
  <c r="M394" i="8"/>
  <c r="O394" i="8" s="1"/>
  <c r="AO388" i="8"/>
  <c r="AG388" i="8"/>
  <c r="B404" i="8"/>
  <c r="A413" i="8"/>
  <c r="C404" i="8"/>
  <c r="AO438" i="8"/>
  <c r="AG438" i="8"/>
  <c r="M399" i="8"/>
  <c r="O399" i="8" s="1"/>
  <c r="AC399" i="8" s="1"/>
  <c r="AD399" i="8" s="1"/>
  <c r="AE399" i="8" s="1"/>
  <c r="Q399" i="8"/>
  <c r="U399" i="8" s="1"/>
  <c r="V399" i="8" s="1"/>
  <c r="X399" i="8" s="1"/>
  <c r="AB399" i="8"/>
  <c r="AA399" i="8"/>
  <c r="Z398" i="8"/>
  <c r="Y398" i="8"/>
  <c r="N399" i="8"/>
  <c r="M398" i="8"/>
  <c r="Q398" i="8"/>
  <c r="U398" i="8" s="1"/>
  <c r="V398" i="8" s="1"/>
  <c r="X398" i="8" s="1"/>
  <c r="AF398" i="8"/>
  <c r="AA398" i="8"/>
  <c r="Z399" i="8"/>
  <c r="AF399" i="8"/>
  <c r="AB398" i="8"/>
  <c r="Y399" i="8"/>
  <c r="N398" i="8"/>
  <c r="O395" i="8" l="1"/>
  <c r="AC395" i="8" s="1"/>
  <c r="AD395" i="8" s="1"/>
  <c r="AE395" i="8" s="1"/>
  <c r="O398" i="8"/>
  <c r="AC398" i="8" s="1"/>
  <c r="AD398" i="8" s="1"/>
  <c r="AE398" i="8" s="1"/>
  <c r="O396" i="8"/>
  <c r="AC396" i="8" s="1"/>
  <c r="AD396" i="8" s="1"/>
  <c r="AE396" i="8" s="1"/>
  <c r="O400" i="8"/>
  <c r="AC400" i="8" s="1"/>
  <c r="AD400" i="8" s="1"/>
  <c r="AE400" i="8" s="1"/>
  <c r="O397" i="8"/>
  <c r="AC397" i="8" s="1"/>
  <c r="AD397" i="8" s="1"/>
  <c r="AE397" i="8" s="1"/>
  <c r="AC394" i="8"/>
  <c r="AC447" i="8"/>
  <c r="AD447" i="8" s="1"/>
  <c r="AE447" i="8" s="1"/>
  <c r="AG395" i="8"/>
  <c r="AO395" i="8"/>
  <c r="A425" i="8"/>
  <c r="C416" i="8"/>
  <c r="B416" i="8"/>
  <c r="AO397" i="8"/>
  <c r="AG397" i="8"/>
  <c r="AG398" i="8"/>
  <c r="AO398" i="8"/>
  <c r="AO394" i="8"/>
  <c r="AG394" i="8"/>
  <c r="A427" i="8"/>
  <c r="C418" i="8"/>
  <c r="B418" i="8"/>
  <c r="AB408" i="8"/>
  <c r="AA408" i="8"/>
  <c r="Z408" i="8"/>
  <c r="Y408" i="8"/>
  <c r="N408" i="8"/>
  <c r="M408" i="8"/>
  <c r="O408" i="8" s="1"/>
  <c r="AC408" i="8" s="1"/>
  <c r="AD408" i="8" s="1"/>
  <c r="AE408" i="8" s="1"/>
  <c r="Q408" i="8"/>
  <c r="U408" i="8" s="1"/>
  <c r="V408" i="8" s="1"/>
  <c r="X408" i="8" s="1"/>
  <c r="AF407" i="8"/>
  <c r="AA407" i="8"/>
  <c r="Z407" i="8"/>
  <c r="Y407" i="8"/>
  <c r="AF408" i="8"/>
  <c r="AB407" i="8"/>
  <c r="N407" i="8"/>
  <c r="M407" i="8"/>
  <c r="Q407" i="8"/>
  <c r="U407" i="8" s="1"/>
  <c r="V407" i="8" s="1"/>
  <c r="X407" i="8" s="1"/>
  <c r="A421" i="8"/>
  <c r="C412" i="8"/>
  <c r="B412" i="8"/>
  <c r="AF404" i="8"/>
  <c r="Z404" i="8"/>
  <c r="AB404" i="8"/>
  <c r="M404" i="8"/>
  <c r="AA404" i="8"/>
  <c r="Y404" i="8"/>
  <c r="N404" i="8"/>
  <c r="Q404" i="8"/>
  <c r="U404" i="8" s="1"/>
  <c r="V404" i="8" s="1"/>
  <c r="X404" i="8" s="1"/>
  <c r="A424" i="8"/>
  <c r="C415" i="8"/>
  <c r="B415" i="8"/>
  <c r="AB405" i="8"/>
  <c r="M405" i="8"/>
  <c r="O405" i="8" s="1"/>
  <c r="AA405" i="8"/>
  <c r="Y405" i="8"/>
  <c r="N405" i="8"/>
  <c r="Q405" i="8"/>
  <c r="U405" i="8" s="1"/>
  <c r="V405" i="8" s="1"/>
  <c r="X405" i="8" s="1"/>
  <c r="AF405" i="8"/>
  <c r="Z405" i="8"/>
  <c r="AO447" i="8"/>
  <c r="AG447" i="8"/>
  <c r="AO396" i="8"/>
  <c r="AG396" i="8"/>
  <c r="AF406" i="8"/>
  <c r="Z406" i="8"/>
  <c r="AB406" i="8"/>
  <c r="M406" i="8"/>
  <c r="AA406" i="8"/>
  <c r="Y406" i="8"/>
  <c r="N406" i="8"/>
  <c r="Q406" i="8"/>
  <c r="U406" i="8" s="1"/>
  <c r="V406" i="8" s="1"/>
  <c r="X406" i="8" s="1"/>
  <c r="B465" i="8"/>
  <c r="B473" i="8" s="1"/>
  <c r="A474" i="8"/>
  <c r="C465" i="8"/>
  <c r="AO399" i="8"/>
  <c r="AG399" i="8"/>
  <c r="A422" i="8"/>
  <c r="C413" i="8"/>
  <c r="B413" i="8"/>
  <c r="AD394" i="8"/>
  <c r="AE394" i="8" s="1"/>
  <c r="AB409" i="8"/>
  <c r="M409" i="8"/>
  <c r="AA409" i="8"/>
  <c r="Y409" i="8"/>
  <c r="N409" i="8"/>
  <c r="Q409" i="8"/>
  <c r="U409" i="8" s="1"/>
  <c r="V409" i="8" s="1"/>
  <c r="X409" i="8" s="1"/>
  <c r="AF409" i="8"/>
  <c r="Z409" i="8"/>
  <c r="Z456" i="8"/>
  <c r="AF456" i="8"/>
  <c r="AB456" i="8"/>
  <c r="N456" i="8"/>
  <c r="Q456" i="8"/>
  <c r="U456" i="8" s="1"/>
  <c r="V456" i="8" s="1"/>
  <c r="X456" i="8" s="1"/>
  <c r="AA456" i="8"/>
  <c r="M456" i="8"/>
  <c r="O456" i="8" s="1"/>
  <c r="O464" i="8" s="1"/>
  <c r="Y456" i="8"/>
  <c r="B417" i="8"/>
  <c r="A426" i="8"/>
  <c r="C417" i="8"/>
  <c r="A423" i="8"/>
  <c r="C414" i="8"/>
  <c r="B414" i="8"/>
  <c r="AG400" i="8"/>
  <c r="AO400" i="8"/>
  <c r="AA403" i="8"/>
  <c r="Y403" i="8"/>
  <c r="N403" i="8"/>
  <c r="Q403" i="8"/>
  <c r="U403" i="8" s="1"/>
  <c r="V403" i="8" s="1"/>
  <c r="X403" i="8" s="1"/>
  <c r="AF403" i="8"/>
  <c r="Z403" i="8"/>
  <c r="AB403" i="8"/>
  <c r="M403" i="8"/>
  <c r="O403" i="8" s="1"/>
  <c r="O406" i="8" l="1"/>
  <c r="AC406" i="8" s="1"/>
  <c r="AD406" i="8" s="1"/>
  <c r="AE406" i="8" s="1"/>
  <c r="O404" i="8"/>
  <c r="AC404" i="8" s="1"/>
  <c r="AD404" i="8" s="1"/>
  <c r="AE404" i="8" s="1"/>
  <c r="O407" i="8"/>
  <c r="AC407" i="8" s="1"/>
  <c r="AD407" i="8" s="1"/>
  <c r="AE407" i="8" s="1"/>
  <c r="O409" i="8"/>
  <c r="AC409" i="8" s="1"/>
  <c r="AD409" i="8" s="1"/>
  <c r="AE409" i="8" s="1"/>
  <c r="AC405" i="8"/>
  <c r="AD405" i="8" s="1"/>
  <c r="AE405" i="8" s="1"/>
  <c r="AC403" i="8"/>
  <c r="AD403" i="8" s="1"/>
  <c r="AE403" i="8" s="1"/>
  <c r="AC456" i="8"/>
  <c r="AD456" i="8" s="1"/>
  <c r="AE456" i="8" s="1"/>
  <c r="M413" i="8"/>
  <c r="AB413" i="8"/>
  <c r="Y413" i="8"/>
  <c r="N413" i="8"/>
  <c r="Q413" i="8"/>
  <c r="U413" i="8" s="1"/>
  <c r="V413" i="8" s="1"/>
  <c r="X413" i="8" s="1"/>
  <c r="AA413" i="8"/>
  <c r="Z413" i="8"/>
  <c r="AF413" i="8"/>
  <c r="Z416" i="8"/>
  <c r="Y416" i="8"/>
  <c r="N417" i="8"/>
  <c r="M416" i="8"/>
  <c r="Q416" i="8"/>
  <c r="U416" i="8" s="1"/>
  <c r="V416" i="8" s="1"/>
  <c r="X416" i="8" s="1"/>
  <c r="AF416" i="8"/>
  <c r="AA416" i="8"/>
  <c r="Z417" i="8"/>
  <c r="Y417" i="8"/>
  <c r="AF417" i="8"/>
  <c r="AB416" i="8"/>
  <c r="N416" i="8"/>
  <c r="M417" i="8"/>
  <c r="O417" i="8" s="1"/>
  <c r="AC417" i="8" s="1"/>
  <c r="Q417" i="8"/>
  <c r="U417" i="8" s="1"/>
  <c r="V417" i="8" s="1"/>
  <c r="X417" i="8" s="1"/>
  <c r="AB417" i="8"/>
  <c r="AA417" i="8"/>
  <c r="AO403" i="8"/>
  <c r="AG403" i="8"/>
  <c r="M414" i="8"/>
  <c r="AB414" i="8"/>
  <c r="Y414" i="8"/>
  <c r="N414" i="8"/>
  <c r="Q414" i="8"/>
  <c r="U414" i="8" s="1"/>
  <c r="V414" i="8" s="1"/>
  <c r="X414" i="8" s="1"/>
  <c r="AA414" i="8"/>
  <c r="Z414" i="8"/>
  <c r="AF414" i="8"/>
  <c r="A431" i="8"/>
  <c r="C422" i="8"/>
  <c r="B422" i="8"/>
  <c r="A483" i="8"/>
  <c r="C474" i="8"/>
  <c r="B474" i="8"/>
  <c r="B482" i="8" s="1"/>
  <c r="AF412" i="8"/>
  <c r="Y412" i="8"/>
  <c r="AB412" i="8"/>
  <c r="Q412" i="8"/>
  <c r="U412" i="8" s="1"/>
  <c r="V412" i="8" s="1"/>
  <c r="X412" i="8" s="1"/>
  <c r="AA412" i="8"/>
  <c r="N412" i="8"/>
  <c r="Z412" i="8"/>
  <c r="M412" i="8"/>
  <c r="O412" i="8" s="1"/>
  <c r="Z418" i="8"/>
  <c r="AF418" i="8"/>
  <c r="M418" i="8"/>
  <c r="AB418" i="8"/>
  <c r="Y418" i="8"/>
  <c r="AA418" i="8"/>
  <c r="Q418" i="8"/>
  <c r="U418" i="8" s="1"/>
  <c r="V418" i="8" s="1"/>
  <c r="X418" i="8" s="1"/>
  <c r="N418" i="8"/>
  <c r="C425" i="8"/>
  <c r="B425" i="8"/>
  <c r="A434" i="8"/>
  <c r="AF465" i="8"/>
  <c r="Z465" i="8"/>
  <c r="AB465" i="8"/>
  <c r="M465" i="8"/>
  <c r="O465" i="8" s="1"/>
  <c r="O473" i="8" s="1"/>
  <c r="Y465" i="8"/>
  <c r="Q465" i="8"/>
  <c r="U465" i="8" s="1"/>
  <c r="V465" i="8" s="1"/>
  <c r="X465" i="8" s="1"/>
  <c r="AA465" i="8"/>
  <c r="N465" i="8"/>
  <c r="B423" i="8"/>
  <c r="A432" i="8"/>
  <c r="C423" i="8"/>
  <c r="A435" i="8"/>
  <c r="C426" i="8"/>
  <c r="B426" i="8"/>
  <c r="AG409" i="8"/>
  <c r="AO409" i="8"/>
  <c r="AO406" i="8"/>
  <c r="AG406" i="8"/>
  <c r="AO405" i="8"/>
  <c r="AG405" i="8"/>
  <c r="Q415" i="8"/>
  <c r="U415" i="8" s="1"/>
  <c r="V415" i="8" s="1"/>
  <c r="X415" i="8" s="1"/>
  <c r="N415" i="8"/>
  <c r="Z415" i="8"/>
  <c r="AF415" i="8"/>
  <c r="M415" i="8"/>
  <c r="AB415" i="8"/>
  <c r="AA415" i="8"/>
  <c r="Y415" i="8"/>
  <c r="B421" i="8"/>
  <c r="A430" i="8"/>
  <c r="C421" i="8"/>
  <c r="A436" i="8"/>
  <c r="C427" i="8"/>
  <c r="B427" i="8"/>
  <c r="AG456" i="8"/>
  <c r="AO456" i="8"/>
  <c r="B424" i="8"/>
  <c r="A433" i="8"/>
  <c r="C424" i="8"/>
  <c r="AO404" i="8"/>
  <c r="AG404" i="8"/>
  <c r="AO408" i="8"/>
  <c r="AG408" i="8"/>
  <c r="AO407" i="8"/>
  <c r="AG407" i="8"/>
  <c r="O415" i="8" l="1"/>
  <c r="AC415" i="8" s="1"/>
  <c r="AD415" i="8" s="1"/>
  <c r="AE415" i="8" s="1"/>
  <c r="O413" i="8"/>
  <c r="AC413" i="8" s="1"/>
  <c r="AD413" i="8" s="1"/>
  <c r="AE413" i="8" s="1"/>
  <c r="AC416" i="8"/>
  <c r="O416" i="8"/>
  <c r="O418" i="8"/>
  <c r="AC418" i="8" s="1"/>
  <c r="AD418" i="8" s="1"/>
  <c r="AE418" i="8" s="1"/>
  <c r="AC414" i="8"/>
  <c r="O414" i="8"/>
  <c r="AC412" i="8"/>
  <c r="AD412" i="8" s="1"/>
  <c r="AE412" i="8" s="1"/>
  <c r="AC465" i="8"/>
  <c r="AD465" i="8" s="1"/>
  <c r="AE465" i="8" s="1"/>
  <c r="B430" i="8"/>
  <c r="C430" i="8"/>
  <c r="A439" i="8"/>
  <c r="C435" i="8"/>
  <c r="B435" i="8"/>
  <c r="A444" i="8"/>
  <c r="Z474" i="8"/>
  <c r="AF474" i="8"/>
  <c r="M474" i="8"/>
  <c r="O474" i="8" s="1"/>
  <c r="O482" i="8" s="1"/>
  <c r="AB474" i="8"/>
  <c r="Y474" i="8"/>
  <c r="AA474" i="8"/>
  <c r="N474" i="8"/>
  <c r="Q474" i="8"/>
  <c r="U474" i="8" s="1"/>
  <c r="V474" i="8" s="1"/>
  <c r="X474" i="8" s="1"/>
  <c r="A440" i="8"/>
  <c r="C431" i="8"/>
  <c r="B431" i="8"/>
  <c r="AD414" i="8"/>
  <c r="AE414" i="8" s="1"/>
  <c r="AO413" i="8"/>
  <c r="AG413" i="8"/>
  <c r="AA424" i="8"/>
  <c r="Y424" i="8"/>
  <c r="N424" i="8"/>
  <c r="Q424" i="8"/>
  <c r="U424" i="8" s="1"/>
  <c r="V424" i="8" s="1"/>
  <c r="X424" i="8" s="1"/>
  <c r="AF424" i="8"/>
  <c r="Z424" i="8"/>
  <c r="AB424" i="8"/>
  <c r="M424" i="8"/>
  <c r="AA423" i="8"/>
  <c r="Y423" i="8"/>
  <c r="N423" i="8"/>
  <c r="Q423" i="8"/>
  <c r="U423" i="8" s="1"/>
  <c r="V423" i="8" s="1"/>
  <c r="X423" i="8" s="1"/>
  <c r="AF423" i="8"/>
  <c r="Z423" i="8"/>
  <c r="M423" i="8"/>
  <c r="AB423" i="8"/>
  <c r="AO418" i="8"/>
  <c r="AG418" i="8"/>
  <c r="A492" i="8"/>
  <c r="C483" i="8"/>
  <c r="B483" i="8"/>
  <c r="B491" i="8" s="1"/>
  <c r="AG414" i="8"/>
  <c r="AO414" i="8"/>
  <c r="AO417" i="8"/>
  <c r="AG417" i="8"/>
  <c r="AO416" i="8"/>
  <c r="AG416" i="8"/>
  <c r="AD417" i="8"/>
  <c r="AE417" i="8" s="1"/>
  <c r="B433" i="8"/>
  <c r="A442" i="8"/>
  <c r="C433" i="8"/>
  <c r="C436" i="8"/>
  <c r="B436" i="8"/>
  <c r="A445" i="8"/>
  <c r="AF425" i="8"/>
  <c r="AA425" i="8"/>
  <c r="Z425" i="8"/>
  <c r="Y425" i="8"/>
  <c r="AF426" i="8"/>
  <c r="AB425" i="8"/>
  <c r="N425" i="8"/>
  <c r="M425" i="8"/>
  <c r="Q425" i="8"/>
  <c r="U425" i="8" s="1"/>
  <c r="V425" i="8" s="1"/>
  <c r="X425" i="8" s="1"/>
  <c r="AB426" i="8"/>
  <c r="AA426" i="8"/>
  <c r="Z426" i="8"/>
  <c r="Y426" i="8"/>
  <c r="AC426" i="8"/>
  <c r="N426" i="8"/>
  <c r="M426" i="8"/>
  <c r="O426" i="8" s="1"/>
  <c r="Q426" i="8"/>
  <c r="U426" i="8" s="1"/>
  <c r="V426" i="8" s="1"/>
  <c r="X426" i="8" s="1"/>
  <c r="AO412" i="8"/>
  <c r="AG412" i="8"/>
  <c r="B434" i="8"/>
  <c r="A443" i="8"/>
  <c r="C434" i="8"/>
  <c r="AA427" i="8"/>
  <c r="Y427" i="8"/>
  <c r="N427" i="8"/>
  <c r="Q427" i="8"/>
  <c r="U427" i="8" s="1"/>
  <c r="V427" i="8" s="1"/>
  <c r="X427" i="8" s="1"/>
  <c r="AF427" i="8"/>
  <c r="Z427" i="8"/>
  <c r="AB427" i="8"/>
  <c r="M427" i="8"/>
  <c r="AO415" i="8"/>
  <c r="AG415" i="8"/>
  <c r="A441" i="8"/>
  <c r="C432" i="8"/>
  <c r="B432" i="8"/>
  <c r="AB421" i="8"/>
  <c r="M421" i="8"/>
  <c r="O421" i="8" s="1"/>
  <c r="AA421" i="8"/>
  <c r="Y421" i="8"/>
  <c r="N421" i="8"/>
  <c r="Q421" i="8"/>
  <c r="U421" i="8" s="1"/>
  <c r="V421" i="8" s="1"/>
  <c r="X421" i="8" s="1"/>
  <c r="AF421" i="8"/>
  <c r="Z421" i="8"/>
  <c r="AO465" i="8"/>
  <c r="AG465" i="8"/>
  <c r="N422" i="8"/>
  <c r="Q422" i="8"/>
  <c r="U422" i="8" s="1"/>
  <c r="V422" i="8" s="1"/>
  <c r="X422" i="8" s="1"/>
  <c r="AF422" i="8"/>
  <c r="Z422" i="8"/>
  <c r="AB422" i="8"/>
  <c r="M422" i="8"/>
  <c r="AA422" i="8"/>
  <c r="Y422" i="8"/>
  <c r="AD416" i="8"/>
  <c r="AE416" i="8" s="1"/>
  <c r="O424" i="8" l="1"/>
  <c r="AC424" i="8" s="1"/>
  <c r="AD424" i="8" s="1"/>
  <c r="AE424" i="8" s="1"/>
  <c r="O427" i="8"/>
  <c r="AC427" i="8" s="1"/>
  <c r="AD427" i="8" s="1"/>
  <c r="AE427" i="8" s="1"/>
  <c r="O423" i="8"/>
  <c r="AC423" i="8" s="1"/>
  <c r="AD423" i="8" s="1"/>
  <c r="AE423" i="8" s="1"/>
  <c r="O422" i="8"/>
  <c r="AC422" i="8" s="1"/>
  <c r="AD422" i="8" s="1"/>
  <c r="AE422" i="8" s="1"/>
  <c r="O425" i="8"/>
  <c r="AC425" i="8" s="1"/>
  <c r="AD425" i="8" s="1"/>
  <c r="AE425" i="8" s="1"/>
  <c r="AC421" i="8"/>
  <c r="AD421" i="8" s="1"/>
  <c r="AE421" i="8" s="1"/>
  <c r="AC474" i="8"/>
  <c r="Z431" i="8"/>
  <c r="AF431" i="8"/>
  <c r="M431" i="8"/>
  <c r="AB431" i="8"/>
  <c r="Y431" i="8"/>
  <c r="AA431" i="8"/>
  <c r="Q431" i="8"/>
  <c r="U431" i="8" s="1"/>
  <c r="V431" i="8" s="1"/>
  <c r="X431" i="8" s="1"/>
  <c r="N431" i="8"/>
  <c r="AO474" i="8"/>
  <c r="AG474" i="8"/>
  <c r="AO422" i="8"/>
  <c r="AG422" i="8"/>
  <c r="Z434" i="8"/>
  <c r="Y434" i="8"/>
  <c r="N435" i="8"/>
  <c r="M434" i="8"/>
  <c r="Q434" i="8"/>
  <c r="U434" i="8" s="1"/>
  <c r="V434" i="8" s="1"/>
  <c r="X434" i="8" s="1"/>
  <c r="AF434" i="8"/>
  <c r="AA434" i="8"/>
  <c r="Z435" i="8"/>
  <c r="Y435" i="8"/>
  <c r="AF435" i="8"/>
  <c r="AB434" i="8"/>
  <c r="N434" i="8"/>
  <c r="M435" i="8"/>
  <c r="O435" i="8" s="1"/>
  <c r="AC435" i="8" s="1"/>
  <c r="Q435" i="8"/>
  <c r="U435" i="8" s="1"/>
  <c r="V435" i="8" s="1"/>
  <c r="X435" i="8" s="1"/>
  <c r="AB435" i="8"/>
  <c r="AA435" i="8"/>
  <c r="AO427" i="8"/>
  <c r="AG427" i="8"/>
  <c r="C443" i="8"/>
  <c r="A452" i="8"/>
  <c r="B443" i="8"/>
  <c r="B440" i="8"/>
  <c r="C440" i="8"/>
  <c r="A449" i="8"/>
  <c r="C439" i="8"/>
  <c r="A448" i="8"/>
  <c r="B439" i="8"/>
  <c r="A454" i="8"/>
  <c r="C445" i="8"/>
  <c r="B445" i="8"/>
  <c r="Z436" i="8"/>
  <c r="AF436" i="8"/>
  <c r="M436" i="8"/>
  <c r="AB436" i="8"/>
  <c r="Y436" i="8"/>
  <c r="AA436" i="8"/>
  <c r="Q436" i="8"/>
  <c r="U436" i="8" s="1"/>
  <c r="V436" i="8" s="1"/>
  <c r="X436" i="8" s="1"/>
  <c r="N436" i="8"/>
  <c r="AO423" i="8"/>
  <c r="AG423" i="8"/>
  <c r="AO424" i="8"/>
  <c r="AG424" i="8"/>
  <c r="B444" i="8"/>
  <c r="A453" i="8"/>
  <c r="C444" i="8"/>
  <c r="M430" i="8"/>
  <c r="O430" i="8" s="1"/>
  <c r="AB430" i="8"/>
  <c r="Y430" i="8"/>
  <c r="AA430" i="8"/>
  <c r="Q430" i="8"/>
  <c r="U430" i="8" s="1"/>
  <c r="V430" i="8" s="1"/>
  <c r="X430" i="8" s="1"/>
  <c r="N430" i="8"/>
  <c r="Z430" i="8"/>
  <c r="AF430" i="8"/>
  <c r="A451" i="8"/>
  <c r="B442" i="8"/>
  <c r="C442" i="8"/>
  <c r="C492" i="8"/>
  <c r="B492" i="8"/>
  <c r="B500" i="8" s="1"/>
  <c r="A501" i="8"/>
  <c r="AO421" i="8"/>
  <c r="AG421" i="8"/>
  <c r="Z432" i="8"/>
  <c r="AF432" i="8"/>
  <c r="M432" i="8"/>
  <c r="AB432" i="8"/>
  <c r="Y432" i="8"/>
  <c r="AA432" i="8"/>
  <c r="Q432" i="8"/>
  <c r="U432" i="8" s="1"/>
  <c r="V432" i="8" s="1"/>
  <c r="X432" i="8" s="1"/>
  <c r="N432" i="8"/>
  <c r="AD426" i="8"/>
  <c r="AE426" i="8" s="1"/>
  <c r="B441" i="8"/>
  <c r="C441" i="8"/>
  <c r="A450" i="8"/>
  <c r="AO426" i="8"/>
  <c r="AG426" i="8"/>
  <c r="AO425" i="8"/>
  <c r="AG425" i="8"/>
  <c r="Y433" i="8"/>
  <c r="AA433" i="8"/>
  <c r="Q433" i="8"/>
  <c r="U433" i="8" s="1"/>
  <c r="V433" i="8" s="1"/>
  <c r="X433" i="8" s="1"/>
  <c r="N433" i="8"/>
  <c r="Z433" i="8"/>
  <c r="AF433" i="8"/>
  <c r="M433" i="8"/>
  <c r="O433" i="8" s="1"/>
  <c r="AB433" i="8"/>
  <c r="N483" i="8"/>
  <c r="Q483" i="8"/>
  <c r="U483" i="8" s="1"/>
  <c r="V483" i="8" s="1"/>
  <c r="X483" i="8" s="1"/>
  <c r="AA483" i="8"/>
  <c r="Y483" i="8"/>
  <c r="Z483" i="8"/>
  <c r="AF483" i="8"/>
  <c r="M483" i="8"/>
  <c r="O483" i="8" s="1"/>
  <c r="O491" i="8" s="1"/>
  <c r="AB483" i="8"/>
  <c r="AD474" i="8"/>
  <c r="AE474" i="8" s="1"/>
  <c r="O431" i="8" l="1"/>
  <c r="AC431" i="8" s="1"/>
  <c r="AD431" i="8" s="1"/>
  <c r="AE431" i="8" s="1"/>
  <c r="O436" i="8"/>
  <c r="AC436" i="8" s="1"/>
  <c r="AD436" i="8" s="1"/>
  <c r="AE436" i="8" s="1"/>
  <c r="O432" i="8"/>
  <c r="AC432" i="8" s="1"/>
  <c r="AD432" i="8" s="1"/>
  <c r="AE432" i="8" s="1"/>
  <c r="O434" i="8"/>
  <c r="AC434" i="8" s="1"/>
  <c r="AD434" i="8" s="1"/>
  <c r="AE434" i="8" s="1"/>
  <c r="AC433" i="8"/>
  <c r="AD433" i="8" s="1"/>
  <c r="AE433" i="8" s="1"/>
  <c r="AC430" i="8"/>
  <c r="AD430" i="8" s="1"/>
  <c r="AE430" i="8" s="1"/>
  <c r="AC483" i="8"/>
  <c r="AD483" i="8" s="1"/>
  <c r="AE483" i="8" s="1"/>
  <c r="N445" i="8"/>
  <c r="AA445" i="8"/>
  <c r="Y445" i="8"/>
  <c r="AB445" i="8"/>
  <c r="Q445" i="8"/>
  <c r="U445" i="8" s="1"/>
  <c r="V445" i="8" s="1"/>
  <c r="X445" i="8" s="1"/>
  <c r="M445" i="8"/>
  <c r="Z445" i="8"/>
  <c r="AF445" i="8"/>
  <c r="AO431" i="8"/>
  <c r="AG431" i="8"/>
  <c r="C453" i="8"/>
  <c r="B453" i="8"/>
  <c r="A462" i="8"/>
  <c r="AO436" i="8"/>
  <c r="AG436" i="8"/>
  <c r="C454" i="8"/>
  <c r="B454" i="8"/>
  <c r="A463" i="8"/>
  <c r="C449" i="8"/>
  <c r="A458" i="8"/>
  <c r="B449" i="8"/>
  <c r="B452" i="8"/>
  <c r="A461" i="8"/>
  <c r="C452" i="8"/>
  <c r="N441" i="8"/>
  <c r="Q441" i="8"/>
  <c r="U441" i="8" s="1"/>
  <c r="V441" i="8" s="1"/>
  <c r="X441" i="8" s="1"/>
  <c r="AF441" i="8"/>
  <c r="Z441" i="8"/>
  <c r="AB441" i="8"/>
  <c r="M441" i="8"/>
  <c r="AA441" i="8"/>
  <c r="Y441" i="8"/>
  <c r="Y492" i="8"/>
  <c r="AA492" i="8"/>
  <c r="Q492" i="8"/>
  <c r="U492" i="8" s="1"/>
  <c r="V492" i="8" s="1"/>
  <c r="X492" i="8" s="1"/>
  <c r="N492" i="8"/>
  <c r="AF492" i="8"/>
  <c r="Z492" i="8"/>
  <c r="AB492" i="8"/>
  <c r="M492" i="8"/>
  <c r="O492" i="8" s="1"/>
  <c r="O500" i="8" s="1"/>
  <c r="AG483" i="8"/>
  <c r="AO483" i="8"/>
  <c r="N442" i="8"/>
  <c r="Q442" i="8"/>
  <c r="U442" i="8" s="1"/>
  <c r="V442" i="8" s="1"/>
  <c r="X442" i="8" s="1"/>
  <c r="AF442" i="8"/>
  <c r="Z442" i="8"/>
  <c r="AB442" i="8"/>
  <c r="M442" i="8"/>
  <c r="AA442" i="8"/>
  <c r="Y442" i="8"/>
  <c r="AO432" i="8"/>
  <c r="AG432" i="8"/>
  <c r="A510" i="8"/>
  <c r="C501" i="8"/>
  <c r="B501" i="8"/>
  <c r="B509" i="8" s="1"/>
  <c r="AF440" i="8"/>
  <c r="Z440" i="8"/>
  <c r="AB440" i="8"/>
  <c r="M440" i="8"/>
  <c r="AA440" i="8"/>
  <c r="Y440" i="8"/>
  <c r="N440" i="8"/>
  <c r="Q440" i="8"/>
  <c r="U440" i="8" s="1"/>
  <c r="V440" i="8" s="1"/>
  <c r="X440" i="8" s="1"/>
  <c r="Y444" i="8"/>
  <c r="AB444" i="8"/>
  <c r="N443" i="8"/>
  <c r="M443" i="8"/>
  <c r="Q443" i="8"/>
  <c r="U443" i="8" s="1"/>
  <c r="V443" i="8" s="1"/>
  <c r="X443" i="8" s="1"/>
  <c r="Q444" i="8"/>
  <c r="U444" i="8" s="1"/>
  <c r="V444" i="8" s="1"/>
  <c r="X444" i="8" s="1"/>
  <c r="M444" i="8"/>
  <c r="O444" i="8" s="1"/>
  <c r="AF444" i="8"/>
  <c r="Z444" i="8"/>
  <c r="N444" i="8"/>
  <c r="AF443" i="8"/>
  <c r="AA444" i="8"/>
  <c r="AC444" i="8"/>
  <c r="AB443" i="8"/>
  <c r="AA443" i="8"/>
  <c r="Z443" i="8"/>
  <c r="Y443" i="8"/>
  <c r="AG430" i="8"/>
  <c r="AO430" i="8"/>
  <c r="N439" i="8"/>
  <c r="Q439" i="8"/>
  <c r="U439" i="8" s="1"/>
  <c r="V439" i="8" s="1"/>
  <c r="X439" i="8" s="1"/>
  <c r="AA439" i="8"/>
  <c r="AF439" i="8"/>
  <c r="Z439" i="8"/>
  <c r="AB439" i="8"/>
  <c r="M439" i="8"/>
  <c r="O439" i="8" s="1"/>
  <c r="Y439" i="8"/>
  <c r="AO433" i="8"/>
  <c r="AG433" i="8"/>
  <c r="B450" i="8"/>
  <c r="A459" i="8"/>
  <c r="C450" i="8"/>
  <c r="A460" i="8"/>
  <c r="C451" i="8"/>
  <c r="B451" i="8"/>
  <c r="C448" i="8"/>
  <c r="B448" i="8"/>
  <c r="A457" i="8"/>
  <c r="AO435" i="8"/>
  <c r="AG435" i="8"/>
  <c r="AO434" i="8"/>
  <c r="AG434" i="8"/>
  <c r="AD435" i="8"/>
  <c r="AE435" i="8" s="1"/>
  <c r="O442" i="8" l="1"/>
  <c r="AC442" i="8" s="1"/>
  <c r="AD442" i="8" s="1"/>
  <c r="AE442" i="8" s="1"/>
  <c r="O443" i="8"/>
  <c r="AC443" i="8" s="1"/>
  <c r="AD443" i="8" s="1"/>
  <c r="AE443" i="8" s="1"/>
  <c r="O440" i="8"/>
  <c r="AC440" i="8" s="1"/>
  <c r="AD440" i="8" s="1"/>
  <c r="AE440" i="8" s="1"/>
  <c r="O441" i="8"/>
  <c r="AC441" i="8" s="1"/>
  <c r="AD441" i="8" s="1"/>
  <c r="AE441" i="8" s="1"/>
  <c r="O445" i="8"/>
  <c r="AC445" i="8" s="1"/>
  <c r="AD445" i="8" s="1"/>
  <c r="AE445" i="8" s="1"/>
  <c r="AC439" i="8"/>
  <c r="AD439" i="8" s="1"/>
  <c r="AE439" i="8" s="1"/>
  <c r="AC492" i="8"/>
  <c r="AD492" i="8" s="1"/>
  <c r="AE492" i="8" s="1"/>
  <c r="M501" i="8"/>
  <c r="O501" i="8" s="1"/>
  <c r="O509" i="8" s="1"/>
  <c r="AB501" i="8"/>
  <c r="N501" i="8"/>
  <c r="Q501" i="8"/>
  <c r="U501" i="8" s="1"/>
  <c r="V501" i="8" s="1"/>
  <c r="X501" i="8" s="1"/>
  <c r="Z501" i="8"/>
  <c r="AF501" i="8"/>
  <c r="AA501" i="8"/>
  <c r="Y501" i="8"/>
  <c r="N453" i="8"/>
  <c r="M453" i="8"/>
  <c r="O453" i="8" s="1"/>
  <c r="AC453" i="8" s="1"/>
  <c r="Y453" i="8"/>
  <c r="AB453" i="8"/>
  <c r="Z453" i="8"/>
  <c r="Q452" i="8"/>
  <c r="U452" i="8" s="1"/>
  <c r="V452" i="8" s="1"/>
  <c r="X452" i="8" s="1"/>
  <c r="AF452" i="8"/>
  <c r="AA452" i="8"/>
  <c r="Z452" i="8"/>
  <c r="Q453" i="8"/>
  <c r="U453" i="8" s="1"/>
  <c r="V453" i="8" s="1"/>
  <c r="X453" i="8" s="1"/>
  <c r="AF453" i="8"/>
  <c r="AB452" i="8"/>
  <c r="N452" i="8"/>
  <c r="M452" i="8"/>
  <c r="Y452" i="8"/>
  <c r="AA453" i="8"/>
  <c r="C458" i="8"/>
  <c r="B458" i="8"/>
  <c r="A467" i="8"/>
  <c r="N454" i="8"/>
  <c r="Q454" i="8"/>
  <c r="U454" i="8" s="1"/>
  <c r="V454" i="8" s="1"/>
  <c r="X454" i="8" s="1"/>
  <c r="AA454" i="8"/>
  <c r="Y454" i="8"/>
  <c r="AF454" i="8"/>
  <c r="Z454" i="8"/>
  <c r="AB454" i="8"/>
  <c r="M454" i="8"/>
  <c r="AG445" i="8"/>
  <c r="AO445" i="8"/>
  <c r="N448" i="8"/>
  <c r="Y448" i="8"/>
  <c r="AA448" i="8"/>
  <c r="Q448" i="8"/>
  <c r="U448" i="8" s="1"/>
  <c r="V448" i="8" s="1"/>
  <c r="X448" i="8" s="1"/>
  <c r="AF448" i="8"/>
  <c r="M448" i="8"/>
  <c r="O448" i="8" s="1"/>
  <c r="Z448" i="8"/>
  <c r="AB448" i="8"/>
  <c r="N451" i="8"/>
  <c r="Q451" i="8"/>
  <c r="U451" i="8" s="1"/>
  <c r="V451" i="8" s="1"/>
  <c r="X451" i="8" s="1"/>
  <c r="Y451" i="8"/>
  <c r="AF451" i="8"/>
  <c r="Z451" i="8"/>
  <c r="AB451" i="8"/>
  <c r="M451" i="8"/>
  <c r="AA451" i="8"/>
  <c r="B510" i="8"/>
  <c r="B518" i="8" s="1"/>
  <c r="C510" i="8"/>
  <c r="A519" i="8"/>
  <c r="AG442" i="8"/>
  <c r="AO442" i="8"/>
  <c r="AG492" i="8"/>
  <c r="AO492" i="8"/>
  <c r="C461" i="8"/>
  <c r="B461" i="8"/>
  <c r="A470" i="8"/>
  <c r="AB449" i="8"/>
  <c r="Q449" i="8"/>
  <c r="U449" i="8" s="1"/>
  <c r="V449" i="8" s="1"/>
  <c r="X449" i="8" s="1"/>
  <c r="Z449" i="8"/>
  <c r="AA449" i="8"/>
  <c r="Y449" i="8"/>
  <c r="N449" i="8"/>
  <c r="M449" i="8"/>
  <c r="AF449" i="8"/>
  <c r="C459" i="8"/>
  <c r="B459" i="8"/>
  <c r="A468" i="8"/>
  <c r="AO443" i="8"/>
  <c r="AG443" i="8"/>
  <c r="AD444" i="8"/>
  <c r="AE444" i="8" s="1"/>
  <c r="AO440" i="8"/>
  <c r="AG440" i="8"/>
  <c r="A472" i="8"/>
  <c r="C463" i="8"/>
  <c r="B463" i="8"/>
  <c r="B460" i="8"/>
  <c r="A469" i="8"/>
  <c r="C460" i="8"/>
  <c r="AO439" i="8"/>
  <c r="AG439" i="8"/>
  <c r="A466" i="8"/>
  <c r="C457" i="8"/>
  <c r="B457" i="8"/>
  <c r="AF450" i="8"/>
  <c r="Z450" i="8"/>
  <c r="N450" i="8"/>
  <c r="AB450" i="8"/>
  <c r="M450" i="8"/>
  <c r="AA450" i="8"/>
  <c r="Y450" i="8"/>
  <c r="Q450" i="8"/>
  <c r="U450" i="8" s="1"/>
  <c r="V450" i="8" s="1"/>
  <c r="X450" i="8" s="1"/>
  <c r="AG444" i="8"/>
  <c r="AO444" i="8"/>
  <c r="AG441" i="8"/>
  <c r="AO441" i="8"/>
  <c r="B462" i="8"/>
  <c r="C462" i="8"/>
  <c r="A471" i="8"/>
  <c r="O449" i="8" l="1"/>
  <c r="AC449" i="8" s="1"/>
  <c r="AD449" i="8" s="1"/>
  <c r="AE449" i="8" s="1"/>
  <c r="O452" i="8"/>
  <c r="AC452" i="8" s="1"/>
  <c r="AD452" i="8" s="1"/>
  <c r="AE452" i="8" s="1"/>
  <c r="O451" i="8"/>
  <c r="AC451" i="8" s="1"/>
  <c r="AD451" i="8" s="1"/>
  <c r="AE451" i="8" s="1"/>
  <c r="O450" i="8"/>
  <c r="AC450" i="8" s="1"/>
  <c r="AD450" i="8" s="1"/>
  <c r="AE450" i="8" s="1"/>
  <c r="O454" i="8"/>
  <c r="AC454" i="8" s="1"/>
  <c r="AD454" i="8" s="1"/>
  <c r="AE454" i="8" s="1"/>
  <c r="AC448" i="8"/>
  <c r="AD448" i="8" s="1"/>
  <c r="AE448" i="8" s="1"/>
  <c r="AC501" i="8"/>
  <c r="AD501" i="8" s="1"/>
  <c r="AE501" i="8" s="1"/>
  <c r="Y458" i="8"/>
  <c r="AA458" i="8"/>
  <c r="Q458" i="8"/>
  <c r="U458" i="8" s="1"/>
  <c r="V458" i="8" s="1"/>
  <c r="X458" i="8" s="1"/>
  <c r="N458" i="8"/>
  <c r="Z458" i="8"/>
  <c r="AF458" i="8"/>
  <c r="AB458" i="8"/>
  <c r="M458" i="8"/>
  <c r="B469" i="8"/>
  <c r="C469" i="8"/>
  <c r="A478" i="8"/>
  <c r="A481" i="8"/>
  <c r="B472" i="8"/>
  <c r="C472" i="8"/>
  <c r="B471" i="8"/>
  <c r="A480" i="8"/>
  <c r="C471" i="8"/>
  <c r="AO450" i="8"/>
  <c r="AG450" i="8"/>
  <c r="Z459" i="8"/>
  <c r="AF459" i="8"/>
  <c r="M459" i="8"/>
  <c r="AB459" i="8"/>
  <c r="Y459" i="8"/>
  <c r="Q459" i="8"/>
  <c r="U459" i="8" s="1"/>
  <c r="V459" i="8" s="1"/>
  <c r="X459" i="8" s="1"/>
  <c r="AA459" i="8"/>
  <c r="N459" i="8"/>
  <c r="AO454" i="8"/>
  <c r="AG454" i="8"/>
  <c r="AD453" i="8"/>
  <c r="AE453" i="8" s="1"/>
  <c r="B466" i="8"/>
  <c r="A475" i="8"/>
  <c r="C466" i="8"/>
  <c r="Z462" i="8"/>
  <c r="Y462" i="8"/>
  <c r="AF462" i="8"/>
  <c r="AB461" i="8"/>
  <c r="N461" i="8"/>
  <c r="M462" i="8"/>
  <c r="O462" i="8" s="1"/>
  <c r="Q462" i="8"/>
  <c r="U462" i="8" s="1"/>
  <c r="V462" i="8" s="1"/>
  <c r="X462" i="8" s="1"/>
  <c r="AB462" i="8"/>
  <c r="AA462" i="8"/>
  <c r="Z461" i="8"/>
  <c r="Y461" i="8"/>
  <c r="AC462" i="8"/>
  <c r="M461" i="8"/>
  <c r="Q461" i="8"/>
  <c r="U461" i="8" s="1"/>
  <c r="V461" i="8" s="1"/>
  <c r="X461" i="8" s="1"/>
  <c r="AF461" i="8"/>
  <c r="AA461" i="8"/>
  <c r="N462" i="8"/>
  <c r="AO451" i="8"/>
  <c r="AG451" i="8"/>
  <c r="AG449" i="8"/>
  <c r="AO449" i="8"/>
  <c r="B467" i="8"/>
  <c r="A476" i="8"/>
  <c r="C467" i="8"/>
  <c r="AO453" i="8"/>
  <c r="AG453" i="8"/>
  <c r="AO452" i="8"/>
  <c r="AG452" i="8"/>
  <c r="AG501" i="8"/>
  <c r="AO501" i="8"/>
  <c r="B519" i="8"/>
  <c r="B527" i="8" s="1"/>
  <c r="A528" i="8"/>
  <c r="C519" i="8"/>
  <c r="B470" i="8"/>
  <c r="A479" i="8"/>
  <c r="C470" i="8"/>
  <c r="AF510" i="8"/>
  <c r="Z510" i="8"/>
  <c r="AA510" i="8"/>
  <c r="Q510" i="8"/>
  <c r="U510" i="8" s="1"/>
  <c r="V510" i="8" s="1"/>
  <c r="X510" i="8" s="1"/>
  <c r="AB510" i="8"/>
  <c r="M510" i="8"/>
  <c r="O510" i="8" s="1"/>
  <c r="O518" i="8" s="1"/>
  <c r="Y510" i="8"/>
  <c r="N510" i="8"/>
  <c r="Z457" i="8"/>
  <c r="AF457" i="8"/>
  <c r="M457" i="8"/>
  <c r="O457" i="8" s="1"/>
  <c r="AB457" i="8"/>
  <c r="Y457" i="8"/>
  <c r="N457" i="8"/>
  <c r="Q457" i="8"/>
  <c r="U457" i="8" s="1"/>
  <c r="V457" i="8" s="1"/>
  <c r="X457" i="8" s="1"/>
  <c r="AA457" i="8"/>
  <c r="Z460" i="8"/>
  <c r="AF460" i="8"/>
  <c r="M460" i="8"/>
  <c r="AB460" i="8"/>
  <c r="AA460" i="8"/>
  <c r="Q460" i="8"/>
  <c r="U460" i="8" s="1"/>
  <c r="V460" i="8" s="1"/>
  <c r="X460" i="8" s="1"/>
  <c r="N460" i="8"/>
  <c r="Y460" i="8"/>
  <c r="Q463" i="8"/>
  <c r="U463" i="8" s="1"/>
  <c r="V463" i="8" s="1"/>
  <c r="X463" i="8" s="1"/>
  <c r="N463" i="8"/>
  <c r="Z463" i="8"/>
  <c r="AF463" i="8"/>
  <c r="M463" i="8"/>
  <c r="Y463" i="8"/>
  <c r="AA463" i="8"/>
  <c r="AB463" i="8"/>
  <c r="B468" i="8"/>
  <c r="A477" i="8"/>
  <c r="C468" i="8"/>
  <c r="AG448" i="8"/>
  <c r="AO448" i="8"/>
  <c r="O458" i="8" l="1"/>
  <c r="AC458" i="8" s="1"/>
  <c r="AD458" i="8" s="1"/>
  <c r="AE458" i="8" s="1"/>
  <c r="O463" i="8"/>
  <c r="AC463" i="8" s="1"/>
  <c r="AD463" i="8" s="1"/>
  <c r="AE463" i="8" s="1"/>
  <c r="O461" i="8"/>
  <c r="AC461" i="8" s="1"/>
  <c r="AD461" i="8" s="1"/>
  <c r="AE461" i="8" s="1"/>
  <c r="O459" i="8"/>
  <c r="AC459" i="8" s="1"/>
  <c r="AD459" i="8" s="1"/>
  <c r="AE459" i="8" s="1"/>
  <c r="O460" i="8"/>
  <c r="AC460" i="8" s="1"/>
  <c r="AD460" i="8" s="1"/>
  <c r="AE460" i="8" s="1"/>
  <c r="AC457" i="8"/>
  <c r="AC510" i="8"/>
  <c r="AD510" i="8" s="1"/>
  <c r="AE510" i="8" s="1"/>
  <c r="AF470" i="8"/>
  <c r="AA470" i="8"/>
  <c r="Z470" i="8"/>
  <c r="Y470" i="8"/>
  <c r="AF471" i="8"/>
  <c r="AB470" i="8"/>
  <c r="N470" i="8"/>
  <c r="M470" i="8"/>
  <c r="Q470" i="8"/>
  <c r="U470" i="8" s="1"/>
  <c r="V470" i="8" s="1"/>
  <c r="X470" i="8" s="1"/>
  <c r="AA471" i="8"/>
  <c r="Z471" i="8"/>
  <c r="AC471" i="8"/>
  <c r="AD471" i="8" s="1"/>
  <c r="AE471" i="8" s="1"/>
  <c r="Q471" i="8"/>
  <c r="U471" i="8" s="1"/>
  <c r="V471" i="8" s="1"/>
  <c r="X471" i="8" s="1"/>
  <c r="AB471" i="8"/>
  <c r="Y471" i="8"/>
  <c r="N471" i="8"/>
  <c r="M471" i="8"/>
  <c r="O471" i="8" s="1"/>
  <c r="B528" i="8"/>
  <c r="B536" i="8" s="1"/>
  <c r="C528" i="8"/>
  <c r="A537" i="8"/>
  <c r="A489" i="8"/>
  <c r="C480" i="8"/>
  <c r="B480" i="8"/>
  <c r="B481" i="8"/>
  <c r="C481" i="8"/>
  <c r="A490" i="8"/>
  <c r="AD457" i="8"/>
  <c r="AE457" i="8" s="1"/>
  <c r="C479" i="8"/>
  <c r="A488" i="8"/>
  <c r="B479" i="8"/>
  <c r="C478" i="8"/>
  <c r="B478" i="8"/>
  <c r="A487" i="8"/>
  <c r="AO463" i="8"/>
  <c r="AG463" i="8"/>
  <c r="AF467" i="8"/>
  <c r="Z467" i="8"/>
  <c r="AB467" i="8"/>
  <c r="M467" i="8"/>
  <c r="Y467" i="8"/>
  <c r="N467" i="8"/>
  <c r="AA467" i="8"/>
  <c r="Q467" i="8"/>
  <c r="U467" i="8" s="1"/>
  <c r="V467" i="8" s="1"/>
  <c r="X467" i="8" s="1"/>
  <c r="AD462" i="8"/>
  <c r="AE462" i="8" s="1"/>
  <c r="AF466" i="8"/>
  <c r="Z466" i="8"/>
  <c r="AB466" i="8"/>
  <c r="M466" i="8"/>
  <c r="O466" i="8" s="1"/>
  <c r="AA466" i="8"/>
  <c r="Y466" i="8"/>
  <c r="N466" i="8"/>
  <c r="Q466" i="8"/>
  <c r="U466" i="8" s="1"/>
  <c r="V466" i="8" s="1"/>
  <c r="X466" i="8" s="1"/>
  <c r="AB472" i="8"/>
  <c r="M472" i="8"/>
  <c r="AA472" i="8"/>
  <c r="Y472" i="8"/>
  <c r="N472" i="8"/>
  <c r="Q472" i="8"/>
  <c r="U472" i="8" s="1"/>
  <c r="V472" i="8" s="1"/>
  <c r="X472" i="8" s="1"/>
  <c r="AF472" i="8"/>
  <c r="Z472" i="8"/>
  <c r="AA469" i="8"/>
  <c r="Y469" i="8"/>
  <c r="N469" i="8"/>
  <c r="Q469" i="8"/>
  <c r="U469" i="8" s="1"/>
  <c r="V469" i="8" s="1"/>
  <c r="X469" i="8" s="1"/>
  <c r="Z469" i="8"/>
  <c r="AF469" i="8"/>
  <c r="AB469" i="8"/>
  <c r="M469" i="8"/>
  <c r="O469" i="8" s="1"/>
  <c r="AO458" i="8"/>
  <c r="AG458" i="8"/>
  <c r="AA468" i="8"/>
  <c r="Y468" i="8"/>
  <c r="N468" i="8"/>
  <c r="Q468" i="8"/>
  <c r="U468" i="8" s="1"/>
  <c r="V468" i="8" s="1"/>
  <c r="X468" i="8" s="1"/>
  <c r="AF468" i="8"/>
  <c r="AB468" i="8"/>
  <c r="Z468" i="8"/>
  <c r="M468" i="8"/>
  <c r="A486" i="8"/>
  <c r="C477" i="8"/>
  <c r="B477" i="8"/>
  <c r="AO460" i="8"/>
  <c r="AG460" i="8"/>
  <c r="AO457" i="8"/>
  <c r="AG457" i="8"/>
  <c r="AG510" i="8"/>
  <c r="AO510" i="8"/>
  <c r="Z519" i="8"/>
  <c r="AF519" i="8"/>
  <c r="N519" i="8"/>
  <c r="AA519" i="8"/>
  <c r="M519" i="8"/>
  <c r="O519" i="8" s="1"/>
  <c r="O527" i="8" s="1"/>
  <c r="AB519" i="8"/>
  <c r="Y519" i="8"/>
  <c r="Q519" i="8"/>
  <c r="U519" i="8" s="1"/>
  <c r="V519" i="8" s="1"/>
  <c r="X519" i="8" s="1"/>
  <c r="B476" i="8"/>
  <c r="A485" i="8"/>
  <c r="C476" i="8"/>
  <c r="AO461" i="8"/>
  <c r="AG461" i="8"/>
  <c r="AO462" i="8"/>
  <c r="AG462" i="8"/>
  <c r="A484" i="8"/>
  <c r="C475" i="8"/>
  <c r="B475" i="8"/>
  <c r="AO459" i="8"/>
  <c r="AG459" i="8"/>
  <c r="O468" i="8" l="1"/>
  <c r="AC468" i="8" s="1"/>
  <c r="AD468" i="8" s="1"/>
  <c r="AE468" i="8" s="1"/>
  <c r="O472" i="8"/>
  <c r="AC472" i="8" s="1"/>
  <c r="AD472" i="8" s="1"/>
  <c r="AE472" i="8" s="1"/>
  <c r="O470" i="8"/>
  <c r="AC470" i="8" s="1"/>
  <c r="AD470" i="8" s="1"/>
  <c r="AE470" i="8" s="1"/>
  <c r="O467" i="8"/>
  <c r="AC467" i="8" s="1"/>
  <c r="AD467" i="8" s="1"/>
  <c r="AE467" i="8" s="1"/>
  <c r="AC469" i="8"/>
  <c r="AD469" i="8" s="1"/>
  <c r="AE469" i="8" s="1"/>
  <c r="AC519" i="8"/>
  <c r="AC466" i="8"/>
  <c r="AD466" i="8" s="1"/>
  <c r="AE466" i="8" s="1"/>
  <c r="AO469" i="8"/>
  <c r="AG469" i="8"/>
  <c r="M478" i="8"/>
  <c r="AB478" i="8"/>
  <c r="AA478" i="8"/>
  <c r="N478" i="8"/>
  <c r="Z478" i="8"/>
  <c r="AF478" i="8"/>
  <c r="Y478" i="8"/>
  <c r="Q478" i="8"/>
  <c r="U478" i="8" s="1"/>
  <c r="V478" i="8" s="1"/>
  <c r="X478" i="8" s="1"/>
  <c r="C488" i="8"/>
  <c r="A497" i="8"/>
  <c r="B488" i="8"/>
  <c r="C537" i="8"/>
  <c r="A546" i="8"/>
  <c r="B537" i="8"/>
  <c r="B545" i="8" s="1"/>
  <c r="M477" i="8"/>
  <c r="AB477" i="8"/>
  <c r="Q477" i="8"/>
  <c r="U477" i="8" s="1"/>
  <c r="V477" i="8" s="1"/>
  <c r="X477" i="8" s="1"/>
  <c r="N477" i="8"/>
  <c r="AF477" i="8"/>
  <c r="Y477" i="8"/>
  <c r="AA477" i="8"/>
  <c r="Z477" i="8"/>
  <c r="AO519" i="8"/>
  <c r="AG519" i="8"/>
  <c r="C486" i="8"/>
  <c r="B486" i="8"/>
  <c r="A495" i="8"/>
  <c r="AO466" i="8"/>
  <c r="AG466" i="8"/>
  <c r="M480" i="8"/>
  <c r="O480" i="8" s="1"/>
  <c r="Q480" i="8"/>
  <c r="U480" i="8" s="1"/>
  <c r="V480" i="8" s="1"/>
  <c r="X480" i="8" s="1"/>
  <c r="AB480" i="8"/>
  <c r="AA480" i="8"/>
  <c r="Y479" i="8"/>
  <c r="N480" i="8"/>
  <c r="M479" i="8"/>
  <c r="AF479" i="8"/>
  <c r="AA479" i="8"/>
  <c r="Y480" i="8"/>
  <c r="AB479" i="8"/>
  <c r="Z479" i="8"/>
  <c r="AC480" i="8"/>
  <c r="Q479" i="8"/>
  <c r="U479" i="8" s="1"/>
  <c r="V479" i="8" s="1"/>
  <c r="X479" i="8" s="1"/>
  <c r="Z480" i="8"/>
  <c r="AF480" i="8"/>
  <c r="N479" i="8"/>
  <c r="AA528" i="8"/>
  <c r="Y528" i="8"/>
  <c r="AF528" i="8"/>
  <c r="N528" i="8"/>
  <c r="Q528" i="8"/>
  <c r="U528" i="8" s="1"/>
  <c r="V528" i="8" s="1"/>
  <c r="X528" i="8" s="1"/>
  <c r="Z528" i="8"/>
  <c r="AB528" i="8"/>
  <c r="M528" i="8"/>
  <c r="O528" i="8" s="1"/>
  <c r="O536" i="8" s="1"/>
  <c r="B485" i="8"/>
  <c r="A494" i="8"/>
  <c r="C485" i="8"/>
  <c r="AD519" i="8"/>
  <c r="AE519" i="8" s="1"/>
  <c r="C487" i="8"/>
  <c r="B487" i="8"/>
  <c r="A496" i="8"/>
  <c r="A499" i="8"/>
  <c r="B490" i="8"/>
  <c r="C490" i="8"/>
  <c r="M476" i="8"/>
  <c r="AB476" i="8"/>
  <c r="Q476" i="8"/>
  <c r="U476" i="8" s="1"/>
  <c r="V476" i="8" s="1"/>
  <c r="X476" i="8" s="1"/>
  <c r="N476" i="8"/>
  <c r="Y476" i="8"/>
  <c r="AA476" i="8"/>
  <c r="Z476" i="8"/>
  <c r="AF476" i="8"/>
  <c r="Y475" i="8"/>
  <c r="AA475" i="8"/>
  <c r="N475" i="8"/>
  <c r="Z475" i="8"/>
  <c r="AF475" i="8"/>
  <c r="Q475" i="8"/>
  <c r="U475" i="8" s="1"/>
  <c r="V475" i="8" s="1"/>
  <c r="X475" i="8" s="1"/>
  <c r="M475" i="8"/>
  <c r="O475" i="8" s="1"/>
  <c r="AB475" i="8"/>
  <c r="B484" i="8"/>
  <c r="A493" i="8"/>
  <c r="C484" i="8"/>
  <c r="AO468" i="8"/>
  <c r="AG468" i="8"/>
  <c r="AO472" i="8"/>
  <c r="AG472" i="8"/>
  <c r="AO467" i="8"/>
  <c r="AG467" i="8"/>
  <c r="Y481" i="8"/>
  <c r="AA481" i="8"/>
  <c r="N481" i="8"/>
  <c r="AB481" i="8"/>
  <c r="M481" i="8"/>
  <c r="Q481" i="8"/>
  <c r="U481" i="8" s="1"/>
  <c r="V481" i="8" s="1"/>
  <c r="X481" i="8" s="1"/>
  <c r="AF481" i="8"/>
  <c r="Z481" i="8"/>
  <c r="C489" i="8"/>
  <c r="A498" i="8"/>
  <c r="B489" i="8"/>
  <c r="AO471" i="8"/>
  <c r="AG471" i="8"/>
  <c r="AG470" i="8"/>
  <c r="AO470" i="8"/>
  <c r="O476" i="8" l="1"/>
  <c r="AC476" i="8" s="1"/>
  <c r="AD476" i="8" s="1"/>
  <c r="AE476" i="8" s="1"/>
  <c r="O479" i="8"/>
  <c r="AC479" i="8" s="1"/>
  <c r="AD479" i="8" s="1"/>
  <c r="AE479" i="8" s="1"/>
  <c r="O478" i="8"/>
  <c r="AC478" i="8" s="1"/>
  <c r="AD478" i="8" s="1"/>
  <c r="AE478" i="8" s="1"/>
  <c r="O481" i="8"/>
  <c r="AC481" i="8" s="1"/>
  <c r="AD481" i="8" s="1"/>
  <c r="AE481" i="8" s="1"/>
  <c r="O477" i="8"/>
  <c r="AC477" i="8" s="1"/>
  <c r="AD477" i="8" s="1"/>
  <c r="AE477" i="8" s="1"/>
  <c r="AC475" i="8"/>
  <c r="AD475" i="8" s="1"/>
  <c r="AE475" i="8" s="1"/>
  <c r="AC528" i="8"/>
  <c r="AD528" i="8" s="1"/>
  <c r="AE528" i="8" s="1"/>
  <c r="B497" i="8"/>
  <c r="A506" i="8"/>
  <c r="C497" i="8"/>
  <c r="AO478" i="8"/>
  <c r="AG478" i="8"/>
  <c r="A507" i="8"/>
  <c r="C498" i="8"/>
  <c r="B498" i="8"/>
  <c r="B493" i="8"/>
  <c r="A502" i="8"/>
  <c r="C493" i="8"/>
  <c r="AO476" i="8"/>
  <c r="AG476" i="8"/>
  <c r="M490" i="8"/>
  <c r="AB490" i="8"/>
  <c r="Z490" i="8"/>
  <c r="AA490" i="8"/>
  <c r="Y490" i="8"/>
  <c r="N490" i="8"/>
  <c r="Q490" i="8"/>
  <c r="U490" i="8" s="1"/>
  <c r="V490" i="8" s="1"/>
  <c r="X490" i="8" s="1"/>
  <c r="AF490" i="8"/>
  <c r="B495" i="8"/>
  <c r="A504" i="8"/>
  <c r="C495" i="8"/>
  <c r="AO477" i="8"/>
  <c r="AG477" i="8"/>
  <c r="C546" i="8"/>
  <c r="B546" i="8"/>
  <c r="B554" i="8" s="1"/>
  <c r="A555" i="8"/>
  <c r="AA489" i="8"/>
  <c r="Z489" i="8"/>
  <c r="Y489" i="8"/>
  <c r="AF489" i="8"/>
  <c r="AB488" i="8"/>
  <c r="N489" i="8"/>
  <c r="M489" i="8"/>
  <c r="O489" i="8" s="1"/>
  <c r="AC489" i="8" s="1"/>
  <c r="AD489" i="8" s="1"/>
  <c r="AE489" i="8" s="1"/>
  <c r="Q489" i="8"/>
  <c r="U489" i="8" s="1"/>
  <c r="V489" i="8" s="1"/>
  <c r="X489" i="8" s="1"/>
  <c r="AB489" i="8"/>
  <c r="AA488" i="8"/>
  <c r="Z488" i="8"/>
  <c r="Y488" i="8"/>
  <c r="N488" i="8"/>
  <c r="M488" i="8"/>
  <c r="Q488" i="8"/>
  <c r="U488" i="8" s="1"/>
  <c r="V488" i="8" s="1"/>
  <c r="X488" i="8" s="1"/>
  <c r="AF488" i="8"/>
  <c r="N484" i="8"/>
  <c r="Q484" i="8"/>
  <c r="U484" i="8" s="1"/>
  <c r="V484" i="8" s="1"/>
  <c r="X484" i="8" s="1"/>
  <c r="AA484" i="8"/>
  <c r="Z484" i="8"/>
  <c r="AF484" i="8"/>
  <c r="M484" i="8"/>
  <c r="O484" i="8" s="1"/>
  <c r="AB484" i="8"/>
  <c r="Y484" i="8"/>
  <c r="A505" i="8"/>
  <c r="C496" i="8"/>
  <c r="B496" i="8"/>
  <c r="A503" i="8"/>
  <c r="C494" i="8"/>
  <c r="B494" i="8"/>
  <c r="M487" i="8"/>
  <c r="AB487" i="8"/>
  <c r="Z487" i="8"/>
  <c r="AA487" i="8"/>
  <c r="Y487" i="8"/>
  <c r="N487" i="8"/>
  <c r="Q487" i="8"/>
  <c r="U487" i="8" s="1"/>
  <c r="V487" i="8" s="1"/>
  <c r="X487" i="8" s="1"/>
  <c r="AF487" i="8"/>
  <c r="AD480" i="8"/>
  <c r="AE480" i="8" s="1"/>
  <c r="AB537" i="8"/>
  <c r="AA537" i="8"/>
  <c r="Y537" i="8"/>
  <c r="N537" i="8"/>
  <c r="Q537" i="8"/>
  <c r="U537" i="8" s="1"/>
  <c r="V537" i="8" s="1"/>
  <c r="X537" i="8" s="1"/>
  <c r="AF537" i="8"/>
  <c r="M537" i="8"/>
  <c r="O537" i="8" s="1"/>
  <c r="O545" i="8" s="1"/>
  <c r="Z537" i="8"/>
  <c r="AG475" i="8"/>
  <c r="AO475" i="8"/>
  <c r="AG481" i="8"/>
  <c r="AO481" i="8"/>
  <c r="A508" i="8"/>
  <c r="C499" i="8"/>
  <c r="B499" i="8"/>
  <c r="M485" i="8"/>
  <c r="AB485" i="8"/>
  <c r="AF485" i="8"/>
  <c r="AA485" i="8"/>
  <c r="Y485" i="8"/>
  <c r="N485" i="8"/>
  <c r="Q485" i="8"/>
  <c r="U485" i="8" s="1"/>
  <c r="V485" i="8" s="1"/>
  <c r="X485" i="8" s="1"/>
  <c r="Z485" i="8"/>
  <c r="AG528" i="8"/>
  <c r="AO528" i="8"/>
  <c r="AG480" i="8"/>
  <c r="AO480" i="8"/>
  <c r="AO479" i="8"/>
  <c r="AG479" i="8"/>
  <c r="N486" i="8"/>
  <c r="Q486" i="8"/>
  <c r="U486" i="8" s="1"/>
  <c r="V486" i="8" s="1"/>
  <c r="X486" i="8" s="1"/>
  <c r="Z486" i="8"/>
  <c r="AF486" i="8"/>
  <c r="M486" i="8"/>
  <c r="AB486" i="8"/>
  <c r="AA486" i="8"/>
  <c r="Y486" i="8"/>
  <c r="AC485" i="8" l="1"/>
  <c r="AD485" i="8" s="1"/>
  <c r="AE485" i="8" s="1"/>
  <c r="O485" i="8"/>
  <c r="O487" i="8"/>
  <c r="AC487" i="8" s="1"/>
  <c r="AD487" i="8" s="1"/>
  <c r="AE487" i="8" s="1"/>
  <c r="AC490" i="8"/>
  <c r="AD490" i="8" s="1"/>
  <c r="AE490" i="8" s="1"/>
  <c r="O490" i="8"/>
  <c r="O486" i="8"/>
  <c r="AC486" i="8" s="1"/>
  <c r="AD486" i="8" s="1"/>
  <c r="AE486" i="8" s="1"/>
  <c r="AC488" i="8"/>
  <c r="O488" i="8"/>
  <c r="AC537" i="8"/>
  <c r="AD537" i="8" s="1"/>
  <c r="AE537" i="8" s="1"/>
  <c r="AC484" i="8"/>
  <c r="AD484" i="8" s="1"/>
  <c r="AE484" i="8" s="1"/>
  <c r="AD488" i="8"/>
  <c r="AE488" i="8" s="1"/>
  <c r="A511" i="8"/>
  <c r="C502" i="8"/>
  <c r="B502" i="8"/>
  <c r="M546" i="8"/>
  <c r="O546" i="8" s="1"/>
  <c r="O554" i="8" s="1"/>
  <c r="AB546" i="8"/>
  <c r="AA546" i="8"/>
  <c r="Y546" i="8"/>
  <c r="N546" i="8"/>
  <c r="Q546" i="8"/>
  <c r="U546" i="8" s="1"/>
  <c r="V546" i="8" s="1"/>
  <c r="X546" i="8" s="1"/>
  <c r="Z546" i="8"/>
  <c r="AF546" i="8"/>
  <c r="AO490" i="8"/>
  <c r="AG490" i="8"/>
  <c r="Y497" i="8"/>
  <c r="AC498" i="8"/>
  <c r="AD498" i="8" s="1"/>
  <c r="AE498" i="8" s="1"/>
  <c r="N498" i="8"/>
  <c r="M498" i="8"/>
  <c r="O498" i="8" s="1"/>
  <c r="Q497" i="8"/>
  <c r="U497" i="8" s="1"/>
  <c r="V497" i="8" s="1"/>
  <c r="X497" i="8" s="1"/>
  <c r="AF497" i="8"/>
  <c r="AA497" i="8"/>
  <c r="Z497" i="8"/>
  <c r="Y498" i="8"/>
  <c r="AF498" i="8"/>
  <c r="AB497" i="8"/>
  <c r="N497" i="8"/>
  <c r="M497" i="8"/>
  <c r="Q498" i="8"/>
  <c r="U498" i="8" s="1"/>
  <c r="V498" i="8" s="1"/>
  <c r="X498" i="8" s="1"/>
  <c r="AB498" i="8"/>
  <c r="AA498" i="8"/>
  <c r="Z498" i="8"/>
  <c r="A512" i="8"/>
  <c r="C503" i="8"/>
  <c r="B503" i="8"/>
  <c r="AG485" i="8"/>
  <c r="AO485" i="8"/>
  <c r="Y499" i="8"/>
  <c r="AA499" i="8"/>
  <c r="Q499" i="8"/>
  <c r="U499" i="8" s="1"/>
  <c r="V499" i="8" s="1"/>
  <c r="X499" i="8" s="1"/>
  <c r="N499" i="8"/>
  <c r="AF499" i="8"/>
  <c r="Z499" i="8"/>
  <c r="AB499" i="8"/>
  <c r="M499" i="8"/>
  <c r="AF496" i="8"/>
  <c r="Z496" i="8"/>
  <c r="AB496" i="8"/>
  <c r="M496" i="8"/>
  <c r="Y496" i="8"/>
  <c r="AA496" i="8"/>
  <c r="Q496" i="8"/>
  <c r="U496" i="8" s="1"/>
  <c r="V496" i="8" s="1"/>
  <c r="X496" i="8" s="1"/>
  <c r="N496" i="8"/>
  <c r="AO488" i="8"/>
  <c r="AG488" i="8"/>
  <c r="Y495" i="8"/>
  <c r="AA495" i="8"/>
  <c r="Q495" i="8"/>
  <c r="U495" i="8" s="1"/>
  <c r="V495" i="8" s="1"/>
  <c r="X495" i="8" s="1"/>
  <c r="N495" i="8"/>
  <c r="AF495" i="8"/>
  <c r="Z495" i="8"/>
  <c r="AB495" i="8"/>
  <c r="M495" i="8"/>
  <c r="A516" i="8"/>
  <c r="C507" i="8"/>
  <c r="B507" i="8"/>
  <c r="A515" i="8"/>
  <c r="B506" i="8"/>
  <c r="C506" i="8"/>
  <c r="AG537" i="8"/>
  <c r="AO537" i="8"/>
  <c r="AO487" i="8"/>
  <c r="AG487" i="8"/>
  <c r="AO486" i="8"/>
  <c r="AG486" i="8"/>
  <c r="A517" i="8"/>
  <c r="C508" i="8"/>
  <c r="B508" i="8"/>
  <c r="AB494" i="8"/>
  <c r="M494" i="8"/>
  <c r="Y494" i="8"/>
  <c r="AA494" i="8"/>
  <c r="Q494" i="8"/>
  <c r="U494" i="8" s="1"/>
  <c r="V494" i="8" s="1"/>
  <c r="X494" i="8" s="1"/>
  <c r="N494" i="8"/>
  <c r="AF494" i="8"/>
  <c r="Z494" i="8"/>
  <c r="B505" i="8"/>
  <c r="A514" i="8"/>
  <c r="C505" i="8"/>
  <c r="AO484" i="8"/>
  <c r="AG484" i="8"/>
  <c r="AG489" i="8"/>
  <c r="AO489" i="8"/>
  <c r="A564" i="8"/>
  <c r="C555" i="8"/>
  <c r="B555" i="8"/>
  <c r="B563" i="8" s="1"/>
  <c r="A513" i="8"/>
  <c r="C504" i="8"/>
  <c r="B504" i="8"/>
  <c r="AF493" i="8"/>
  <c r="Z493" i="8"/>
  <c r="AB493" i="8"/>
  <c r="M493" i="8"/>
  <c r="O493" i="8" s="1"/>
  <c r="Y493" i="8"/>
  <c r="AA493" i="8"/>
  <c r="Q493" i="8"/>
  <c r="U493" i="8" s="1"/>
  <c r="V493" i="8" s="1"/>
  <c r="X493" i="8" s="1"/>
  <c r="N493" i="8"/>
  <c r="O494" i="8" l="1"/>
  <c r="AC494" i="8" s="1"/>
  <c r="AD494" i="8" s="1"/>
  <c r="AE494" i="8" s="1"/>
  <c r="O497" i="8"/>
  <c r="AC497" i="8" s="1"/>
  <c r="AD497" i="8" s="1"/>
  <c r="AE497" i="8" s="1"/>
  <c r="O495" i="8"/>
  <c r="AC495" i="8" s="1"/>
  <c r="AD495" i="8" s="1"/>
  <c r="AE495" i="8" s="1"/>
  <c r="O496" i="8"/>
  <c r="AC496" i="8" s="1"/>
  <c r="AD496" i="8" s="1"/>
  <c r="AE496" i="8" s="1"/>
  <c r="O499" i="8"/>
  <c r="AC499" i="8" s="1"/>
  <c r="AD499" i="8" s="1"/>
  <c r="AE499" i="8" s="1"/>
  <c r="AC493" i="8"/>
  <c r="AD493" i="8" s="1"/>
  <c r="AE493" i="8" s="1"/>
  <c r="AC546" i="8"/>
  <c r="AD546" i="8" s="1"/>
  <c r="AE546" i="8" s="1"/>
  <c r="AO496" i="8"/>
  <c r="AG496" i="8"/>
  <c r="AO499" i="8"/>
  <c r="AG499" i="8"/>
  <c r="M503" i="8"/>
  <c r="AB503" i="8"/>
  <c r="N503" i="8"/>
  <c r="Q503" i="8"/>
  <c r="U503" i="8" s="1"/>
  <c r="V503" i="8" s="1"/>
  <c r="X503" i="8" s="1"/>
  <c r="Z503" i="8"/>
  <c r="AF503" i="8"/>
  <c r="AA503" i="8"/>
  <c r="Y503" i="8"/>
  <c r="C513" i="8"/>
  <c r="A522" i="8"/>
  <c r="B513" i="8"/>
  <c r="M505" i="8"/>
  <c r="AB505" i="8"/>
  <c r="N505" i="8"/>
  <c r="Q505" i="8"/>
  <c r="U505" i="8" s="1"/>
  <c r="V505" i="8" s="1"/>
  <c r="X505" i="8" s="1"/>
  <c r="Z505" i="8"/>
  <c r="AF505" i="8"/>
  <c r="AA505" i="8"/>
  <c r="Y505" i="8"/>
  <c r="AO494" i="8"/>
  <c r="AG494" i="8"/>
  <c r="Z508" i="8"/>
  <c r="AF508" i="8"/>
  <c r="AA508" i="8"/>
  <c r="Y508" i="8"/>
  <c r="N508" i="8"/>
  <c r="Q508" i="8"/>
  <c r="U508" i="8" s="1"/>
  <c r="V508" i="8" s="1"/>
  <c r="X508" i="8" s="1"/>
  <c r="M508" i="8"/>
  <c r="AB508" i="8"/>
  <c r="AA507" i="8"/>
  <c r="Z507" i="8"/>
  <c r="Y507" i="8"/>
  <c r="AF507" i="8"/>
  <c r="AB506" i="8"/>
  <c r="AA506" i="8"/>
  <c r="Z506" i="8"/>
  <c r="Y506" i="8"/>
  <c r="N506" i="8"/>
  <c r="M506" i="8"/>
  <c r="Q506" i="8"/>
  <c r="U506" i="8" s="1"/>
  <c r="V506" i="8" s="1"/>
  <c r="X506" i="8" s="1"/>
  <c r="AF506" i="8"/>
  <c r="N507" i="8"/>
  <c r="M507" i="8"/>
  <c r="O507" i="8" s="1"/>
  <c r="AC507" i="8" s="1"/>
  <c r="AD507" i="8" s="1"/>
  <c r="AE507" i="8" s="1"/>
  <c r="Q507" i="8"/>
  <c r="U507" i="8" s="1"/>
  <c r="V507" i="8" s="1"/>
  <c r="X507" i="8" s="1"/>
  <c r="AB507" i="8"/>
  <c r="B512" i="8"/>
  <c r="A521" i="8"/>
  <c r="C512" i="8"/>
  <c r="AO498" i="8"/>
  <c r="AG498" i="8"/>
  <c r="AO497" i="8"/>
  <c r="AG497" i="8"/>
  <c r="AG546" i="8"/>
  <c r="AO546" i="8"/>
  <c r="AO493" i="8"/>
  <c r="AG493" i="8"/>
  <c r="C516" i="8"/>
  <c r="B516" i="8"/>
  <c r="A525" i="8"/>
  <c r="M502" i="8"/>
  <c r="O502" i="8" s="1"/>
  <c r="AB502" i="8"/>
  <c r="N502" i="8"/>
  <c r="Q502" i="8"/>
  <c r="U502" i="8" s="1"/>
  <c r="V502" i="8" s="1"/>
  <c r="X502" i="8" s="1"/>
  <c r="Z502" i="8"/>
  <c r="AF502" i="8"/>
  <c r="AA502" i="8"/>
  <c r="Y502" i="8"/>
  <c r="Z504" i="8"/>
  <c r="AF504" i="8"/>
  <c r="AA504" i="8"/>
  <c r="Y504" i="8"/>
  <c r="N504" i="8"/>
  <c r="Q504" i="8"/>
  <c r="U504" i="8" s="1"/>
  <c r="V504" i="8" s="1"/>
  <c r="X504" i="8" s="1"/>
  <c r="M504" i="8"/>
  <c r="AB504" i="8"/>
  <c r="B564" i="8"/>
  <c r="B572" i="8" s="1"/>
  <c r="C564" i="8"/>
  <c r="B514" i="8"/>
  <c r="A523" i="8"/>
  <c r="C514" i="8"/>
  <c r="B517" i="8"/>
  <c r="C517" i="8"/>
  <c r="A526" i="8"/>
  <c r="AG495" i="8"/>
  <c r="AO495" i="8"/>
  <c r="M555" i="8"/>
  <c r="O555" i="8" s="1"/>
  <c r="O563" i="8" s="1"/>
  <c r="AB555" i="8"/>
  <c r="Y555" i="8"/>
  <c r="AA555" i="8"/>
  <c r="Q555" i="8"/>
  <c r="U555" i="8" s="1"/>
  <c r="V555" i="8" s="1"/>
  <c r="X555" i="8" s="1"/>
  <c r="N555" i="8"/>
  <c r="Z555" i="8"/>
  <c r="AF555" i="8"/>
  <c r="A524" i="8"/>
  <c r="B515" i="8"/>
  <c r="C515" i="8"/>
  <c r="B511" i="8"/>
  <c r="C511" i="8"/>
  <c r="A520" i="8"/>
  <c r="O506" i="8" l="1"/>
  <c r="AC506" i="8" s="1"/>
  <c r="AD506" i="8" s="1"/>
  <c r="AE506" i="8" s="1"/>
  <c r="O508" i="8"/>
  <c r="AC508" i="8" s="1"/>
  <c r="AD508" i="8" s="1"/>
  <c r="AE508" i="8" s="1"/>
  <c r="O505" i="8"/>
  <c r="AC505" i="8" s="1"/>
  <c r="AD505" i="8" s="1"/>
  <c r="AE505" i="8" s="1"/>
  <c r="O504" i="8"/>
  <c r="AC504" i="8" s="1"/>
  <c r="O503" i="8"/>
  <c r="AC503" i="8" s="1"/>
  <c r="AD503" i="8" s="1"/>
  <c r="AE503" i="8" s="1"/>
  <c r="AC555" i="8"/>
  <c r="AC502" i="8"/>
  <c r="AD502" i="8" s="1"/>
  <c r="AE502" i="8" s="1"/>
  <c r="AO555" i="8"/>
  <c r="AG555" i="8"/>
  <c r="B525" i="8"/>
  <c r="C525" i="8"/>
  <c r="A534" i="8"/>
  <c r="C521" i="8"/>
  <c r="A530" i="8"/>
  <c r="B521" i="8"/>
  <c r="AO508" i="8"/>
  <c r="AG508" i="8"/>
  <c r="B523" i="8"/>
  <c r="A532" i="8"/>
  <c r="C523" i="8"/>
  <c r="Z516" i="8"/>
  <c r="Y516" i="8"/>
  <c r="AB515" i="8"/>
  <c r="Q515" i="8"/>
  <c r="U515" i="8" s="1"/>
  <c r="V515" i="8" s="1"/>
  <c r="X515" i="8" s="1"/>
  <c r="Y515" i="8"/>
  <c r="AA515" i="8"/>
  <c r="Q516" i="8"/>
  <c r="U516" i="8" s="1"/>
  <c r="V516" i="8" s="1"/>
  <c r="X516" i="8" s="1"/>
  <c r="M516" i="8"/>
  <c r="O516" i="8" s="1"/>
  <c r="AC516" i="8"/>
  <c r="AB516" i="8"/>
  <c r="AF516" i="8"/>
  <c r="Z515" i="8"/>
  <c r="AF515" i="8"/>
  <c r="AA516" i="8"/>
  <c r="AC515" i="8"/>
  <c r="N516" i="8"/>
  <c r="C520" i="8"/>
  <c r="B520" i="8"/>
  <c r="A529" i="8"/>
  <c r="AA564" i="8"/>
  <c r="Y564" i="8"/>
  <c r="N564" i="8"/>
  <c r="Q564" i="8"/>
  <c r="U564" i="8" s="1"/>
  <c r="V564" i="8" s="1"/>
  <c r="X564" i="8" s="1"/>
  <c r="AF564" i="8"/>
  <c r="Z564" i="8"/>
  <c r="AB564" i="8"/>
  <c r="M564" i="8"/>
  <c r="O564" i="8" s="1"/>
  <c r="O572" i="8" s="1"/>
  <c r="AO502" i="8"/>
  <c r="AG502" i="8"/>
  <c r="AO506" i="8"/>
  <c r="AG506" i="8"/>
  <c r="B522" i="8"/>
  <c r="A531" i="8"/>
  <c r="C522" i="8"/>
  <c r="AO503" i="8"/>
  <c r="AG503" i="8"/>
  <c r="B526" i="8"/>
  <c r="A535" i="8"/>
  <c r="C526" i="8"/>
  <c r="AO504" i="8"/>
  <c r="AG504" i="8"/>
  <c r="Q511" i="8"/>
  <c r="U511" i="8" s="1"/>
  <c r="V511" i="8" s="1"/>
  <c r="X511" i="8" s="1"/>
  <c r="N511" i="8"/>
  <c r="AA511" i="8"/>
  <c r="AF511" i="8"/>
  <c r="Z511" i="8"/>
  <c r="AB511" i="8"/>
  <c r="M511" i="8"/>
  <c r="O511" i="8" s="1"/>
  <c r="Y511" i="8"/>
  <c r="A533" i="8"/>
  <c r="C524" i="8"/>
  <c r="B524" i="8"/>
  <c r="AD555" i="8"/>
  <c r="AE555" i="8" s="1"/>
  <c r="Z517" i="8"/>
  <c r="Q517" i="8"/>
  <c r="U517" i="8" s="1"/>
  <c r="V517" i="8" s="1"/>
  <c r="X517" i="8" s="1"/>
  <c r="N517" i="8"/>
  <c r="AB517" i="8"/>
  <c r="M517" i="8"/>
  <c r="Y517" i="8"/>
  <c r="AF517" i="8"/>
  <c r="AA517" i="8"/>
  <c r="AF514" i="8"/>
  <c r="Z514" i="8"/>
  <c r="Q514" i="8"/>
  <c r="U514" i="8" s="1"/>
  <c r="V514" i="8" s="1"/>
  <c r="X514" i="8" s="1"/>
  <c r="N514" i="8"/>
  <c r="AB514" i="8"/>
  <c r="M514" i="8"/>
  <c r="Y514" i="8"/>
  <c r="AA514" i="8"/>
  <c r="AF512" i="8"/>
  <c r="Z512" i="8"/>
  <c r="Q512" i="8"/>
  <c r="U512" i="8" s="1"/>
  <c r="V512" i="8" s="1"/>
  <c r="X512" i="8" s="1"/>
  <c r="AB512" i="8"/>
  <c r="M512" i="8"/>
  <c r="Y512" i="8"/>
  <c r="AA512" i="8"/>
  <c r="N512" i="8"/>
  <c r="AO507" i="8"/>
  <c r="AG507" i="8"/>
  <c r="AO505" i="8"/>
  <c r="AG505" i="8"/>
  <c r="AF513" i="8"/>
  <c r="Z513" i="8"/>
  <c r="Q513" i="8"/>
  <c r="U513" i="8" s="1"/>
  <c r="V513" i="8" s="1"/>
  <c r="X513" i="8" s="1"/>
  <c r="N513" i="8"/>
  <c r="AB513" i="8"/>
  <c r="M513" i="8"/>
  <c r="AA513" i="8"/>
  <c r="Y513" i="8"/>
  <c r="AD504" i="8" l="1"/>
  <c r="AE504" i="8" s="1"/>
  <c r="O512" i="8"/>
  <c r="AC512" i="8" s="1"/>
  <c r="AD512" i="8" s="1"/>
  <c r="AE512" i="8" s="1"/>
  <c r="O517" i="8"/>
  <c r="AC517" i="8" s="1"/>
  <c r="AD517" i="8" s="1"/>
  <c r="AE517" i="8" s="1"/>
  <c r="O513" i="8"/>
  <c r="AC513" i="8" s="1"/>
  <c r="AD513" i="8" s="1"/>
  <c r="AE513" i="8" s="1"/>
  <c r="O514" i="8"/>
  <c r="AC514" i="8" s="1"/>
  <c r="AD514" i="8" s="1"/>
  <c r="AE514" i="8" s="1"/>
  <c r="AC511" i="8"/>
  <c r="AD511" i="8" s="1"/>
  <c r="AE511" i="8" s="1"/>
  <c r="AC564" i="8"/>
  <c r="AD564" i="8" s="1"/>
  <c r="AE564" i="8" s="1"/>
  <c r="B529" i="8"/>
  <c r="A538" i="8"/>
  <c r="C529" i="8"/>
  <c r="AD515" i="8"/>
  <c r="AE515" i="8" s="1"/>
  <c r="Z523" i="8"/>
  <c r="AF523" i="8"/>
  <c r="Y523" i="8"/>
  <c r="N523" i="8"/>
  <c r="Q523" i="8"/>
  <c r="U523" i="8" s="1"/>
  <c r="V523" i="8" s="1"/>
  <c r="X523" i="8" s="1"/>
  <c r="AA523" i="8"/>
  <c r="M523" i="8"/>
  <c r="AB523" i="8"/>
  <c r="C530" i="8"/>
  <c r="B530" i="8"/>
  <c r="A539" i="8"/>
  <c r="AG564" i="8"/>
  <c r="AO564" i="8"/>
  <c r="AD516" i="8"/>
  <c r="AE516" i="8" s="1"/>
  <c r="Q526" i="8"/>
  <c r="U526" i="8" s="1"/>
  <c r="V526" i="8" s="1"/>
  <c r="X526" i="8" s="1"/>
  <c r="N526" i="8"/>
  <c r="M526" i="8"/>
  <c r="Y526" i="8"/>
  <c r="Z526" i="8"/>
  <c r="AF526" i="8"/>
  <c r="AB526" i="8"/>
  <c r="AA526" i="8"/>
  <c r="A542" i="8"/>
  <c r="B533" i="8"/>
  <c r="C533" i="8"/>
  <c r="C535" i="8"/>
  <c r="A544" i="8"/>
  <c r="B535" i="8"/>
  <c r="M522" i="8"/>
  <c r="AB522" i="8"/>
  <c r="Q522" i="8"/>
  <c r="U522" i="8" s="1"/>
  <c r="V522" i="8" s="1"/>
  <c r="X522" i="8" s="1"/>
  <c r="Y522" i="8"/>
  <c r="AA522" i="8"/>
  <c r="N522" i="8"/>
  <c r="Z522" i="8"/>
  <c r="AF522" i="8"/>
  <c r="AO516" i="8"/>
  <c r="AG516" i="8"/>
  <c r="A541" i="8"/>
  <c r="B532" i="8"/>
  <c r="C532" i="8"/>
  <c r="M521" i="8"/>
  <c r="AB521" i="8"/>
  <c r="Q521" i="8"/>
  <c r="U521" i="8" s="1"/>
  <c r="V521" i="8" s="1"/>
  <c r="X521" i="8" s="1"/>
  <c r="N521" i="8"/>
  <c r="AF521" i="8"/>
  <c r="Y521" i="8"/>
  <c r="AA521" i="8"/>
  <c r="Z521" i="8"/>
  <c r="AO513" i="8"/>
  <c r="AG513" i="8"/>
  <c r="AO512" i="8"/>
  <c r="AG512" i="8"/>
  <c r="AG514" i="8"/>
  <c r="AO514" i="8"/>
  <c r="M525" i="8"/>
  <c r="O525" i="8" s="1"/>
  <c r="AC525" i="8" s="1"/>
  <c r="Q525" i="8"/>
  <c r="U525" i="8" s="1"/>
  <c r="V525" i="8" s="1"/>
  <c r="X525" i="8" s="1"/>
  <c r="AB525" i="8"/>
  <c r="AA525" i="8"/>
  <c r="M524" i="8"/>
  <c r="Q524" i="8"/>
  <c r="U524" i="8" s="1"/>
  <c r="V524" i="8" s="1"/>
  <c r="X524" i="8" s="1"/>
  <c r="AF524" i="8"/>
  <c r="Z525" i="8"/>
  <c r="Y525" i="8"/>
  <c r="AF525" i="8"/>
  <c r="N524" i="8"/>
  <c r="Z524" i="8"/>
  <c r="Y524" i="8"/>
  <c r="N525" i="8"/>
  <c r="AA524" i="8"/>
  <c r="AB524" i="8"/>
  <c r="AO517" i="8"/>
  <c r="AG517" i="8"/>
  <c r="AG511" i="8"/>
  <c r="AO511" i="8"/>
  <c r="A540" i="8"/>
  <c r="B531" i="8"/>
  <c r="C531" i="8"/>
  <c r="Z520" i="8"/>
  <c r="AF520" i="8"/>
  <c r="Y520" i="8"/>
  <c r="N520" i="8"/>
  <c r="Q520" i="8"/>
  <c r="U520" i="8" s="1"/>
  <c r="V520" i="8" s="1"/>
  <c r="X520" i="8" s="1"/>
  <c r="AA520" i="8"/>
  <c r="M520" i="8"/>
  <c r="O520" i="8" s="1"/>
  <c r="AB520" i="8"/>
  <c r="AG515" i="8"/>
  <c r="AO515" i="8"/>
  <c r="A543" i="8"/>
  <c r="B534" i="8"/>
  <c r="C534" i="8"/>
  <c r="O524" i="8" l="1"/>
  <c r="AC524" i="8" s="1"/>
  <c r="AD524" i="8" s="1"/>
  <c r="AE524" i="8" s="1"/>
  <c r="O522" i="8"/>
  <c r="AC522" i="8" s="1"/>
  <c r="AD522" i="8" s="1"/>
  <c r="AE522" i="8" s="1"/>
  <c r="O526" i="8"/>
  <c r="AC526" i="8" s="1"/>
  <c r="AD526" i="8" s="1"/>
  <c r="AE526" i="8" s="1"/>
  <c r="O523" i="8"/>
  <c r="AC523" i="8" s="1"/>
  <c r="AD523" i="8" s="1"/>
  <c r="AE523" i="8" s="1"/>
  <c r="O521" i="8"/>
  <c r="AC521" i="8" s="1"/>
  <c r="AD521" i="8" s="1"/>
  <c r="AE521" i="8" s="1"/>
  <c r="AC520" i="8"/>
  <c r="AD520" i="8" s="1"/>
  <c r="AE520" i="8" s="1"/>
  <c r="A552" i="8"/>
  <c r="B543" i="8"/>
  <c r="C543" i="8"/>
  <c r="AO524" i="8"/>
  <c r="AG524" i="8"/>
  <c r="AG522" i="8"/>
  <c r="AO522" i="8"/>
  <c r="B538" i="8"/>
  <c r="C538" i="8"/>
  <c r="A547" i="8"/>
  <c r="AG526" i="8"/>
  <c r="AO526" i="8"/>
  <c r="AF530" i="8"/>
  <c r="Z530" i="8"/>
  <c r="AA530" i="8"/>
  <c r="AB530" i="8"/>
  <c r="M530" i="8"/>
  <c r="Y530" i="8"/>
  <c r="N530" i="8"/>
  <c r="Q530" i="8"/>
  <c r="U530" i="8" s="1"/>
  <c r="V530" i="8" s="1"/>
  <c r="X530" i="8" s="1"/>
  <c r="AD525" i="8"/>
  <c r="AE525" i="8" s="1"/>
  <c r="AO525" i="8"/>
  <c r="AG525" i="8"/>
  <c r="B541" i="8"/>
  <c r="A550" i="8"/>
  <c r="C541" i="8"/>
  <c r="B544" i="8"/>
  <c r="A553" i="8"/>
  <c r="C544" i="8"/>
  <c r="B542" i="8"/>
  <c r="A551" i="8"/>
  <c r="C542" i="8"/>
  <c r="AG520" i="8"/>
  <c r="AO520" i="8"/>
  <c r="AG521" i="8"/>
  <c r="AO521" i="8"/>
  <c r="Y535" i="8"/>
  <c r="AF535" i="8"/>
  <c r="AB535" i="8"/>
  <c r="Q535" i="8"/>
  <c r="U535" i="8" s="1"/>
  <c r="V535" i="8" s="1"/>
  <c r="X535" i="8" s="1"/>
  <c r="N535" i="8"/>
  <c r="AA535" i="8"/>
  <c r="Z535" i="8"/>
  <c r="M535" i="8"/>
  <c r="A548" i="8"/>
  <c r="C539" i="8"/>
  <c r="B539" i="8"/>
  <c r="C540" i="8"/>
  <c r="B540" i="8"/>
  <c r="A549" i="8"/>
  <c r="AB531" i="8"/>
  <c r="M531" i="8"/>
  <c r="N531" i="8"/>
  <c r="Q531" i="8"/>
  <c r="U531" i="8" s="1"/>
  <c r="V531" i="8" s="1"/>
  <c r="X531" i="8" s="1"/>
  <c r="AA531" i="8"/>
  <c r="Y531" i="8"/>
  <c r="AF531" i="8"/>
  <c r="Z531" i="8"/>
  <c r="AF532" i="8"/>
  <c r="Z532" i="8"/>
  <c r="AA532" i="8"/>
  <c r="Y532" i="8"/>
  <c r="AB532" i="8"/>
  <c r="M532" i="8"/>
  <c r="O532" i="8" s="1"/>
  <c r="N532" i="8"/>
  <c r="Q532" i="8"/>
  <c r="U532" i="8" s="1"/>
  <c r="V532" i="8" s="1"/>
  <c r="X532" i="8" s="1"/>
  <c r="AF533" i="8"/>
  <c r="AA533" i="8"/>
  <c r="Z533" i="8"/>
  <c r="Y533" i="8"/>
  <c r="AB534" i="8"/>
  <c r="AA534" i="8"/>
  <c r="Y534" i="8"/>
  <c r="AC534" i="8"/>
  <c r="AD534" i="8" s="1"/>
  <c r="AE534" i="8" s="1"/>
  <c r="M534" i="8"/>
  <c r="O534" i="8" s="1"/>
  <c r="AF534" i="8"/>
  <c r="AB533" i="8"/>
  <c r="N533" i="8"/>
  <c r="M533" i="8"/>
  <c r="Q533" i="8"/>
  <c r="U533" i="8" s="1"/>
  <c r="V533" i="8" s="1"/>
  <c r="X533" i="8" s="1"/>
  <c r="Z534" i="8"/>
  <c r="N534" i="8"/>
  <c r="Q534" i="8"/>
  <c r="U534" i="8" s="1"/>
  <c r="V534" i="8" s="1"/>
  <c r="X534" i="8" s="1"/>
  <c r="AG523" i="8"/>
  <c r="AO523" i="8"/>
  <c r="N529" i="8"/>
  <c r="Q529" i="8"/>
  <c r="U529" i="8" s="1"/>
  <c r="V529" i="8" s="1"/>
  <c r="X529" i="8" s="1"/>
  <c r="AB529" i="8"/>
  <c r="M529" i="8"/>
  <c r="O529" i="8" s="1"/>
  <c r="AF529" i="8"/>
  <c r="Z529" i="8"/>
  <c r="AA529" i="8"/>
  <c r="Y529" i="8"/>
  <c r="O530" i="8" l="1"/>
  <c r="AC530" i="8" s="1"/>
  <c r="AD530" i="8" s="1"/>
  <c r="AE530" i="8" s="1"/>
  <c r="O533" i="8"/>
  <c r="AC533" i="8" s="1"/>
  <c r="AD533" i="8" s="1"/>
  <c r="AE533" i="8" s="1"/>
  <c r="O531" i="8"/>
  <c r="AC531" i="8" s="1"/>
  <c r="AD531" i="8" s="1"/>
  <c r="AE531" i="8" s="1"/>
  <c r="O535" i="8"/>
  <c r="AC535" i="8" s="1"/>
  <c r="AD535" i="8" s="1"/>
  <c r="AE535" i="8" s="1"/>
  <c r="AC532" i="8"/>
  <c r="AD532" i="8" s="1"/>
  <c r="AE532" i="8" s="1"/>
  <c r="AC529" i="8"/>
  <c r="AD529" i="8" s="1"/>
  <c r="AE529" i="8" s="1"/>
  <c r="AG532" i="8"/>
  <c r="AO532" i="8"/>
  <c r="B548" i="8"/>
  <c r="C548" i="8"/>
  <c r="A557" i="8"/>
  <c r="B551" i="8"/>
  <c r="A560" i="8"/>
  <c r="C551" i="8"/>
  <c r="AO534" i="8"/>
  <c r="AG534" i="8"/>
  <c r="Y540" i="8"/>
  <c r="AA540" i="8"/>
  <c r="Z540" i="8"/>
  <c r="AB540" i="8"/>
  <c r="M540" i="8"/>
  <c r="Q540" i="8"/>
  <c r="U540" i="8" s="1"/>
  <c r="V540" i="8" s="1"/>
  <c r="X540" i="8" s="1"/>
  <c r="N540" i="8"/>
  <c r="AF540" i="8"/>
  <c r="AF541" i="8"/>
  <c r="M541" i="8"/>
  <c r="AB541" i="8"/>
  <c r="Y541" i="8"/>
  <c r="AA541" i="8"/>
  <c r="Q541" i="8"/>
  <c r="U541" i="8" s="1"/>
  <c r="V541" i="8" s="1"/>
  <c r="X541" i="8" s="1"/>
  <c r="N541" i="8"/>
  <c r="Z541" i="8"/>
  <c r="AG533" i="8"/>
  <c r="AO533" i="8"/>
  <c r="AO531" i="8"/>
  <c r="AG531" i="8"/>
  <c r="AF544" i="8"/>
  <c r="Z544" i="8"/>
  <c r="AA544" i="8"/>
  <c r="Q544" i="8"/>
  <c r="U544" i="8" s="1"/>
  <c r="V544" i="8" s="1"/>
  <c r="X544" i="8" s="1"/>
  <c r="N544" i="8"/>
  <c r="AB544" i="8"/>
  <c r="M544" i="8"/>
  <c r="Y544" i="8"/>
  <c r="A559" i="8"/>
  <c r="B550" i="8"/>
  <c r="C550" i="8"/>
  <c r="A556" i="8"/>
  <c r="C547" i="8"/>
  <c r="B547" i="8"/>
  <c r="AO529" i="8"/>
  <c r="AG529" i="8"/>
  <c r="C549" i="8"/>
  <c r="B549" i="8"/>
  <c r="A558" i="8"/>
  <c r="AA539" i="8"/>
  <c r="N539" i="8"/>
  <c r="Z539" i="8"/>
  <c r="AF539" i="8"/>
  <c r="Q539" i="8"/>
  <c r="U539" i="8" s="1"/>
  <c r="V539" i="8" s="1"/>
  <c r="X539" i="8" s="1"/>
  <c r="AB539" i="8"/>
  <c r="Y539" i="8"/>
  <c r="M539" i="8"/>
  <c r="AO535" i="8"/>
  <c r="AG535" i="8"/>
  <c r="Y543" i="8"/>
  <c r="AF543" i="8"/>
  <c r="AB542" i="8"/>
  <c r="N542" i="8"/>
  <c r="M543" i="8"/>
  <c r="O543" i="8" s="1"/>
  <c r="Q543" i="8"/>
  <c r="U543" i="8" s="1"/>
  <c r="V543" i="8" s="1"/>
  <c r="X543" i="8" s="1"/>
  <c r="M542" i="8"/>
  <c r="Y542" i="8"/>
  <c r="AC543" i="8"/>
  <c r="AD543" i="8" s="1"/>
  <c r="AE543" i="8" s="1"/>
  <c r="N543" i="8"/>
  <c r="Z543" i="8"/>
  <c r="Q542" i="8"/>
  <c r="U542" i="8" s="1"/>
  <c r="V542" i="8" s="1"/>
  <c r="X542" i="8" s="1"/>
  <c r="AF542" i="8"/>
  <c r="AA542" i="8"/>
  <c r="Z542" i="8"/>
  <c r="AB543" i="8"/>
  <c r="AA543" i="8"/>
  <c r="B553" i="8"/>
  <c r="A562" i="8"/>
  <c r="C553" i="8"/>
  <c r="AG530" i="8"/>
  <c r="AO530" i="8"/>
  <c r="Q538" i="8"/>
  <c r="U538" i="8" s="1"/>
  <c r="V538" i="8" s="1"/>
  <c r="X538" i="8" s="1"/>
  <c r="AA538" i="8"/>
  <c r="N538" i="8"/>
  <c r="Z538" i="8"/>
  <c r="M538" i="8"/>
  <c r="O538" i="8" s="1"/>
  <c r="AF538" i="8"/>
  <c r="Y538" i="8"/>
  <c r="AB538" i="8"/>
  <c r="C552" i="8"/>
  <c r="B552" i="8"/>
  <c r="A561" i="8"/>
  <c r="O539" i="8" l="1"/>
  <c r="AC539" i="8" s="1"/>
  <c r="AD539" i="8" s="1"/>
  <c r="AE539" i="8" s="1"/>
  <c r="O544" i="8"/>
  <c r="AC544" i="8" s="1"/>
  <c r="AD544" i="8" s="1"/>
  <c r="AE544" i="8" s="1"/>
  <c r="O541" i="8"/>
  <c r="AC541" i="8" s="1"/>
  <c r="AD541" i="8" s="1"/>
  <c r="AE541" i="8" s="1"/>
  <c r="O542" i="8"/>
  <c r="AC542" i="8" s="1"/>
  <c r="AD542" i="8" s="1"/>
  <c r="AE542" i="8" s="1"/>
  <c r="O540" i="8"/>
  <c r="AC540" i="8" s="1"/>
  <c r="AD540" i="8" s="1"/>
  <c r="AE540" i="8" s="1"/>
  <c r="AC538" i="8"/>
  <c r="A565" i="8"/>
  <c r="C556" i="8"/>
  <c r="B556" i="8"/>
  <c r="N552" i="8"/>
  <c r="M552" i="8"/>
  <c r="O552" i="8" s="1"/>
  <c r="AC552" i="8" s="1"/>
  <c r="AD552" i="8" s="1"/>
  <c r="AE552" i="8" s="1"/>
  <c r="Q552" i="8"/>
  <c r="U552" i="8" s="1"/>
  <c r="V552" i="8" s="1"/>
  <c r="X552" i="8" s="1"/>
  <c r="AF551" i="8"/>
  <c r="AA551" i="8"/>
  <c r="Z551" i="8"/>
  <c r="Y551" i="8"/>
  <c r="AB551" i="8"/>
  <c r="N551" i="8"/>
  <c r="M551" i="8"/>
  <c r="Q551" i="8"/>
  <c r="U551" i="8" s="1"/>
  <c r="V551" i="8" s="1"/>
  <c r="X551" i="8" s="1"/>
  <c r="AA552" i="8"/>
  <c r="Z552" i="8"/>
  <c r="Y552" i="8"/>
  <c r="AB552" i="8"/>
  <c r="AF552" i="8"/>
  <c r="AA548" i="8"/>
  <c r="Y548" i="8"/>
  <c r="N548" i="8"/>
  <c r="Q548" i="8"/>
  <c r="U548" i="8" s="1"/>
  <c r="V548" i="8" s="1"/>
  <c r="X548" i="8" s="1"/>
  <c r="Z548" i="8"/>
  <c r="AB548" i="8"/>
  <c r="M548" i="8"/>
  <c r="AF548" i="8"/>
  <c r="AD538" i="8"/>
  <c r="AE538" i="8" s="1"/>
  <c r="AO543" i="8"/>
  <c r="AG543" i="8"/>
  <c r="AG539" i="8"/>
  <c r="AO539" i="8"/>
  <c r="A567" i="8"/>
  <c r="C558" i="8"/>
  <c r="B558" i="8"/>
  <c r="M550" i="8"/>
  <c r="AB550" i="8"/>
  <c r="AA550" i="8"/>
  <c r="Y550" i="8"/>
  <c r="N550" i="8"/>
  <c r="Q550" i="8"/>
  <c r="U550" i="8" s="1"/>
  <c r="V550" i="8" s="1"/>
  <c r="X550" i="8" s="1"/>
  <c r="Z550" i="8"/>
  <c r="AF550" i="8"/>
  <c r="B560" i="8"/>
  <c r="A569" i="8"/>
  <c r="C560" i="8"/>
  <c r="A570" i="8"/>
  <c r="C561" i="8"/>
  <c r="B561" i="8"/>
  <c r="AG542" i="8"/>
  <c r="AO542" i="8"/>
  <c r="AO540" i="8"/>
  <c r="AG540" i="8"/>
  <c r="C562" i="8"/>
  <c r="B562" i="8"/>
  <c r="A571" i="8"/>
  <c r="AG538" i="8"/>
  <c r="AO538" i="8"/>
  <c r="AF553" i="8"/>
  <c r="N553" i="8"/>
  <c r="AA553" i="8"/>
  <c r="M553" i="8"/>
  <c r="Z553" i="8"/>
  <c r="Q553" i="8"/>
  <c r="U553" i="8" s="1"/>
  <c r="V553" i="8" s="1"/>
  <c r="X553" i="8" s="1"/>
  <c r="Y553" i="8"/>
  <c r="AB553" i="8"/>
  <c r="M549" i="8"/>
  <c r="AB549" i="8"/>
  <c r="AA549" i="8"/>
  <c r="Y549" i="8"/>
  <c r="N549" i="8"/>
  <c r="Q549" i="8"/>
  <c r="U549" i="8" s="1"/>
  <c r="V549" i="8" s="1"/>
  <c r="X549" i="8" s="1"/>
  <c r="Z549" i="8"/>
  <c r="AF549" i="8"/>
  <c r="M547" i="8"/>
  <c r="O547" i="8" s="1"/>
  <c r="AB547" i="8"/>
  <c r="AA547" i="8"/>
  <c r="Y547" i="8"/>
  <c r="N547" i="8"/>
  <c r="Q547" i="8"/>
  <c r="U547" i="8" s="1"/>
  <c r="V547" i="8" s="1"/>
  <c r="X547" i="8" s="1"/>
  <c r="Z547" i="8"/>
  <c r="AF547" i="8"/>
  <c r="A568" i="8"/>
  <c r="C559" i="8"/>
  <c r="B559" i="8"/>
  <c r="AG544" i="8"/>
  <c r="AO544" i="8"/>
  <c r="AG541" i="8"/>
  <c r="AO541" i="8"/>
  <c r="A566" i="8"/>
  <c r="C557" i="8"/>
  <c r="B557" i="8"/>
  <c r="O551" i="8" l="1"/>
  <c r="AC551" i="8" s="1"/>
  <c r="AD551" i="8" s="1"/>
  <c r="AE551" i="8" s="1"/>
  <c r="O549" i="8"/>
  <c r="AC549" i="8" s="1"/>
  <c r="AD549" i="8" s="1"/>
  <c r="AE549" i="8" s="1"/>
  <c r="O553" i="8"/>
  <c r="AC553" i="8" s="1"/>
  <c r="AD553" i="8" s="1"/>
  <c r="AE553" i="8" s="1"/>
  <c r="O548" i="8"/>
  <c r="AC548" i="8" s="1"/>
  <c r="AD548" i="8" s="1"/>
  <c r="AE548" i="8" s="1"/>
  <c r="O550" i="8"/>
  <c r="AC550" i="8" s="1"/>
  <c r="AD550" i="8" s="1"/>
  <c r="AE550" i="8" s="1"/>
  <c r="AC547" i="8"/>
  <c r="B571" i="8"/>
  <c r="C571" i="8"/>
  <c r="AO552" i="8"/>
  <c r="AG552" i="8"/>
  <c r="AG548" i="8"/>
  <c r="AO548" i="8"/>
  <c r="Q557" i="8"/>
  <c r="U557" i="8" s="1"/>
  <c r="V557" i="8" s="1"/>
  <c r="X557" i="8" s="1"/>
  <c r="AA557" i="8"/>
  <c r="Z557" i="8"/>
  <c r="AF557" i="8"/>
  <c r="M557" i="8"/>
  <c r="AB557" i="8"/>
  <c r="Y557" i="8"/>
  <c r="N557" i="8"/>
  <c r="C568" i="8"/>
  <c r="B568" i="8"/>
  <c r="AG553" i="8"/>
  <c r="AO553" i="8"/>
  <c r="AG550" i="8"/>
  <c r="AO550" i="8"/>
  <c r="AO551" i="8"/>
  <c r="AG551" i="8"/>
  <c r="Q559" i="8"/>
  <c r="U559" i="8" s="1"/>
  <c r="V559" i="8" s="1"/>
  <c r="X559" i="8" s="1"/>
  <c r="N559" i="8"/>
  <c r="Z559" i="8"/>
  <c r="AF559" i="8"/>
  <c r="M559" i="8"/>
  <c r="AB559" i="8"/>
  <c r="Y559" i="8"/>
  <c r="AA559" i="8"/>
  <c r="AG547" i="8"/>
  <c r="AO547" i="8"/>
  <c r="AO549" i="8"/>
  <c r="AG549" i="8"/>
  <c r="Q558" i="8"/>
  <c r="U558" i="8" s="1"/>
  <c r="V558" i="8" s="1"/>
  <c r="X558" i="8" s="1"/>
  <c r="AA558" i="8"/>
  <c r="Z558" i="8"/>
  <c r="AF558" i="8"/>
  <c r="M558" i="8"/>
  <c r="AB558" i="8"/>
  <c r="Y558" i="8"/>
  <c r="N558" i="8"/>
  <c r="Q556" i="8"/>
  <c r="U556" i="8" s="1"/>
  <c r="V556" i="8" s="1"/>
  <c r="X556" i="8" s="1"/>
  <c r="N556" i="8"/>
  <c r="Z556" i="8"/>
  <c r="AF556" i="8"/>
  <c r="M556" i="8"/>
  <c r="O556" i="8" s="1"/>
  <c r="AB556" i="8"/>
  <c r="Y556" i="8"/>
  <c r="AA556" i="8"/>
  <c r="AD547" i="8"/>
  <c r="AE547" i="8" s="1"/>
  <c r="B570" i="8"/>
  <c r="C570" i="8"/>
  <c r="C566" i="8"/>
  <c r="B566" i="8"/>
  <c r="Q562" i="8"/>
  <c r="U562" i="8" s="1"/>
  <c r="V562" i="8" s="1"/>
  <c r="X562" i="8" s="1"/>
  <c r="AA562" i="8"/>
  <c r="Z562" i="8"/>
  <c r="AF562" i="8"/>
  <c r="M562" i="8"/>
  <c r="AB562" i="8"/>
  <c r="Y562" i="8"/>
  <c r="N562" i="8"/>
  <c r="Z560" i="8"/>
  <c r="Y560" i="8"/>
  <c r="N561" i="8"/>
  <c r="M560" i="8"/>
  <c r="Q560" i="8"/>
  <c r="U560" i="8" s="1"/>
  <c r="V560" i="8" s="1"/>
  <c r="X560" i="8" s="1"/>
  <c r="AF560" i="8"/>
  <c r="N560" i="8"/>
  <c r="Z561" i="8"/>
  <c r="Y561" i="8"/>
  <c r="AF561" i="8"/>
  <c r="AB560" i="8"/>
  <c r="AA561" i="8"/>
  <c r="M561" i="8"/>
  <c r="O561" i="8" s="1"/>
  <c r="AC561" i="8" s="1"/>
  <c r="Q561" i="8"/>
  <c r="U561" i="8" s="1"/>
  <c r="V561" i="8" s="1"/>
  <c r="X561" i="8" s="1"/>
  <c r="AB561" i="8"/>
  <c r="AA560" i="8"/>
  <c r="B569" i="8"/>
  <c r="C569" i="8"/>
  <c r="B567" i="8"/>
  <c r="C567" i="8"/>
  <c r="C565" i="8"/>
  <c r="B565" i="8"/>
  <c r="O558" i="8" l="1"/>
  <c r="AC558" i="8" s="1"/>
  <c r="AD558" i="8" s="1"/>
  <c r="AE558" i="8" s="1"/>
  <c r="O560" i="8"/>
  <c r="AC560" i="8" s="1"/>
  <c r="AD560" i="8" s="1"/>
  <c r="AE560" i="8" s="1"/>
  <c r="O562" i="8"/>
  <c r="AC562" i="8" s="1"/>
  <c r="AD562" i="8" s="1"/>
  <c r="AE562" i="8" s="1"/>
  <c r="O559" i="8"/>
  <c r="AC559" i="8" s="1"/>
  <c r="AD559" i="8" s="1"/>
  <c r="AE559" i="8" s="1"/>
  <c r="O557" i="8"/>
  <c r="AC557" i="8" s="1"/>
  <c r="AD557" i="8" s="1"/>
  <c r="AE557" i="8" s="1"/>
  <c r="AC556" i="8"/>
  <c r="AD556" i="8" s="1"/>
  <c r="AE556" i="8" s="1"/>
  <c r="AF565" i="8"/>
  <c r="Z565" i="8"/>
  <c r="AB565" i="8"/>
  <c r="M565" i="8"/>
  <c r="O565" i="8" s="1"/>
  <c r="AA565" i="8"/>
  <c r="Y565" i="8"/>
  <c r="N565" i="8"/>
  <c r="Q565" i="8"/>
  <c r="U565" i="8" s="1"/>
  <c r="V565" i="8" s="1"/>
  <c r="X565" i="8" s="1"/>
  <c r="AO559" i="8"/>
  <c r="AG559" i="8"/>
  <c r="N570" i="8"/>
  <c r="M570" i="8"/>
  <c r="O570" i="8" s="1"/>
  <c r="AC570" i="8" s="1"/>
  <c r="AD570" i="8" s="1"/>
  <c r="AE570" i="8" s="1"/>
  <c r="Y569" i="8"/>
  <c r="AF569" i="8"/>
  <c r="AA569" i="8"/>
  <c r="Z569" i="8"/>
  <c r="Q569" i="8"/>
  <c r="U569" i="8" s="1"/>
  <c r="V569" i="8" s="1"/>
  <c r="X569" i="8" s="1"/>
  <c r="AF570" i="8"/>
  <c r="AB569" i="8"/>
  <c r="N569" i="8"/>
  <c r="M569" i="8"/>
  <c r="Y570" i="8"/>
  <c r="AB570" i="8"/>
  <c r="AA570" i="8"/>
  <c r="Z570" i="8"/>
  <c r="Q570" i="8"/>
  <c r="U570" i="8" s="1"/>
  <c r="V570" i="8" s="1"/>
  <c r="X570" i="8" s="1"/>
  <c r="AO560" i="8"/>
  <c r="AG560" i="8"/>
  <c r="AD561" i="8"/>
  <c r="AE561" i="8" s="1"/>
  <c r="AA568" i="8"/>
  <c r="Y568" i="8"/>
  <c r="N568" i="8"/>
  <c r="Q568" i="8"/>
  <c r="U568" i="8" s="1"/>
  <c r="V568" i="8" s="1"/>
  <c r="X568" i="8" s="1"/>
  <c r="AF568" i="8"/>
  <c r="Z568" i="8"/>
  <c r="AB568" i="8"/>
  <c r="M568" i="8"/>
  <c r="AO561" i="8"/>
  <c r="AG561" i="8"/>
  <c r="AO556" i="8"/>
  <c r="AG556" i="8"/>
  <c r="AO558" i="8"/>
  <c r="AG558" i="8"/>
  <c r="AO557" i="8"/>
  <c r="AG557" i="8"/>
  <c r="AF571" i="8"/>
  <c r="Z571" i="8"/>
  <c r="AB571" i="8"/>
  <c r="M571" i="8"/>
  <c r="AA571" i="8"/>
  <c r="Y571" i="8"/>
  <c r="N571" i="8"/>
  <c r="Q571" i="8"/>
  <c r="U571" i="8" s="1"/>
  <c r="V571" i="8" s="1"/>
  <c r="X571" i="8" s="1"/>
  <c r="AO562" i="8"/>
  <c r="AG562" i="8"/>
  <c r="AB567" i="8"/>
  <c r="M567" i="8"/>
  <c r="AA567" i="8"/>
  <c r="Y567" i="8"/>
  <c r="N567" i="8"/>
  <c r="Q567" i="8"/>
  <c r="U567" i="8" s="1"/>
  <c r="V567" i="8" s="1"/>
  <c r="X567" i="8" s="1"/>
  <c r="AF567" i="8"/>
  <c r="Z567" i="8"/>
  <c r="AA566" i="8"/>
  <c r="Q566" i="8"/>
  <c r="U566" i="8" s="1"/>
  <c r="V566" i="8" s="1"/>
  <c r="X566" i="8" s="1"/>
  <c r="N566" i="8"/>
  <c r="Y566" i="8"/>
  <c r="AF566" i="8"/>
  <c r="Z566" i="8"/>
  <c r="AB566" i="8"/>
  <c r="M566" i="8"/>
  <c r="O566" i="8" l="1"/>
  <c r="AC566" i="8" s="1"/>
  <c r="AD566" i="8" s="1"/>
  <c r="AE566" i="8" s="1"/>
  <c r="O567" i="8"/>
  <c r="AC567" i="8" s="1"/>
  <c r="AD567" i="8" s="1"/>
  <c r="AE567" i="8" s="1"/>
  <c r="M573" i="8"/>
  <c r="O571" i="8"/>
  <c r="AC571" i="8" s="1"/>
  <c r="AD571" i="8" s="1"/>
  <c r="AE571" i="8" s="1"/>
  <c r="O568" i="8"/>
  <c r="AC568" i="8" s="1"/>
  <c r="AD568" i="8" s="1"/>
  <c r="AE568" i="8" s="1"/>
  <c r="O569" i="8"/>
  <c r="AC569" i="8" s="1"/>
  <c r="AD569" i="8" s="1"/>
  <c r="AE569" i="8" s="1"/>
  <c r="AC565" i="8"/>
  <c r="AD565" i="8" s="1"/>
  <c r="AE565" i="8" s="1"/>
  <c r="AO567" i="8"/>
  <c r="AG567" i="8"/>
  <c r="AO568" i="8"/>
  <c r="AG568" i="8"/>
  <c r="AO569" i="8"/>
  <c r="AG569" i="8"/>
  <c r="AO566" i="8"/>
  <c r="AG566" i="8"/>
  <c r="AO571" i="8"/>
  <c r="AG571" i="8"/>
  <c r="AO570" i="8"/>
  <c r="AG570" i="8"/>
  <c r="AG565" i="8"/>
  <c r="AO56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volam</author>
    <author>Phong</author>
    <author>MY_PC</author>
    <author>User</author>
  </authors>
  <commentList>
    <comment ref="D14" authorId="0" shapeId="0" xr:uid="{00000000-0006-0000-0200-000001000000}">
      <text>
        <r>
          <rPr>
            <b/>
            <sz val="8"/>
            <color indexed="81"/>
            <rFont val="Tahoma"/>
            <family val="2"/>
          </rPr>
          <t>phong:</t>
        </r>
        <r>
          <rPr>
            <sz val="8"/>
            <color indexed="81"/>
            <rFont val="Tahoma"/>
            <family val="2"/>
          </rPr>
          <t xml:space="preserve">
so lieu tren quyet dinh DADT</t>
        </r>
      </text>
    </comment>
    <comment ref="I14" authorId="0" shapeId="0" xr:uid="{00000000-0006-0000-0200-000002000000}">
      <text>
        <r>
          <rPr>
            <b/>
            <sz val="8"/>
            <color indexed="81"/>
            <rFont val="Tahoma"/>
            <family val="2"/>
          </rPr>
          <t>phong:</t>
        </r>
        <r>
          <rPr>
            <sz val="8"/>
            <color indexed="81"/>
            <rFont val="Tahoma"/>
            <family val="2"/>
          </rPr>
          <t xml:space="preserve">
so lieu tren quyet dinh DADT</t>
        </r>
      </text>
    </comment>
    <comment ref="B16" authorId="1" shapeId="0" xr:uid="{00000000-0006-0000-0200-000003000000}">
      <text>
        <r>
          <rPr>
            <b/>
            <sz val="8"/>
            <color indexed="81"/>
            <rFont val="Tahoma"/>
            <family val="2"/>
          </rPr>
          <t>Phong:</t>
        </r>
        <r>
          <rPr>
            <sz val="8"/>
            <color indexed="81"/>
            <rFont val="Tahoma"/>
            <family val="2"/>
          </rPr>
          <t xml:space="preserve">
phản ánh tình hình tiếp nhận, quản lý nguồn vốn đầu tư dự án theo từng loại nguồn vốn cụ thể</t>
        </r>
      </text>
    </comment>
    <comment ref="A20" authorId="1" shapeId="0" xr:uid="{00000000-0006-0000-0200-000004000000}">
      <text>
        <r>
          <rPr>
            <b/>
            <sz val="8"/>
            <color indexed="81"/>
            <rFont val="Tahoma"/>
            <family val="2"/>
          </rPr>
          <t>Phong:</t>
        </r>
        <r>
          <rPr>
            <sz val="8"/>
            <color indexed="81"/>
            <rFont val="Tahoma"/>
            <family val="2"/>
          </rPr>
          <t xml:space="preserve">
phản ánh đầy đủ từng loại nguồn vốn tham gia đầu tư dự án</t>
        </r>
      </text>
    </comment>
    <comment ref="D20" authorId="1" shapeId="0" xr:uid="{00000000-0006-0000-0200-000005000000}">
      <text>
        <r>
          <rPr>
            <b/>
            <sz val="8"/>
            <color indexed="81"/>
            <rFont val="Tahoma"/>
            <family val="2"/>
          </rPr>
          <t>Phong:</t>
        </r>
        <r>
          <rPr>
            <sz val="8"/>
            <color indexed="81"/>
            <rFont val="Tahoma"/>
            <family val="2"/>
          </rPr>
          <t xml:space="preserve">
phản ánh nguồn vốn đầu tư cho dự án được cấp có thẩm quyền duyệt trong Quyết định đầu tư dự án</t>
        </r>
      </text>
    </comment>
    <comment ref="H20" authorId="1" shapeId="0" xr:uid="{00000000-0006-0000-0200-000006000000}">
      <text>
        <r>
          <rPr>
            <b/>
            <sz val="8"/>
            <color indexed="81"/>
            <rFont val="Tahoma"/>
            <family val="2"/>
          </rPr>
          <t>Phong:</t>
        </r>
        <r>
          <rPr>
            <sz val="8"/>
            <color indexed="81"/>
            <rFont val="Tahoma"/>
            <family val="2"/>
          </rPr>
          <t xml:space="preserve">
Phản ánh nguồn vốn thực tế đầu tư cho dự án tính đến thời điểm khoá sổ lập báo cáo quyết toán</t>
        </r>
      </text>
    </comment>
    <comment ref="F21" authorId="2" shapeId="0" xr:uid="{00000000-0006-0000-0200-000007000000}">
      <text>
        <r>
          <rPr>
            <b/>
            <sz val="9"/>
            <color indexed="81"/>
            <rFont val="Tahoma"/>
            <family val="2"/>
          </rPr>
          <t>MY_PC:</t>
        </r>
        <r>
          <rPr>
            <sz val="9"/>
            <color indexed="81"/>
            <rFont val="Tahoma"/>
            <family val="2"/>
          </rPr>
          <t xml:space="preserve">
kế hoạch vốn hằng năm</t>
        </r>
      </text>
    </comment>
    <comment ref="H21" authorId="2" shapeId="0" xr:uid="{00000000-0006-0000-0200-000008000000}">
      <text>
        <r>
          <rPr>
            <b/>
            <sz val="9"/>
            <color indexed="81"/>
            <rFont val="Tahoma"/>
            <family val="2"/>
          </rPr>
          <t>MY_PC:</t>
        </r>
        <r>
          <rPr>
            <sz val="9"/>
            <color indexed="81"/>
            <rFont val="Tahoma"/>
            <family val="2"/>
          </rPr>
          <t xml:space="preserve">
đã thực hiện</t>
        </r>
      </text>
    </comment>
    <comment ref="G48" authorId="1" shapeId="0" xr:uid="{00000000-0006-0000-0200-000009000000}">
      <text>
        <r>
          <rPr>
            <b/>
            <sz val="8"/>
            <color indexed="81"/>
            <rFont val="Tahoma"/>
            <family val="2"/>
          </rPr>
          <t>Phong:</t>
        </r>
        <r>
          <rPr>
            <sz val="8"/>
            <color indexed="81"/>
            <rFont val="Tahoma"/>
            <family val="2"/>
          </rPr>
          <t xml:space="preserve">
Phản ánh toàn bộ những khoản đã chi phí nhưng do nguyên nhân khách quan: thiên tai (bão, lụt, cháy nổ),... làm thiệt hại, được cấp có thẩm quyền quyết định đầu tư cho phép duyệt bỏ không tính vào giá trị tài sản hình thành qua đầu tư.</t>
        </r>
      </text>
    </comment>
    <comment ref="B60" authorId="3" shapeId="0" xr:uid="{00000000-0006-0000-0200-00000A000000}">
      <text>
        <r>
          <rPr>
            <b/>
            <sz val="8"/>
            <color indexed="81"/>
            <rFont val="Tahoma"/>
            <family val="2"/>
          </rPr>
          <t>User:</t>
        </r>
        <r>
          <rPr>
            <sz val="8"/>
            <color indexed="81"/>
            <rFont val="Tahoma"/>
            <family val="2"/>
          </rPr>
          <t xml:space="preserve">
- Những thay đổi nội dung của dự án so với quyết định đầu tư được duyệt:
+ Quy mô, kết cấu  công trình, hình thức quản lý dự án, thay đổi Chủ đầu tư, hình thức lựa chọn nhà thầu, nguồn vốn đầu tư, tổng mức vốn đầu tư.
+ Những thay đổi về thiết kế kỹ thuật, tổng dự toán được duyệt.</t>
        </r>
      </text>
    </comment>
    <comment ref="B62" authorId="3" shapeId="0" xr:uid="{00000000-0006-0000-0200-00000B000000}">
      <text>
        <r>
          <rPr>
            <b/>
            <sz val="8"/>
            <color indexed="81"/>
            <rFont val="Tahoma"/>
            <family val="2"/>
          </rPr>
          <t>User:</t>
        </r>
        <r>
          <rPr>
            <sz val="8"/>
            <color indexed="81"/>
            <rFont val="Tahoma"/>
            <family val="2"/>
          </rPr>
          <t xml:space="preserve">
- Chấp hành trình tự thủ tục quản lý đầu tư và xây dựng của Nhà nước.
- Công tác quản lý vốn, tài sản trong quá trình đầu tư.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laiduchanh</author>
  </authors>
  <commentList>
    <comment ref="C26" authorId="0" shapeId="0" xr:uid="{00000000-0006-0000-0700-000001000000}">
      <text>
        <r>
          <rPr>
            <b/>
            <sz val="9"/>
            <color indexed="81"/>
            <rFont val="Tahoma"/>
            <family val="2"/>
          </rPr>
          <t>laiduchanh:</t>
        </r>
        <r>
          <rPr>
            <sz val="9"/>
            <color indexed="81"/>
            <rFont val="Tahoma"/>
            <family val="2"/>
          </rPr>
          <t xml:space="preserve">
Công ty Dịch vụ Vật tư</t>
        </r>
      </text>
    </comment>
    <comment ref="C65" authorId="0" shapeId="0" xr:uid="{00000000-0006-0000-0700-000002000000}">
      <text>
        <r>
          <rPr>
            <b/>
            <sz val="9"/>
            <color indexed="81"/>
            <rFont val="Tahoma"/>
            <family val="2"/>
          </rPr>
          <t>laiduchanh:</t>
        </r>
        <r>
          <rPr>
            <sz val="9"/>
            <color indexed="81"/>
            <rFont val="Tahoma"/>
            <family val="2"/>
          </rPr>
          <t xml:space="preserve">
Trung tâm Cung ứng Vật tư</t>
        </r>
      </text>
    </comment>
  </commentList>
</comments>
</file>

<file path=xl/sharedStrings.xml><?xml version="1.0" encoding="utf-8"?>
<sst xmlns="http://schemas.openxmlformats.org/spreadsheetml/2006/main" count="5422" uniqueCount="512">
  <si>
    <t>STT</t>
  </si>
  <si>
    <t>ĐƠN VỊ QLSD</t>
  </si>
  <si>
    <t>SỐ HỢP ĐỒNG</t>
  </si>
  <si>
    <t>Mô tả</t>
  </si>
  <si>
    <t>NGAY HĐ</t>
  </si>
  <si>
    <t>SỐ PO</t>
  </si>
  <si>
    <t>VĂN BẢN PO</t>
  </si>
  <si>
    <t>NGAY VB PO</t>
  </si>
  <si>
    <t>TÊN VẬT TƯ/THIẾT BỊ</t>
  </si>
  <si>
    <t>ĐVT</t>
  </si>
  <si>
    <t>ĐƠN GIÁ</t>
  </si>
  <si>
    <t>THANH TIEN</t>
  </si>
  <si>
    <t>Số BBGN</t>
  </si>
  <si>
    <t>Ngày BBGN</t>
  </si>
  <si>
    <t>Số BB nghiệm thu</t>
  </si>
  <si>
    <t>Ngày bắt đầu giao hàng</t>
  </si>
  <si>
    <t>Ngày hoàn thành giao hàng</t>
  </si>
  <si>
    <t>Số ngày thực hiện</t>
  </si>
  <si>
    <t>Số ngày theo HĐ</t>
  </si>
  <si>
    <t>Số ngày chậm</t>
  </si>
  <si>
    <t>Ghi chú</t>
  </si>
  <si>
    <t>12=10*11</t>
  </si>
  <si>
    <t>19=18-17+1</t>
  </si>
  <si>
    <t>21=19-20</t>
  </si>
  <si>
    <t>An Giang</t>
  </si>
  <si>
    <t>3601/CUVT-KV</t>
  </si>
  <si>
    <t>Bộ</t>
  </si>
  <si>
    <t>4013/CUVT-KV</t>
  </si>
  <si>
    <t>4434/CUVT-KV</t>
  </si>
  <si>
    <t>VNPT An Giang Total</t>
  </si>
  <si>
    <t>Bà Rịa Vũng Tàu</t>
  </si>
  <si>
    <t>2644/CUVT-KV</t>
  </si>
  <si>
    <t>3070/CUVT-KV</t>
  </si>
  <si>
    <t>VNPT Bà Rịa Vũng Tàu Total</t>
  </si>
  <si>
    <t>Bạc Liêu</t>
  </si>
  <si>
    <t>VNPT Bạc Liêu Total</t>
  </si>
  <si>
    <t>Bắc Giang</t>
  </si>
  <si>
    <t>VNPT Bắc Giang Total</t>
  </si>
  <si>
    <t>Bắc Kạn</t>
  </si>
  <si>
    <t>VNPT Bắc Kạn Total</t>
  </si>
  <si>
    <t>Bắc Ninh</t>
  </si>
  <si>
    <t>VNPT Bắc Ninh Total</t>
  </si>
  <si>
    <t>Bến Tre</t>
  </si>
  <si>
    <t>VNPT Bến Tre Total</t>
  </si>
  <si>
    <t>VNPT Bình Định</t>
  </si>
  <si>
    <t>Bình Định</t>
  </si>
  <si>
    <t>VNPT Bình Định Total</t>
  </si>
  <si>
    <t>VNPT Bình Dương</t>
  </si>
  <si>
    <t>Bình Dương</t>
  </si>
  <si>
    <t>VNPT Bình Dương Total</t>
  </si>
  <si>
    <t>Bình Phước</t>
  </si>
  <si>
    <t>VNPT Bình Phước Total</t>
  </si>
  <si>
    <t>Bình Thuận</t>
  </si>
  <si>
    <t>VNPT Bình Thuận Total</t>
  </si>
  <si>
    <t>Cà Mau</t>
  </si>
  <si>
    <t>VNPT Cà Mau Total</t>
  </si>
  <si>
    <t>Cần Thơ</t>
  </si>
  <si>
    <t>VNPT Cần Thơ Total</t>
  </si>
  <si>
    <t>Cao Bằng</t>
  </si>
  <si>
    <t>VNPT Cao Bằng Total</t>
  </si>
  <si>
    <t>Đà Nẵng</t>
  </si>
  <si>
    <t>VNPT Đà Nẵng Total</t>
  </si>
  <si>
    <t>Đắk Lắk</t>
  </si>
  <si>
    <t>VNPT Đắk Lắk Total</t>
  </si>
  <si>
    <t>Đắk Nông</t>
  </si>
  <si>
    <t>VNPT Đắk Nông Total</t>
  </si>
  <si>
    <t>Đồng Nai</t>
  </si>
  <si>
    <t>VNPT Đồng Nai Total</t>
  </si>
  <si>
    <t>Đồng Tháp</t>
  </si>
  <si>
    <t>VNPT Đồng Tháp Total</t>
  </si>
  <si>
    <t>Gia Lai</t>
  </si>
  <si>
    <t>VNPT Gia Lai Total</t>
  </si>
  <si>
    <t>Hà Giang</t>
  </si>
  <si>
    <t>VNPT Hà Giang Total</t>
  </si>
  <si>
    <t>Hà Nội</t>
  </si>
  <si>
    <t>VNPT Hà Nội Total</t>
  </si>
  <si>
    <t>Hà Nam</t>
  </si>
  <si>
    <t>VNPT Hà Nam Total</t>
  </si>
  <si>
    <t>Hà Tĩnh</t>
  </si>
  <si>
    <t>VNPT Hà Tĩnh Total</t>
  </si>
  <si>
    <t>Hòa Bình</t>
  </si>
  <si>
    <t>VNPT Hòa Bình Total</t>
  </si>
  <si>
    <t>Hải Dương</t>
  </si>
  <si>
    <t>VNPT Hải Dương Total</t>
  </si>
  <si>
    <t>Hải Phòng</t>
  </si>
  <si>
    <t>VNPT Hải Phòng Total</t>
  </si>
  <si>
    <t>Hậu Giang</t>
  </si>
  <si>
    <t>VNPT Hậu Giang Total</t>
  </si>
  <si>
    <t>VNPT Tp. Hồ Chí Minh Total</t>
  </si>
  <si>
    <t>Hưng Yên</t>
  </si>
  <si>
    <t>VNPT Hưng Yên Total</t>
  </si>
  <si>
    <t>Khánh Hòa</t>
  </si>
  <si>
    <t>VNPT Khánh Hòa Total</t>
  </si>
  <si>
    <t>Kiên Giang</t>
  </si>
  <si>
    <t>VNPT Kiên Giang Total</t>
  </si>
  <si>
    <t>Kon Tum</t>
  </si>
  <si>
    <t>VNPT Kon Tum Total</t>
  </si>
  <si>
    <t>Lâm Đồng</t>
  </si>
  <si>
    <t>VNPT Lâm Đồng Total</t>
  </si>
  <si>
    <t>Lai Châu</t>
  </si>
  <si>
    <t>VNPT Lai Châu Total</t>
  </si>
  <si>
    <t>Lạng Sơn</t>
  </si>
  <si>
    <t>VNPT Lạng Sơn Total</t>
  </si>
  <si>
    <t>Lào Cai</t>
  </si>
  <si>
    <t>VNPT Lào Cai Total</t>
  </si>
  <si>
    <t>Long An</t>
  </si>
  <si>
    <t>VNPT Long An Total</t>
  </si>
  <si>
    <t>Nam Định</t>
  </si>
  <si>
    <t>VNPT Nam Định Total</t>
  </si>
  <si>
    <t>Nghệ An</t>
  </si>
  <si>
    <t>VNPT Nghệ An Total</t>
  </si>
  <si>
    <t>Ninh Bình</t>
  </si>
  <si>
    <t>VNPT Ninh Bình Total</t>
  </si>
  <si>
    <t>Ninh Thuận</t>
  </si>
  <si>
    <t>VNPT Ninh Thuận Total</t>
  </si>
  <si>
    <t>Phú Thọ</t>
  </si>
  <si>
    <t>VNPT Phú Thọ Total</t>
  </si>
  <si>
    <t>Phú Yên</t>
  </si>
  <si>
    <t>VNPT Phú Yên Total</t>
  </si>
  <si>
    <t>Quảng Bình</t>
  </si>
  <si>
    <t>VNPT Quảng Bình Total</t>
  </si>
  <si>
    <t>Quảng Nam</t>
  </si>
  <si>
    <t>VNPT Quảng Nam Total</t>
  </si>
  <si>
    <t>Quảng Ngãi</t>
  </si>
  <si>
    <t>VNPT Quảng Ngãi Total</t>
  </si>
  <si>
    <t>Quảng Ninh</t>
  </si>
  <si>
    <t>VNPT Quảng Ninh Total</t>
  </si>
  <si>
    <t>Quảng Trị</t>
  </si>
  <si>
    <t>VNPT Quảng Trị Total</t>
  </si>
  <si>
    <t>Sơn La</t>
  </si>
  <si>
    <t>VNPT Sơn La Total</t>
  </si>
  <si>
    <t>Sóc Trăng</t>
  </si>
  <si>
    <t>VNPT Sóc Trăng Total</t>
  </si>
  <si>
    <t>Tây Ninh</t>
  </si>
  <si>
    <t>VNPT Tây Ninh Total</t>
  </si>
  <si>
    <t>Thái Bình</t>
  </si>
  <si>
    <t>VNPT Thái Bình Total</t>
  </si>
  <si>
    <t>Thái Nguyên</t>
  </si>
  <si>
    <t>VNPT Thái Nguyên Total</t>
  </si>
  <si>
    <t>Thanh Hóa</t>
  </si>
  <si>
    <t>VNPT Thanh Hóa Total</t>
  </si>
  <si>
    <t>VNPT Thừa Thiên Huế</t>
  </si>
  <si>
    <t>Thừa Thiên Huế</t>
  </si>
  <si>
    <t>VNPT Thừa Thiên Huế Total</t>
  </si>
  <si>
    <t>Tiền Giang</t>
  </si>
  <si>
    <t>VNPT Tiền Giang Total</t>
  </si>
  <si>
    <t>Trà Vinh</t>
  </si>
  <si>
    <t>VNPT Trà Vinh Total</t>
  </si>
  <si>
    <t>Tuyên Quang</t>
  </si>
  <si>
    <t>VNPT Tuyên Quang Total</t>
  </si>
  <si>
    <t>Vĩnh Long</t>
  </si>
  <si>
    <t>VNPT Vĩnh Long Total</t>
  </si>
  <si>
    <t>Vĩnh Phúc</t>
  </si>
  <si>
    <t>VNPT Vĩnh Phúc Total</t>
  </si>
  <si>
    <t>Yên Bái</t>
  </si>
  <si>
    <t>VNPT Yên Bái Total</t>
  </si>
  <si>
    <t>Ngày BB nghiệm thu bàn giao</t>
  </si>
  <si>
    <t>Giá trị Hóa đơn</t>
  </si>
  <si>
    <t>Thuế VAT</t>
  </si>
  <si>
    <t>Tổng thành tiền</t>
  </si>
  <si>
    <t>Giấy CNCL</t>
  </si>
  <si>
    <t>Packing List</t>
  </si>
  <si>
    <t xml:space="preserve">Bảo Hiểm </t>
  </si>
  <si>
    <t>Kiểm tra KT</t>
  </si>
  <si>
    <t>Nghiệm thu KT</t>
  </si>
  <si>
    <t>Số BLBH</t>
  </si>
  <si>
    <t>Ngày BLBH</t>
  </si>
  <si>
    <t>Hạn BLBH</t>
  </si>
  <si>
    <t>Số tiền BLBH</t>
  </si>
  <si>
    <t>Phiếu Bảo hành</t>
  </si>
  <si>
    <t>BẢNG TỔNG HỢP KINH PHÍ QUYẾT TOÁN</t>
  </si>
  <si>
    <t>Đơn vị tính: VND</t>
  </si>
  <si>
    <t>Nội dung</t>
  </si>
  <si>
    <t>Thẩm tra</t>
  </si>
  <si>
    <t>Tham chiếu</t>
  </si>
  <si>
    <t>Trước thuế</t>
  </si>
  <si>
    <t>Thuế GTGT</t>
  </si>
  <si>
    <t>A</t>
  </si>
  <si>
    <t>Chi phí thiết bị</t>
  </si>
  <si>
    <t>B</t>
  </si>
  <si>
    <t>Chi phí khác</t>
  </si>
  <si>
    <t>C</t>
  </si>
  <si>
    <t>Dự phòng phí</t>
  </si>
  <si>
    <t>Tổng cộng (A+B+C)</t>
  </si>
  <si>
    <t>Tổng cộng sau thuế</t>
  </si>
  <si>
    <t>DANH MỤC HỢP ĐỒNG</t>
  </si>
  <si>
    <t>Số hợp đồng</t>
  </si>
  <si>
    <t>Nhà thầu thực hiện</t>
  </si>
  <si>
    <t>Giá trị quyết toán được duyệt</t>
  </si>
  <si>
    <t>Đã thanh toán</t>
  </si>
  <si>
    <t>Còn Thanh toán</t>
  </si>
  <si>
    <t>VAT</t>
  </si>
  <si>
    <t>ANSV</t>
  </si>
  <si>
    <t>TỔNG</t>
  </si>
  <si>
    <t>TẬP ĐOÀN BƯU CHÍNH VIỄN THÔNG VIỆT NAM</t>
  </si>
  <si>
    <t>Mẫu số 03</t>
  </si>
  <si>
    <t xml:space="preserve">    VIỄN THÔNG THÀNH PHỐ HỒ CHÍ MINH</t>
  </si>
  <si>
    <t xml:space="preserve">    Đơn vị MSTT : Trung tâm Cung ứng vật tư</t>
  </si>
  <si>
    <t>BÁO CÁO TỔNG HỢP</t>
  </si>
  <si>
    <t>QUYẾT TOÁN KẾ HOẠCH MUA SẮM TẬP TRUNG</t>
  </si>
  <si>
    <t>- Tên kế hoạch MSTT:</t>
  </si>
  <si>
    <t>- Cơ quan quyết định MSTT:</t>
  </si>
  <si>
    <t>Tập đoàn BCVT Việt Nam</t>
  </si>
  <si>
    <t>- Địa điểm triển khai MSTT:</t>
  </si>
  <si>
    <t>VNPT TP.Hồ Chí Minh</t>
  </si>
  <si>
    <t>Thời gian hoàn thành:</t>
  </si>
  <si>
    <t>- Tổng mức MSTT :    - Được duyệt :</t>
  </si>
  <si>
    <t>VNĐ</t>
  </si>
  <si>
    <t>- Thực hiện:</t>
  </si>
  <si>
    <t xml:space="preserve">I- Nguồn vốn </t>
  </si>
  <si>
    <t xml:space="preserve"> </t>
  </si>
  <si>
    <t>Đơn vị tính: đồng</t>
  </si>
  <si>
    <t>Tên nguồn vốn</t>
  </si>
  <si>
    <t>Dự toán được duyệt</t>
  </si>
  <si>
    <t>Thực hiện</t>
  </si>
  <si>
    <t>Chênh lệch</t>
  </si>
  <si>
    <t>3</t>
  </si>
  <si>
    <t>4</t>
  </si>
  <si>
    <t>Tổng cộng:</t>
  </si>
  <si>
    <t>- Nguồn vốn SXKD</t>
  </si>
  <si>
    <t>II- Tổng hợp chi phí MSTT đề nghị quyết toán:</t>
  </si>
  <si>
    <t>Nội dung chi phí</t>
  </si>
  <si>
    <t>Đề nghị quyết toán</t>
  </si>
  <si>
    <t xml:space="preserve">Tăng(+), giảm (-) so với dự toán </t>
  </si>
  <si>
    <t xml:space="preserve">Tổng số </t>
  </si>
  <si>
    <t xml:space="preserve">Vật  tư thiết bị </t>
  </si>
  <si>
    <t>Quản lý dự án</t>
  </si>
  <si>
    <t>Tư vấn</t>
  </si>
  <si>
    <t>Kiểm toán</t>
  </si>
  <si>
    <t>Dự phòng</t>
  </si>
  <si>
    <t>2. Chi tiết chi phí đầu tư  đề nghị quyết toán</t>
  </si>
  <si>
    <t>Chi phí đầu tư đề nghị quyết toán</t>
  </si>
  <si>
    <t>Tổng số</t>
  </si>
  <si>
    <t>Gồm</t>
  </si>
  <si>
    <t>Hợp đồng trọn gói</t>
  </si>
  <si>
    <t>Hợp đồng có 
điều chỉnh giá</t>
  </si>
  <si>
    <t>Chỉ định thầu</t>
  </si>
  <si>
    <t>1</t>
  </si>
  <si>
    <t>2</t>
  </si>
  <si>
    <t>5</t>
  </si>
  <si>
    <t>6</t>
  </si>
  <si>
    <t>Tổng số: - VNĐ</t>
  </si>
  <si>
    <t>- USD</t>
  </si>
  <si>
    <t>- Xây lắp: - VNĐ</t>
  </si>
  <si>
    <t>- Chi phí khác</t>
  </si>
  <si>
    <t>- Thuế GTGT</t>
  </si>
  <si>
    <t>đồng</t>
  </si>
  <si>
    <t>IV- Giá trị vật tư thiết bị hình thành qua MSTT</t>
  </si>
  <si>
    <t>Nhóm</t>
  </si>
  <si>
    <t>Giá trị tài sản (đồng)</t>
  </si>
  <si>
    <t>Thực tế</t>
  </si>
  <si>
    <t>Quy đổi</t>
  </si>
  <si>
    <t>Tổng số:</t>
  </si>
  <si>
    <t>Tài sản lưu động:</t>
  </si>
  <si>
    <t>V- Thuyết minh báo cáo quyết toán:</t>
  </si>
  <si>
    <t>Tình hình thực hiện MSTT</t>
  </si>
  <si>
    <t>Nhận xét, đánh giá quá trình thực hiện dự án:</t>
  </si>
  <si>
    <t>-</t>
  </si>
  <si>
    <t xml:space="preserve">Chấp hành trình tự thủ tục MSTT: đầy đủ theo quy định </t>
  </si>
  <si>
    <t>Công tác quản lý vốn, vật tư, thiết bị :  thực hiện theo đúng quy định</t>
  </si>
  <si>
    <t>Kiến nghị:</t>
  </si>
  <si>
    <t>Không có</t>
  </si>
  <si>
    <t>KT.GIÁM ĐỐC</t>
  </si>
  <si>
    <t>NGƯỜI LẬP BIỂU</t>
  </si>
  <si>
    <t>KẾ TOÁN TRƯỞNG</t>
  </si>
  <si>
    <t>PHÓ GIÁM ĐỐC</t>
  </si>
  <si>
    <t>Trần Thị Ngân</t>
  </si>
  <si>
    <t>Lê Ngọc Hảo</t>
  </si>
  <si>
    <t>Mai Xuân Dung</t>
  </si>
  <si>
    <t>BẢNG KÊ CHI TIẾT THANH TOÁN</t>
  </si>
  <si>
    <t>Số PO</t>
  </si>
  <si>
    <t>Văn bản PO</t>
  </si>
  <si>
    <t>Ngày PO</t>
  </si>
  <si>
    <t>Giá trị đơn hàng</t>
  </si>
  <si>
    <t>đã thanh toán</t>
  </si>
  <si>
    <t>Còn thanh toán</t>
  </si>
  <si>
    <t>Thuế</t>
  </si>
  <si>
    <t>Tổng cộng</t>
  </si>
  <si>
    <t>tw</t>
  </si>
  <si>
    <t>tt</t>
  </si>
  <si>
    <t>PO1</t>
  </si>
  <si>
    <t>PO2</t>
  </si>
  <si>
    <t xml:space="preserve">    VIỄN THÔNG TP. HỒ CHÍ MINH</t>
  </si>
  <si>
    <t xml:space="preserve"> TRUNG TÂM CUNG ỨNG VẬT TƯ</t>
  </si>
  <si>
    <t>BẢNG TỔNG HỢP PHÂN BỔ GIÁ TRỊ QUYẾT TOÁN CHO ĐƠN VỊ QUẢN LÝ, SỬ DỤNG</t>
  </si>
  <si>
    <t xml:space="preserve">GIÁ TRỊ QUYẾT TOÁN </t>
  </si>
  <si>
    <t>Đơn vị quản lý sử dụng (VNPT tỉnh/TP)</t>
  </si>
  <si>
    <t>Số tiền trước thuế</t>
  </si>
  <si>
    <t xml:space="preserve">VNPT An Giang </t>
  </si>
  <si>
    <t xml:space="preserve">VNPT Bà Rịa -Vũng Tàu </t>
  </si>
  <si>
    <t xml:space="preserve">VNPT Bắc Giang </t>
  </si>
  <si>
    <t xml:space="preserve">VNPT Bắc Ninh </t>
  </si>
  <si>
    <t xml:space="preserve">VNPT Bình Dương </t>
  </si>
  <si>
    <t xml:space="preserve">VNPT Bình Phước </t>
  </si>
  <si>
    <t xml:space="preserve">VNPT Bình Thuận </t>
  </si>
  <si>
    <t xml:space="preserve">VNPT Cà Mau </t>
  </si>
  <si>
    <t xml:space="preserve">VNPT Cần Thơ </t>
  </si>
  <si>
    <t xml:space="preserve">VNPT Đắk Lắk </t>
  </si>
  <si>
    <t xml:space="preserve">VNPT Đắk Nông </t>
  </si>
  <si>
    <t xml:space="preserve">VNPT Điện Biên </t>
  </si>
  <si>
    <t xml:space="preserve">VNPT Đồng Tháp </t>
  </si>
  <si>
    <t xml:space="preserve">VNPT Hà Nội </t>
  </si>
  <si>
    <t xml:space="preserve">VNPT Hà Tĩnh </t>
  </si>
  <si>
    <t xml:space="preserve">VNPT Hòa Bình </t>
  </si>
  <si>
    <t xml:space="preserve">VNPT Hải Phòng </t>
  </si>
  <si>
    <t xml:space="preserve">VNPT TP. Hồ Chí Minh </t>
  </si>
  <si>
    <t xml:space="preserve">VNPT Hưng Yên </t>
  </si>
  <si>
    <t xml:space="preserve">VNPT Khánh Hòa </t>
  </si>
  <si>
    <t xml:space="preserve">VNPT Kiên Giang </t>
  </si>
  <si>
    <t xml:space="preserve">VNPT Kon Tum </t>
  </si>
  <si>
    <t xml:space="preserve">VNPT Lâm Đồng </t>
  </si>
  <si>
    <t xml:space="preserve">VNPT Lạng Sơn </t>
  </si>
  <si>
    <t xml:space="preserve">VNPT Lào Cai </t>
  </si>
  <si>
    <t xml:space="preserve">VNPT Long An </t>
  </si>
  <si>
    <t xml:space="preserve">VNPT Nam Định </t>
  </si>
  <si>
    <t xml:space="preserve">VNPT Nghệ An </t>
  </si>
  <si>
    <t xml:space="preserve">VNPT Ninh Bình </t>
  </si>
  <si>
    <t xml:space="preserve">VNPT Ninh Thuận </t>
  </si>
  <si>
    <t xml:space="preserve">VNPT Phú Thọ </t>
  </si>
  <si>
    <t xml:space="preserve">VNPT Quảng Bình </t>
  </si>
  <si>
    <t xml:space="preserve">VNPT Quảng Nam </t>
  </si>
  <si>
    <t xml:space="preserve">VNPT Quảng Ngãi </t>
  </si>
  <si>
    <t xml:space="preserve">VNPT Quảng Ninh </t>
  </si>
  <si>
    <t xml:space="preserve">VNPT Quảng Trị </t>
  </si>
  <si>
    <t xml:space="preserve">VNPT Sơn La </t>
  </si>
  <si>
    <t xml:space="preserve">VNPT Sóc Trăng </t>
  </si>
  <si>
    <t xml:space="preserve">VNPT Tây Ninh </t>
  </si>
  <si>
    <t xml:space="preserve">VNPT Thái Bình </t>
  </si>
  <si>
    <t xml:space="preserve">VNPT Thái Nguyên </t>
  </si>
  <si>
    <t xml:space="preserve">VNPT Thanh Hóa </t>
  </si>
  <si>
    <t xml:space="preserve">VNPT Tiền Giang </t>
  </si>
  <si>
    <t xml:space="preserve">VNPT Trà Vinh </t>
  </si>
  <si>
    <t xml:space="preserve">VNPT Tuyên Quang </t>
  </si>
  <si>
    <t xml:space="preserve">VNPT Vĩnh Long </t>
  </si>
  <si>
    <t xml:space="preserve">VNPT Vĩnh Phúc </t>
  </si>
  <si>
    <t xml:space="preserve">VNPT Yên Bái </t>
  </si>
  <si>
    <t>Lập bảng</t>
  </si>
  <si>
    <t>VIỄN THÔNG TP. HỒ CHÍ MINH</t>
  </si>
  <si>
    <t>CỘNG HÒA XÃ HỘI CHỦ NGHĨA VIỆT NAM</t>
  </si>
  <si>
    <t>TRUNG TÂM CUNG ỨNG VẬT TƯ</t>
  </si>
  <si>
    <t>Độc lập - Tự do - Hạnh phúc</t>
  </si>
  <si>
    <t>TỜ TRÌNH</t>
  </si>
  <si>
    <t>V/v : Phê duyệt quyết toán kế hoạch MSTT hoàn thành</t>
  </si>
  <si>
    <r>
      <t>Kính gửi :</t>
    </r>
    <r>
      <rPr>
        <b/>
        <sz val="13"/>
        <rFont val="Times New Roman"/>
        <family val="1"/>
      </rPr>
      <t xml:space="preserve"> GIÁM ĐỐC VIỄN THÔNG TP. HỒ CHÍ MINH</t>
    </r>
  </si>
  <si>
    <t>(Thông qua Phòng Kế toán - Kế hoạch)</t>
  </si>
  <si>
    <t xml:space="preserve"> - Căn cứ Quyết định số 483/QĐ-VNPT-KHĐT-KTTC ngày 26/04/2016 của Tập Đoàn Bưu Chính Viễn Thông Việt Nam về việc ban hành quy định triển khai mua sắm tập trung;</t>
  </si>
  <si>
    <t xml:space="preserve">   Trung tâm Cung ứng Vật tư kính đề nghị Giám đốc Viễn thông TP. Hồ Chí Minh  phê duyệt quyết toán kế hoạch MSTT hoàn thành theo chi tiết sau:</t>
  </si>
  <si>
    <t>1. Tổng mức dự toán được duyệt ( trước thuế ) :</t>
  </si>
  <si>
    <t>2. Giá trị đề nghị duyệt quyết toán kỳ này (trước thuế) :</t>
  </si>
  <si>
    <t>3. Nguồn vốn thực hiện :  Vốn kinh doanh</t>
  </si>
  <si>
    <t>4. Thuyết minh tình hình thực hiện :</t>
  </si>
  <si>
    <t xml:space="preserve"> - Chênh lệch tăng giảm so với dự toán</t>
  </si>
  <si>
    <t xml:space="preserve">      Kính trình Giám đốc xem xét phê duyệt quyết toán./.</t>
  </si>
  <si>
    <t>KT. GIÁM ĐỐC</t>
  </si>
  <si>
    <t>PHÓ GIÁM ĐỐC</t>
  </si>
  <si>
    <t>Nơi nhận :</t>
  </si>
  <si>
    <t xml:space="preserve"> - Như trên</t>
  </si>
  <si>
    <t xml:space="preserve"> - Phòng MS: để biết</t>
  </si>
  <si>
    <t xml:space="preserve"> - Lưu VT, Phòng TH(Ngân)</t>
  </si>
  <si>
    <t xml:space="preserve">085-2019/CUVT-ANSV/ĐTRR-KHMS </t>
  </si>
  <si>
    <t>Mua sắm tập trung thiết bị đầu cuối STB Android phục vụ sản xuất kinh doanh dịch vụ MyTV năm 2019</t>
  </si>
  <si>
    <t>Kế hoạch mua sắm</t>
  </si>
  <si>
    <t>Chênh lệch TT/KHMS</t>
  </si>
  <si>
    <t>Theo Quyết định phê duyệt MSTT</t>
  </si>
  <si>
    <t>TP. Hồ Chí Minh, ngày           tháng 05 năm 2020</t>
  </si>
  <si>
    <t>PO3</t>
  </si>
  <si>
    <t>PO4</t>
  </si>
  <si>
    <t>PO5</t>
  </si>
  <si>
    <t xml:space="preserve">VNPT Bà Rịa Vũng Tàu </t>
  </si>
  <si>
    <t xml:space="preserve">VNPT Bạc Liêu </t>
  </si>
  <si>
    <t xml:space="preserve">VNPT Bắc Giang </t>
  </si>
  <si>
    <t xml:space="preserve">VNPT Bắc Kạn </t>
  </si>
  <si>
    <t xml:space="preserve">VNPT Bến Tre </t>
  </si>
  <si>
    <t xml:space="preserve">VNPT Bình Định </t>
  </si>
  <si>
    <t xml:space="preserve">VNPT Cao Bằng </t>
  </si>
  <si>
    <t xml:space="preserve">VNPT Đà Nẵng </t>
  </si>
  <si>
    <t xml:space="preserve">VNPT Đắk Nông </t>
  </si>
  <si>
    <t xml:space="preserve">VNPT Đồng Nai </t>
  </si>
  <si>
    <t xml:space="preserve">VNPT Gia Lai </t>
  </si>
  <si>
    <t xml:space="preserve">VNPT Hà Giang </t>
  </si>
  <si>
    <t xml:space="preserve">VNPT Hà Nam </t>
  </si>
  <si>
    <t xml:space="preserve">VNPT Hải Dương </t>
  </si>
  <si>
    <t xml:space="preserve">VNPT Hậu Giang </t>
  </si>
  <si>
    <t xml:space="preserve">VNPT Tp. Hồ Chí Minh </t>
  </si>
  <si>
    <t xml:space="preserve">VNPT Lai Châu </t>
  </si>
  <si>
    <t xml:space="preserve">VNPT Phú Yên </t>
  </si>
  <si>
    <t xml:space="preserve">VNPT Quảng Trị </t>
  </si>
  <si>
    <t xml:space="preserve">VNPT Thái Bình </t>
  </si>
  <si>
    <t xml:space="preserve">VNPT Thừa Thiên Huế </t>
  </si>
  <si>
    <t>TP.Hồ Chí Minh, ngày        tháng  05  năm 2020</t>
  </si>
  <si>
    <t xml:space="preserve"> - Căn cứ Quyết định số: 16/QĐ-VNPT-HĐTV-KHĐT-CN ngày 18/02/2019 của Tập Đoàn  BCVT Việt Nam  về việc  phê duyệt kế hoạch mua sắm tập trung  và kế hoạch lựa chọn nhà thầu Mua sắm tập trung thiết bị đầu cuối STB Android phục vụ sản xuất kinh doanh dịch vụ MyTV năm 2019.</t>
  </si>
  <si>
    <t xml:space="preserve"> - Căn cứ Quyết định số: 314/QĐ-VNPT.TPHCM-ĐT ngày 06/03/2019 của VTTP  về việc  phê duyệt dự toán Gói thầu " Mua sắm thiết bị đầu cuối STB Android"  thuộc kế hoạch mua sắm " Mua sắm tập trung thiết bị đầu cuối STB Android phục vụ sản xuất kinh doanh dịch vụ MyTV năm 2019";</t>
  </si>
  <si>
    <t>" Mua sắm thiết bị đầu cuối STB Android"  thuộc kế hoạch mua sắm " Mua sắm tập trung thiết bị đầu cuối  STB Android phục vụ phát triển sản xuất kinh doanh dịch vụ MyTV năm 2019"</t>
  </si>
  <si>
    <t>Tên KHMS :</t>
  </si>
  <si>
    <t>Mã dự án:</t>
  </si>
  <si>
    <t>070M190001070</t>
  </si>
  <si>
    <t xml:space="preserve">   + Giá trị quyết toán: giảm 7.800.000.000 đ do giá vật tư trúng thầu thấp hơn so với quyết định phê duyệt KHMS 400.000.000 đ và không sử dụng dự phòng phí.</t>
  </si>
  <si>
    <r>
      <t xml:space="preserve">- Thời gian bắt đầu:      </t>
    </r>
    <r>
      <rPr>
        <b/>
        <sz val="14"/>
        <rFont val="Times New Roman"/>
        <family val="1"/>
      </rPr>
      <t xml:space="preserve"> 23/05/2019</t>
    </r>
  </si>
  <si>
    <t>- Mã dự án:</t>
  </si>
  <si>
    <t>- Đơn vị thực hiện MSTT:</t>
  </si>
  <si>
    <t>VNPT TP.Hồ Chí Minh và các VNPT Tỉnh/TP.</t>
  </si>
  <si>
    <t>III- Chi phí đầu tư không tính vào giá trị MSTT: Không</t>
  </si>
  <si>
    <t xml:space="preserve">     Căn cứ hợp đồng số 085-2019/CUVT-ANSV/ĐTRR-KHMS ngày 15/05/2019 đã ký giữa Trung tâm Cung ứng Vật tư với Công ty TNHH ANSV;</t>
  </si>
  <si>
    <r>
      <rPr>
        <u/>
        <sz val="14"/>
        <rFont val="Times New Roman"/>
        <family val="1"/>
      </rPr>
      <t>Thuộc KHMS:</t>
    </r>
    <r>
      <rPr>
        <sz val="14"/>
        <rFont val="Times New Roman"/>
        <family val="1"/>
      </rPr>
      <t xml:space="preserve">  Mua sắm tập trung thiết bị đầu cuối STB Android phục vụ sản xuất kinh doanh dịch vụ MyTV năm 2019</t>
    </r>
  </si>
  <si>
    <t>KHMS :Mua sắm tập trung thiết bị đầu cuối STB Android phục vụ sản xuất kinh doanh dịch vụ MyTV năm 2019</t>
  </si>
  <si>
    <t>Nội dung của thực hiện MSTT : quy mô thực hiện không  thay đổi so với quyết định phê duyệt MSTT, giá trị
 thực hiện giảm so với kế hoạch MSTT do giá trúng thầu giảm 400.000.000 đồng , không sử dụng dự phòng phí giảm 7.400.000.000 đồng.</t>
  </si>
  <si>
    <t>SỐ LƯỢNG HÀNG CHÍNH</t>
  </si>
  <si>
    <t>Số Hóa đơn hàng chính</t>
  </si>
  <si>
    <t>Ngày Hóa đơn hàng chính</t>
  </si>
  <si>
    <t>Điện Biên</t>
  </si>
  <si>
    <t>Tp Hồ Chí Minh</t>
  </si>
  <si>
    <t>VNPT Điện Biên</t>
  </si>
  <si>
    <r>
      <rPr>
        <b/>
        <sz val="16"/>
        <color indexed="8"/>
        <rFont val="Times New Roman"/>
        <family val="1"/>
      </rPr>
      <t>BẢNG CHI TIẾT VẬT TƯ THEO HỢP ĐỒNG
Dự toán: Mua sắm tập trung thiết bị đầu cuối STB Android phục vụ sản xuất kinh doanh dịch vụ MyTV năm 2019</t>
    </r>
    <r>
      <rPr>
        <b/>
        <sz val="22"/>
        <color indexed="8"/>
        <rFont val="Times New Roman"/>
        <family val="1"/>
      </rPr>
      <t xml:space="preserve">
</t>
    </r>
    <r>
      <rPr>
        <b/>
        <sz val="16"/>
        <color indexed="8"/>
        <rFont val="Times New Roman"/>
        <family val="1"/>
      </rPr>
      <t>Hợp đồng 196-2019/CUVT- ANSV/ĐTRR-KHMS</t>
    </r>
  </si>
  <si>
    <t>Đơn vị QLSD</t>
  </si>
  <si>
    <t>Tên tỉnh</t>
  </si>
  <si>
    <t>PO6</t>
  </si>
  <si>
    <t>PO7</t>
  </si>
  <si>
    <t>PO8</t>
  </si>
  <si>
    <t>Hàng chính</t>
  </si>
  <si>
    <t>iGate GW020: 2FE/GE +Wifi (Bao gồm bản quyền quản lý ONT VNPT Technology)</t>
  </si>
  <si>
    <t>Bà Rịa - Vũng Tàu</t>
  </si>
  <si>
    <t>Bắc Giang</t>
  </si>
  <si>
    <t>Đắk Nông</t>
  </si>
  <si>
    <t>Quảng Trị</t>
  </si>
  <si>
    <t>Thái Bình</t>
  </si>
  <si>
    <t>Thái nguyên</t>
  </si>
  <si>
    <t>TP Hồ Chí Minh</t>
  </si>
  <si>
    <t>VNPT An Giang</t>
  </si>
  <si>
    <t>VNPT Bà Rịa - Vũng Tàu</t>
  </si>
  <si>
    <t>VNPT Bà Rịa - Vũng Tàu Total</t>
  </si>
  <si>
    <t>VNPT Bạc Liêu</t>
  </si>
  <si>
    <t>VNPT Bắc Giang</t>
  </si>
  <si>
    <t>VNPT Bắc Giang Total</t>
  </si>
  <si>
    <t>VNPT Bắc Kạn</t>
  </si>
  <si>
    <t>VNPT Bình Phước</t>
  </si>
  <si>
    <t>VNPT Bình Thuận</t>
  </si>
  <si>
    <t>VNPT Cà Mau</t>
  </si>
  <si>
    <t>VNPT Cao Bằng</t>
  </si>
  <si>
    <t>VNPT Cần Thơ</t>
  </si>
  <si>
    <t>VNPT Đắk Lắk</t>
  </si>
  <si>
    <t>VNPT Đắk Nông Total</t>
  </si>
  <si>
    <t>VNPT Điện Biên Total</t>
  </si>
  <si>
    <t>VNPT Đồng Tháp</t>
  </si>
  <si>
    <t>VNPT Gia Lai</t>
  </si>
  <si>
    <t>VNPT Hà Nam</t>
  </si>
  <si>
    <t>VNPT Hà Nội</t>
  </si>
  <si>
    <t>VNPT Hà Tĩnh</t>
  </si>
  <si>
    <t>VNPT Hải Phòng</t>
  </si>
  <si>
    <t>VNPT Hậu Giang</t>
  </si>
  <si>
    <t>VNPT Hòa Bình</t>
  </si>
  <si>
    <t>VNPT Kiên Giang</t>
  </si>
  <si>
    <t>VNPT Kon Tum</t>
  </si>
  <si>
    <t>VNPT Khánh Hòa</t>
  </si>
  <si>
    <t>VNPT Lai Châu</t>
  </si>
  <si>
    <t>VNPT Lạng Sơn</t>
  </si>
  <si>
    <t>VNPT Lào Cai</t>
  </si>
  <si>
    <t>VNPT Lâm Đồng</t>
  </si>
  <si>
    <t>VNPT Long An</t>
  </si>
  <si>
    <t>VNPT Nam Định</t>
  </si>
  <si>
    <t>VNPT Ninh Bình</t>
  </si>
  <si>
    <t>VNPT Ninh Thuận</t>
  </si>
  <si>
    <t>VNPT Nghệ An</t>
  </si>
  <si>
    <t>VNPT Phú Yên</t>
  </si>
  <si>
    <t>VNPT Quảng Bình</t>
  </si>
  <si>
    <t>VNPT Quảng Nam</t>
  </si>
  <si>
    <t>VNPT Quảng Ninh</t>
  </si>
  <si>
    <t>VNPT Quảng Ngãi</t>
  </si>
  <si>
    <t>VNPT Quảng Trị</t>
  </si>
  <si>
    <t>VNPT Quảng Trị Total</t>
  </si>
  <si>
    <t>VNPT Sóc Trăng</t>
  </si>
  <si>
    <t>VNPT Sơn La</t>
  </si>
  <si>
    <t>VNPT Tây Ninh</t>
  </si>
  <si>
    <t>VNPT Tiền Giang</t>
  </si>
  <si>
    <t>VNPT Tuyên Quang</t>
  </si>
  <si>
    <t>VNPT Thái Bình</t>
  </si>
  <si>
    <t>VNPT Thái Bình Total</t>
  </si>
  <si>
    <t>VNPT Thái nguyên</t>
  </si>
  <si>
    <t>VNPT Thái nguyên Total</t>
  </si>
  <si>
    <t>VNPT Thanh Hóa</t>
  </si>
  <si>
    <t>VNPT Trà Vinh</t>
  </si>
  <si>
    <t>VNPT Vĩnh Long</t>
  </si>
  <si>
    <t>VNPT Vĩnh Phúc</t>
  </si>
  <si>
    <t>VNPT Yên Bái</t>
  </si>
  <si>
    <t>VNPT TP Hồ Chí Minh</t>
  </si>
  <si>
    <t>VNPT TP Hồ Chí Minh Total</t>
  </si>
  <si>
    <t>111-2020/CUVT- ANSV/MSTT-KHMS</t>
  </si>
  <si>
    <t>Dự án 369K ONT GW020</t>
  </si>
  <si>
    <t>5119/CUVT-KV</t>
  </si>
  <si>
    <t>5430/CUVT-KV</t>
  </si>
  <si>
    <t>5894/CUVT-KV</t>
  </si>
  <si>
    <t>6136/CUVT-KV</t>
  </si>
  <si>
    <t>6647/CUVT-KV</t>
  </si>
  <si>
    <t>6976/CUVT-KV</t>
  </si>
  <si>
    <t>298/CUVT-KV</t>
  </si>
  <si>
    <t>5772/CUVT-KV
6129/CUVT-KV</t>
  </si>
  <si>
    <t>Số Hóa đơn hàng dự phòng</t>
  </si>
  <si>
    <t>Ngày Hóa đơn hàng dự phòng</t>
  </si>
  <si>
    <t>11036010068808</t>
  </si>
  <si>
    <t>11036010068853</t>
  </si>
  <si>
    <t>BG0043238</t>
  </si>
  <si>
    <t>0106BG2100041</t>
  </si>
  <si>
    <t>0106BG2100042</t>
  </si>
  <si>
    <t>0106BG2100141</t>
  </si>
  <si>
    <t>0106BG2100175</t>
  </si>
  <si>
    <t>0106BG2100209</t>
  </si>
  <si>
    <t>Vũng Tàu</t>
  </si>
  <si>
    <t>0001693
0001900</t>
  </si>
  <si>
    <t>29/12/2020
12/11/2020</t>
  </si>
  <si>
    <t>0001696
0001918</t>
  </si>
  <si>
    <t>0001695
0001721
0001753</t>
  </si>
  <si>
    <t>29/12/2020
04/01/2021 07/01/2021</t>
  </si>
  <si>
    <t>SỐ LƯỢNG HÀNG DỰ PHONG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</si>
</sst>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_(* \(#,##0.00\);_(* &quot;-&quot;??_);_(@_)"/>
    <numFmt numFmtId="165" formatCode="_-* #,##0.00\ _₫_-;\-* #,##0.00\ _₫_-;_-* &quot;-&quot;??\ _₫_-;_-@_-"/>
    <numFmt numFmtId="166" formatCode="_(* #,##0_);_(* \(#,##0\);_(* &quot;-&quot;??_);_(@_)"/>
    <numFmt numFmtId="167" formatCode="_(* #,##0.0_);_(* \(#,##0.0\);_(* &quot;-&quot;?_);_(@_)"/>
    <numFmt numFmtId="168" formatCode="_-* #,##0\ _₫_-;\-* #,##0\ _₫_-;_-* &quot;-&quot;??\ _₫_-;_-@_-"/>
    <numFmt numFmtId="169" formatCode="&quot;True&quot;;&quot;True&quot;;&quot;False&quot;"/>
    <numFmt numFmtId="170" formatCode="_(* #,##0_);\(* #,##0\);_(* &quot;-&quot;??_);_(@_)"/>
    <numFmt numFmtId="171" formatCode="#,##0\ &quot;VNĐ&quot;"/>
    <numFmt numFmtId="172" formatCode="0000000"/>
    <numFmt numFmtId="173" formatCode="dd/mm/yyyy;@"/>
  </numFmts>
  <fonts count="67">
    <font>
      <sz val="11"/>
      <color theme="1"/>
      <name val="Arial"/>
      <family val="2"/>
      <scheme val="minor"/>
    </font>
    <font>
      <sz val="11"/>
      <color theme="1"/>
      <name val="Arial"/>
      <family val="2"/>
      <scheme val="minor"/>
    </font>
    <font>
      <b/>
      <sz val="22"/>
      <color indexed="8"/>
      <name val="Times New Roman"/>
      <family val="1"/>
    </font>
    <font>
      <b/>
      <sz val="16"/>
      <color indexed="8"/>
      <name val="Times New Roman"/>
      <family val="1"/>
    </font>
    <font>
      <b/>
      <sz val="18"/>
      <color theme="1"/>
      <name val="Times New Roman"/>
      <family val="1"/>
    </font>
    <font>
      <b/>
      <sz val="11"/>
      <color theme="1"/>
      <name val="Times New Roman"/>
      <family val="1"/>
    </font>
    <font>
      <sz val="11"/>
      <color theme="1"/>
      <name val="Times New Roman"/>
      <family val="1"/>
    </font>
    <font>
      <b/>
      <sz val="11"/>
      <color theme="1"/>
      <name val="Times New Roman"/>
      <family val="1"/>
      <charset val="163"/>
    </font>
    <font>
      <b/>
      <sz val="10"/>
      <name val="Times New Roman"/>
      <family val="1"/>
    </font>
    <font>
      <sz val="10"/>
      <name val="Times New Roman"/>
      <family val="1"/>
    </font>
    <font>
      <sz val="11"/>
      <name val="Times New Roman"/>
      <family val="1"/>
    </font>
    <font>
      <b/>
      <sz val="11"/>
      <name val="Times New Roman"/>
      <family val="1"/>
    </font>
    <font>
      <sz val="11"/>
      <color theme="1"/>
      <name val="Arial"/>
      <family val="2"/>
      <charset val="163"/>
      <scheme val="minor"/>
    </font>
    <font>
      <b/>
      <sz val="14"/>
      <name val="Times New Roman"/>
      <family val="1"/>
    </font>
    <font>
      <sz val="12"/>
      <name val="Times New Roman"/>
      <family val="1"/>
    </font>
    <font>
      <b/>
      <sz val="13"/>
      <name val="Times New Roman"/>
      <family val="1"/>
    </font>
    <font>
      <i/>
      <sz val="13"/>
      <name val="Times New Roman"/>
      <family val="1"/>
    </font>
    <font>
      <sz val="13"/>
      <name val="Times New Roman"/>
      <family val="1"/>
    </font>
    <font>
      <sz val="10"/>
      <name val="Arial"/>
      <family val="2"/>
    </font>
    <font>
      <b/>
      <u/>
      <sz val="13"/>
      <color indexed="10"/>
      <name val="Times New Roman"/>
      <family val="1"/>
    </font>
    <font>
      <b/>
      <u/>
      <sz val="13"/>
      <name val="Times New Roman"/>
      <family val="1"/>
    </font>
    <font>
      <u/>
      <sz val="13"/>
      <name val="Times New Roman"/>
      <family val="1"/>
    </font>
    <font>
      <b/>
      <u/>
      <sz val="12"/>
      <name val="Times New Roman"/>
      <family val="1"/>
    </font>
    <font>
      <b/>
      <sz val="12"/>
      <name val="Times New Roman"/>
      <family val="1"/>
    </font>
    <font>
      <b/>
      <sz val="13"/>
      <name val="Times New Roman"/>
      <family val="1"/>
      <charset val="163"/>
    </font>
    <font>
      <b/>
      <sz val="12"/>
      <name val="Times New Roman"/>
      <family val="1"/>
      <charset val="163"/>
    </font>
    <font>
      <sz val="10"/>
      <name val="VNI-Times"/>
    </font>
    <font>
      <sz val="14"/>
      <name val="Times New Roman"/>
      <family val="1"/>
    </font>
    <font>
      <i/>
      <sz val="14"/>
      <name val="Times New Roman"/>
      <family val="1"/>
    </font>
    <font>
      <sz val="14"/>
      <color theme="1"/>
      <name val="Arial"/>
      <family val="2"/>
      <charset val="163"/>
      <scheme val="minor"/>
    </font>
    <font>
      <b/>
      <sz val="14"/>
      <color indexed="8"/>
      <name val="Times New Roman"/>
      <family val="1"/>
    </font>
    <font>
      <sz val="14"/>
      <color indexed="8"/>
      <name val="Times New Roman"/>
      <family val="1"/>
    </font>
    <font>
      <sz val="14"/>
      <color indexed="9"/>
      <name val="Times New Roman"/>
      <family val="1"/>
    </font>
    <font>
      <b/>
      <sz val="14"/>
      <color theme="1"/>
      <name val="Arial"/>
      <family val="2"/>
      <charset val="163"/>
      <scheme val="minor"/>
    </font>
    <font>
      <sz val="14"/>
      <name val="Times New Roman"/>
      <family val="1"/>
      <charset val="163"/>
    </font>
    <font>
      <u/>
      <sz val="14"/>
      <name val="Times New Roman"/>
      <family val="1"/>
    </font>
    <font>
      <i/>
      <sz val="12"/>
      <name val="Times New Roman"/>
      <family val="1"/>
    </font>
    <font>
      <b/>
      <sz val="8"/>
      <color indexed="81"/>
      <name val="Tahoma"/>
      <family val="2"/>
    </font>
    <font>
      <sz val="8"/>
      <color indexed="81"/>
      <name val="Tahoma"/>
      <family val="2"/>
    </font>
    <font>
      <b/>
      <sz val="9"/>
      <color indexed="81"/>
      <name val="Tahoma"/>
      <family val="2"/>
    </font>
    <font>
      <sz val="9"/>
      <color indexed="81"/>
      <name val="Tahoma"/>
      <family val="2"/>
    </font>
    <font>
      <b/>
      <sz val="24"/>
      <name val="Times New Roman"/>
      <family val="1"/>
      <charset val="163"/>
      <scheme val="major"/>
    </font>
    <font>
      <b/>
      <sz val="11"/>
      <name val="Times New Roman"/>
      <family val="1"/>
      <charset val="163"/>
      <scheme val="major"/>
    </font>
    <font>
      <sz val="11"/>
      <name val="Times New Roman"/>
      <family val="1"/>
      <charset val="163"/>
      <scheme val="major"/>
    </font>
    <font>
      <sz val="12"/>
      <name val="Times New Roman"/>
      <family val="1"/>
      <charset val="163"/>
      <scheme val="major"/>
    </font>
    <font>
      <sz val="10"/>
      <name val="Helv"/>
      <family val="2"/>
    </font>
    <font>
      <b/>
      <sz val="16"/>
      <color theme="1"/>
      <name val="Times New Roman"/>
      <family val="1"/>
    </font>
    <font>
      <sz val="12"/>
      <name val="宋体"/>
      <charset val="134"/>
    </font>
    <font>
      <b/>
      <sz val="20"/>
      <name val="Times New Roman"/>
      <family val="1"/>
    </font>
    <font>
      <b/>
      <sz val="14"/>
      <name val="Arial Narrow"/>
      <family val="2"/>
    </font>
    <font>
      <b/>
      <i/>
      <sz val="12"/>
      <name val="Times New Roman"/>
      <family val="1"/>
    </font>
    <font>
      <b/>
      <sz val="16"/>
      <name val="Arial Narrow"/>
      <family val="2"/>
    </font>
    <font>
      <sz val="12"/>
      <name val="VNI-Times"/>
    </font>
    <font>
      <sz val="12"/>
      <color theme="1"/>
      <name val="Arial"/>
      <family val="2"/>
      <scheme val="minor"/>
    </font>
    <font>
      <b/>
      <i/>
      <u/>
      <sz val="12"/>
      <name val="Times New Roman"/>
      <family val="1"/>
    </font>
    <font>
      <i/>
      <u/>
      <sz val="12"/>
      <name val="Times New Roman"/>
      <family val="1"/>
    </font>
    <font>
      <b/>
      <sz val="12"/>
      <color theme="1"/>
      <name val="Times New Roman"/>
      <family val="1"/>
    </font>
    <font>
      <b/>
      <sz val="14"/>
      <color theme="1"/>
      <name val="Times New Roman"/>
      <family val="1"/>
    </font>
    <font>
      <sz val="13"/>
      <name val="Arial"/>
      <family val="2"/>
    </font>
    <font>
      <sz val="13"/>
      <color theme="1"/>
      <name val="Times New Roman"/>
      <family val="1"/>
    </font>
    <font>
      <b/>
      <sz val="13"/>
      <color theme="1"/>
      <name val="Times New Roman"/>
      <family val="1"/>
    </font>
    <font>
      <b/>
      <sz val="10"/>
      <color theme="1"/>
      <name val="Times New Roman"/>
      <family val="1"/>
    </font>
    <font>
      <sz val="10"/>
      <color theme="1"/>
      <name val="Times New Roman"/>
      <family val="1"/>
    </font>
    <font>
      <sz val="11"/>
      <color theme="1"/>
      <name val="Cambria"/>
      <family val="1"/>
    </font>
    <font>
      <sz val="11"/>
      <color theme="1"/>
      <name val="Times New Roman"/>
      <family val="2"/>
      <charset val="163"/>
    </font>
    <font>
      <sz val="11"/>
      <color indexed="81"/>
      <name val="Times New Roman"/>
      <family val="1"/>
    </font>
    <font>
      <sz val="11"/>
      <name val="Arial"/>
      <family val="2"/>
      <charset val="163"/>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5" tint="0.39997558519241921"/>
        <bgColor indexed="64"/>
      </patternFill>
    </fill>
    <fill>
      <patternFill patternType="solid">
        <fgColor rgb="FF00B050"/>
        <bgColor indexed="64"/>
      </patternFill>
    </fill>
    <fill>
      <patternFill patternType="solid">
        <fgColor rgb="FFFFFF00"/>
        <bgColor indexed="64"/>
      </patternFill>
    </fill>
    <fill>
      <patternFill patternType="solid">
        <fgColor theme="8"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right/>
      <top style="thin">
        <color theme="7" tint="0.39997558519241921"/>
      </top>
      <bottom style="thin">
        <color theme="7" tint="0.39997558519241921"/>
      </bottom>
      <diagonal/>
    </border>
  </borders>
  <cellStyleXfs count="16">
    <xf numFmtId="0" fontId="0" fillId="0" borderId="0"/>
    <xf numFmtId="164" fontId="1" fillId="0" borderId="0" applyFont="0" applyFill="0" applyBorder="0" applyAlignment="0" applyProtection="0"/>
    <xf numFmtId="0" fontId="1" fillId="0" borderId="0"/>
    <xf numFmtId="0" fontId="12" fillId="0" borderId="0"/>
    <xf numFmtId="165" fontId="12" fillId="0" borderId="0" applyFont="0" applyFill="0" applyBorder="0" applyAlignment="0" applyProtection="0"/>
    <xf numFmtId="169" fontId="18" fillId="0" borderId="0" applyFont="0" applyFill="0" applyBorder="0" applyAlignment="0" applyProtection="0"/>
    <xf numFmtId="0" fontId="26" fillId="0" borderId="0"/>
    <xf numFmtId="0" fontId="45" fillId="0" borderId="0"/>
    <xf numFmtId="0" fontId="1" fillId="0" borderId="0"/>
    <xf numFmtId="0" fontId="47" fillId="0" borderId="0">
      <alignment vertical="center"/>
    </xf>
    <xf numFmtId="43" fontId="18" fillId="0" borderId="0" applyFont="0" applyFill="0" applyBorder="0" applyAlignment="0" applyProtection="0"/>
    <xf numFmtId="0" fontId="52" fillId="0" borderId="0"/>
    <xf numFmtId="0" fontId="1" fillId="0" borderId="0"/>
    <xf numFmtId="0" fontId="1" fillId="0" borderId="0"/>
    <xf numFmtId="0" fontId="64" fillId="0" borderId="0"/>
    <xf numFmtId="0" fontId="1" fillId="0" borderId="0"/>
  </cellStyleXfs>
  <cellXfs count="385">
    <xf numFmtId="0" fontId="0" fillId="0" borderId="0" xfId="0"/>
    <xf numFmtId="0" fontId="6" fillId="0" borderId="0" xfId="0" applyFont="1" applyAlignment="1">
      <alignment vertical="center"/>
    </xf>
    <xf numFmtId="14" fontId="6" fillId="0" borderId="0" xfId="0" applyNumberFormat="1" applyFont="1" applyAlignment="1">
      <alignment vertical="center"/>
    </xf>
    <xf numFmtId="1" fontId="6" fillId="0" borderId="0" xfId="0" applyNumberFormat="1" applyFont="1" applyAlignment="1">
      <alignment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166" fontId="8" fillId="0" borderId="1" xfId="1" applyNumberFormat="1" applyFont="1" applyFill="1" applyBorder="1" applyAlignment="1">
      <alignment horizontal="center" vertical="center" wrapText="1"/>
    </xf>
    <xf numFmtId="166" fontId="8" fillId="0" borderId="1" xfId="1" applyNumberFormat="1" applyFont="1" applyFill="1" applyBorder="1" applyAlignment="1">
      <alignment horizontal="center" vertical="center"/>
    </xf>
    <xf numFmtId="14" fontId="8" fillId="0" borderId="1" xfId="0"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0" fontId="8" fillId="0" borderId="0" xfId="0" applyFont="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166" fontId="9" fillId="0" borderId="1" xfId="1" applyNumberFormat="1" applyFont="1" applyFill="1" applyBorder="1" applyAlignment="1">
      <alignment horizontal="center" vertical="center"/>
    </xf>
    <xf numFmtId="1" fontId="9" fillId="0" borderId="1" xfId="0" applyNumberFormat="1" applyFont="1" applyBorder="1" applyAlignment="1">
      <alignment horizontal="center" vertical="center" wrapText="1"/>
    </xf>
    <xf numFmtId="0" fontId="10" fillId="0" borderId="0" xfId="0" applyFont="1" applyAlignment="1">
      <alignment vertical="center"/>
    </xf>
    <xf numFmtId="0" fontId="9" fillId="0" borderId="1" xfId="0" applyFont="1" applyBorder="1" applyAlignment="1">
      <alignment vertical="center"/>
    </xf>
    <xf numFmtId="0" fontId="9" fillId="0" borderId="1" xfId="0" applyFont="1" applyBorder="1" applyAlignment="1">
      <alignment horizontal="left" vertical="center"/>
    </xf>
    <xf numFmtId="0" fontId="10" fillId="0" borderId="1" xfId="0" applyFont="1" applyBorder="1" applyAlignment="1">
      <alignment vertical="center"/>
    </xf>
    <xf numFmtId="14" fontId="9" fillId="0" borderId="1" xfId="0" quotePrefix="1" applyNumberFormat="1" applyFont="1" applyBorder="1" applyAlignment="1">
      <alignment horizontal="center" vertical="center"/>
    </xf>
    <xf numFmtId="14" fontId="9" fillId="0" borderId="1" xfId="0" applyNumberFormat="1" applyFont="1" applyBorder="1" applyAlignment="1">
      <alignment horizontal="center" vertical="center"/>
    </xf>
    <xf numFmtId="0" fontId="9" fillId="0" borderId="1" xfId="0" applyFont="1" applyBorder="1" applyAlignment="1">
      <alignment horizontal="left" vertical="center" wrapText="1"/>
    </xf>
    <xf numFmtId="14" fontId="9"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8" fillId="0" borderId="1" xfId="0" applyFont="1" applyBorder="1" applyAlignment="1">
      <alignment vertical="center"/>
    </xf>
    <xf numFmtId="0" fontId="11" fillId="0" borderId="1" xfId="0" applyFont="1" applyBorder="1" applyAlignment="1">
      <alignment vertical="center"/>
    </xf>
    <xf numFmtId="14" fontId="11" fillId="0" borderId="1" xfId="0" applyNumberFormat="1" applyFont="1" applyBorder="1" applyAlignment="1">
      <alignment vertical="center"/>
    </xf>
    <xf numFmtId="0" fontId="10" fillId="0" borderId="1" xfId="0" applyFont="1" applyBorder="1" applyAlignment="1">
      <alignment vertical="center" wrapText="1"/>
    </xf>
    <xf numFmtId="166" fontId="11" fillId="0" borderId="1" xfId="1" applyNumberFormat="1" applyFont="1" applyFill="1" applyBorder="1" applyAlignment="1">
      <alignment horizontal="center" vertical="center" wrapText="1"/>
    </xf>
    <xf numFmtId="166" fontId="11" fillId="0" borderId="1" xfId="1" applyNumberFormat="1" applyFont="1" applyFill="1" applyBorder="1" applyAlignment="1">
      <alignment vertical="center"/>
    </xf>
    <xf numFmtId="14" fontId="10" fillId="0" borderId="1" xfId="1" applyNumberFormat="1" applyFont="1" applyFill="1" applyBorder="1" applyAlignment="1">
      <alignment horizontal="center" vertical="center" wrapText="1"/>
    </xf>
    <xf numFmtId="14" fontId="11" fillId="0" borderId="1" xfId="1" applyNumberFormat="1" applyFont="1" applyFill="1" applyBorder="1" applyAlignment="1">
      <alignment horizontal="center" vertical="center" wrapText="1"/>
    </xf>
    <xf numFmtId="1" fontId="10" fillId="0" borderId="1" xfId="1" applyNumberFormat="1" applyFont="1" applyFill="1" applyBorder="1" applyAlignment="1">
      <alignment horizontal="center" vertical="center" wrapText="1"/>
    </xf>
    <xf numFmtId="166" fontId="10" fillId="0" borderId="1" xfId="1" applyNumberFormat="1" applyFont="1" applyFill="1" applyBorder="1" applyAlignment="1">
      <alignment horizontal="center" vertical="center" wrapText="1"/>
    </xf>
    <xf numFmtId="0" fontId="5" fillId="0" borderId="0" xfId="0" applyFont="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166" fontId="6" fillId="0" borderId="0" xfId="1" applyNumberFormat="1" applyFont="1" applyFill="1" applyAlignment="1">
      <alignment vertical="center"/>
    </xf>
    <xf numFmtId="0" fontId="5" fillId="0" borderId="1" xfId="0" applyFont="1" applyBorder="1" applyAlignment="1">
      <alignment vertical="center"/>
    </xf>
    <xf numFmtId="14" fontId="10" fillId="0" borderId="1" xfId="0" applyNumberFormat="1" applyFont="1" applyBorder="1" applyAlignment="1">
      <alignment vertical="center"/>
    </xf>
    <xf numFmtId="166" fontId="10" fillId="0" borderId="1" xfId="0" applyNumberFormat="1" applyFont="1" applyBorder="1" applyAlignment="1">
      <alignment vertical="center"/>
    </xf>
    <xf numFmtId="166" fontId="5" fillId="0" borderId="1" xfId="1" applyNumberFormat="1" applyFont="1" applyFill="1" applyBorder="1" applyAlignment="1">
      <alignment vertical="center"/>
    </xf>
    <xf numFmtId="166" fontId="10" fillId="0" borderId="1" xfId="1" applyNumberFormat="1" applyFont="1" applyFill="1" applyBorder="1" applyAlignment="1">
      <alignment vertical="center"/>
    </xf>
    <xf numFmtId="167" fontId="10" fillId="0" borderId="1" xfId="0" applyNumberFormat="1" applyFont="1" applyBorder="1" applyAlignment="1">
      <alignment vertical="center"/>
    </xf>
    <xf numFmtId="0" fontId="14" fillId="0" borderId="0" xfId="3" applyFont="1"/>
    <xf numFmtId="0" fontId="15" fillId="0" borderId="2" xfId="3" applyFont="1" applyBorder="1" applyAlignment="1">
      <alignment vertical="center"/>
    </xf>
    <xf numFmtId="166" fontId="15" fillId="0" borderId="2" xfId="4" applyNumberFormat="1" applyFont="1" applyBorder="1" applyAlignment="1">
      <alignment vertical="center"/>
    </xf>
    <xf numFmtId="0" fontId="17" fillId="0" borderId="0" xfId="3" applyFont="1"/>
    <xf numFmtId="0" fontId="15" fillId="0" borderId="4" xfId="3" applyFont="1" applyBorder="1" applyAlignment="1">
      <alignment horizontal="center" vertical="center" wrapText="1"/>
    </xf>
    <xf numFmtId="0" fontId="15" fillId="0" borderId="6" xfId="3" applyFont="1" applyBorder="1" applyAlignment="1">
      <alignment horizontal="center" vertical="center" wrapText="1"/>
    </xf>
    <xf numFmtId="166" fontId="15" fillId="0" borderId="6" xfId="4" applyNumberFormat="1" applyFont="1" applyBorder="1" applyAlignment="1">
      <alignment horizontal="center" vertical="center" wrapText="1"/>
    </xf>
    <xf numFmtId="0" fontId="17" fillId="0" borderId="0" xfId="3" applyFont="1" applyAlignment="1">
      <alignment wrapText="1"/>
    </xf>
    <xf numFmtId="0" fontId="15" fillId="0" borderId="1" xfId="3" applyFont="1" applyBorder="1" applyAlignment="1">
      <alignment horizontal="center" vertical="center"/>
    </xf>
    <xf numFmtId="0" fontId="15" fillId="0" borderId="1" xfId="3" applyFont="1" applyBorder="1" applyAlignment="1">
      <alignment horizontal="left" vertical="center"/>
    </xf>
    <xf numFmtId="3" fontId="15" fillId="0" borderId="1" xfId="3" applyNumberFormat="1" applyFont="1" applyBorder="1" applyAlignment="1">
      <alignment horizontal="right" vertical="center"/>
    </xf>
    <xf numFmtId="166" fontId="15" fillId="0" borderId="1" xfId="4" applyNumberFormat="1" applyFont="1" applyBorder="1" applyAlignment="1">
      <alignment horizontal="right" vertical="center"/>
    </xf>
    <xf numFmtId="0" fontId="15" fillId="0" borderId="7" xfId="3" applyFont="1" applyBorder="1" applyAlignment="1">
      <alignment horizontal="center" vertical="center"/>
    </xf>
    <xf numFmtId="0" fontId="15" fillId="0" borderId="7" xfId="3" applyFont="1" applyBorder="1" applyAlignment="1">
      <alignment horizontal="left" vertical="center"/>
    </xf>
    <xf numFmtId="3" fontId="17" fillId="0" borderId="7" xfId="3" applyNumberFormat="1" applyFont="1" applyBorder="1" applyAlignment="1">
      <alignment horizontal="right" vertical="center"/>
    </xf>
    <xf numFmtId="166" fontId="17" fillId="0" borderId="7" xfId="4" applyNumberFormat="1" applyFont="1" applyFill="1" applyBorder="1" applyAlignment="1">
      <alignment horizontal="right" vertical="center"/>
    </xf>
    <xf numFmtId="3" fontId="15" fillId="0" borderId="7" xfId="5" applyNumberFormat="1" applyFont="1" applyBorder="1" applyAlignment="1">
      <alignment horizontal="right" vertical="center"/>
    </xf>
    <xf numFmtId="3" fontId="19" fillId="0" borderId="7" xfId="3" applyNumberFormat="1" applyFont="1" applyBorder="1" applyAlignment="1">
      <alignment horizontal="center" vertical="center"/>
    </xf>
    <xf numFmtId="0" fontId="20" fillId="0" borderId="7" xfId="3" applyFont="1" applyBorder="1" applyAlignment="1">
      <alignment horizontal="center" vertical="center"/>
    </xf>
    <xf numFmtId="0" fontId="20" fillId="0" borderId="7" xfId="3" applyFont="1" applyBorder="1" applyAlignment="1">
      <alignment horizontal="left" vertical="center"/>
    </xf>
    <xf numFmtId="3" fontId="20" fillId="0" borderId="7" xfId="3" applyNumberFormat="1" applyFont="1" applyBorder="1" applyAlignment="1">
      <alignment horizontal="right" vertical="center"/>
    </xf>
    <xf numFmtId="3" fontId="19" fillId="0" borderId="7" xfId="3" applyNumberFormat="1" applyFont="1" applyBorder="1" applyAlignment="1">
      <alignment horizontal="right" vertical="center"/>
    </xf>
    <xf numFmtId="0" fontId="21" fillId="0" borderId="0" xfId="3" applyFont="1"/>
    <xf numFmtId="0" fontId="20" fillId="0" borderId="8" xfId="3" applyFont="1" applyBorder="1" applyAlignment="1">
      <alignment horizontal="center" vertical="center"/>
    </xf>
    <xf numFmtId="168" fontId="20" fillId="0" borderId="8" xfId="3" applyNumberFormat="1" applyFont="1" applyBorder="1" applyAlignment="1">
      <alignment horizontal="center" vertical="center"/>
    </xf>
    <xf numFmtId="168" fontId="22" fillId="0" borderId="8" xfId="3" applyNumberFormat="1" applyFont="1" applyBorder="1" applyAlignment="1">
      <alignment horizontal="center" vertical="center"/>
    </xf>
    <xf numFmtId="3" fontId="19" fillId="0" borderId="8" xfId="5" applyNumberFormat="1" applyFont="1" applyBorder="1" applyAlignment="1">
      <alignment vertical="center"/>
    </xf>
    <xf numFmtId="0" fontId="17" fillId="0" borderId="1" xfId="3" applyFont="1" applyBorder="1" applyAlignment="1">
      <alignment vertical="center"/>
    </xf>
    <xf numFmtId="3" fontId="15" fillId="0" borderId="5" xfId="3" applyNumberFormat="1" applyFont="1" applyBorder="1" applyAlignment="1">
      <alignment vertical="center"/>
    </xf>
    <xf numFmtId="0" fontId="10" fillId="0" borderId="0" xfId="3" applyFont="1" applyAlignment="1">
      <alignment vertical="center"/>
    </xf>
    <xf numFmtId="0" fontId="11" fillId="0" borderId="0" xfId="3" applyFont="1" applyAlignment="1">
      <alignment horizontal="center" vertical="center"/>
    </xf>
    <xf numFmtId="166" fontId="11" fillId="0" borderId="0" xfId="4" applyNumberFormat="1" applyFont="1" applyBorder="1" applyAlignment="1">
      <alignment horizontal="center" vertical="center"/>
    </xf>
    <xf numFmtId="3" fontId="11" fillId="0" borderId="0" xfId="3" applyNumberFormat="1" applyFont="1" applyAlignment="1">
      <alignment horizontal="center" vertical="center"/>
    </xf>
    <xf numFmtId="0" fontId="14" fillId="0" borderId="0" xfId="3" applyFont="1" applyAlignment="1">
      <alignment vertical="center"/>
    </xf>
    <xf numFmtId="0" fontId="23" fillId="0" borderId="0" xfId="3" applyFont="1" applyAlignment="1">
      <alignment vertical="center"/>
    </xf>
    <xf numFmtId="170" fontId="14" fillId="0" borderId="0" xfId="5" applyNumberFormat="1" applyFont="1" applyFill="1" applyBorder="1" applyAlignment="1">
      <alignment vertical="center"/>
    </xf>
    <xf numFmtId="166" fontId="14" fillId="0" borderId="0" xfId="4" applyNumberFormat="1" applyFont="1" applyBorder="1" applyAlignment="1">
      <alignment vertical="center"/>
    </xf>
    <xf numFmtId="170" fontId="14" fillId="0" borderId="0" xfId="3" applyNumberFormat="1" applyFont="1" applyAlignment="1">
      <alignment vertical="center"/>
    </xf>
    <xf numFmtId="0" fontId="23" fillId="0" borderId="0" xfId="3" applyFont="1"/>
    <xf numFmtId="170" fontId="15" fillId="0" borderId="1" xfId="5" applyNumberFormat="1" applyFont="1" applyFill="1" applyBorder="1" applyAlignment="1">
      <alignment horizontal="center" vertical="center" wrapText="1"/>
    </xf>
    <xf numFmtId="166" fontId="15" fillId="0" borderId="1" xfId="4" applyNumberFormat="1" applyFont="1" applyBorder="1" applyAlignment="1">
      <alignment horizontal="center" vertical="center"/>
    </xf>
    <xf numFmtId="0" fontId="17" fillId="0" borderId="1" xfId="3" applyFont="1" applyBorder="1" applyAlignment="1">
      <alignment horizontal="center" vertical="center"/>
    </xf>
    <xf numFmtId="0" fontId="17" fillId="0" borderId="1" xfId="3" applyFont="1" applyBorder="1" applyAlignment="1">
      <alignment vertical="center" wrapText="1"/>
    </xf>
    <xf numFmtId="170" fontId="17" fillId="0" borderId="1" xfId="5" applyNumberFormat="1" applyFont="1" applyFill="1" applyBorder="1" applyAlignment="1">
      <alignment vertical="center"/>
    </xf>
    <xf numFmtId="3" fontId="17" fillId="0" borderId="1" xfId="3" applyNumberFormat="1" applyFont="1" applyBorder="1" applyAlignment="1">
      <alignment vertical="center"/>
    </xf>
    <xf numFmtId="166" fontId="17" fillId="0" borderId="1" xfId="3" applyNumberFormat="1" applyFont="1" applyBorder="1" applyAlignment="1">
      <alignment vertical="center"/>
    </xf>
    <xf numFmtId="170" fontId="17" fillId="0" borderId="1" xfId="3" applyNumberFormat="1" applyFont="1" applyBorder="1" applyAlignment="1">
      <alignment vertical="center"/>
    </xf>
    <xf numFmtId="0" fontId="24" fillId="0" borderId="1" xfId="3" applyFont="1" applyBorder="1" applyAlignment="1">
      <alignment vertical="center"/>
    </xf>
    <xf numFmtId="0" fontId="24" fillId="0" borderId="1" xfId="3" applyFont="1" applyBorder="1" applyAlignment="1">
      <alignment horizontal="center" vertical="center"/>
    </xf>
    <xf numFmtId="170" fontId="24" fillId="0" borderId="1" xfId="5" applyNumberFormat="1" applyFont="1" applyFill="1" applyBorder="1" applyAlignment="1">
      <alignment vertical="center"/>
    </xf>
    <xf numFmtId="0" fontId="25" fillId="0" borderId="0" xfId="3" applyFont="1"/>
    <xf numFmtId="0" fontId="9" fillId="0" borderId="0" xfId="3" applyFont="1" applyAlignment="1">
      <alignment vertical="center"/>
    </xf>
    <xf numFmtId="166" fontId="9" fillId="0" borderId="0" xfId="4" applyNumberFormat="1" applyFont="1" applyAlignment="1">
      <alignment vertical="center"/>
    </xf>
    <xf numFmtId="0" fontId="27" fillId="0" borderId="0" xfId="6" applyFont="1" applyAlignment="1">
      <alignment vertical="top"/>
    </xf>
    <xf numFmtId="0" fontId="28" fillId="0" borderId="0" xfId="6" applyFont="1" applyAlignment="1">
      <alignment vertical="top"/>
    </xf>
    <xf numFmtId="0" fontId="13" fillId="0" borderId="0" xfId="6" applyFont="1" applyAlignment="1">
      <alignment horizontal="right" vertical="top"/>
    </xf>
    <xf numFmtId="0" fontId="29" fillId="0" borderId="0" xfId="3" applyFont="1"/>
    <xf numFmtId="166" fontId="27" fillId="0" borderId="0" xfId="4" applyNumberFormat="1" applyFont="1" applyAlignment="1">
      <alignment vertical="top"/>
    </xf>
    <xf numFmtId="166" fontId="28" fillId="0" borderId="0" xfId="4" applyNumberFormat="1" applyFont="1" applyAlignment="1">
      <alignment horizontal="center" vertical="top"/>
    </xf>
    <xf numFmtId="0" fontId="13" fillId="0" borderId="0" xfId="6" applyFont="1" applyAlignment="1">
      <alignment vertical="top"/>
    </xf>
    <xf numFmtId="0" fontId="13" fillId="0" borderId="0" xfId="3" applyFont="1" applyAlignment="1">
      <alignment horizontal="left" wrapText="1"/>
    </xf>
    <xf numFmtId="0" fontId="30" fillId="0" borderId="0" xfId="6" applyFont="1"/>
    <xf numFmtId="166" fontId="30" fillId="0" borderId="0" xfId="4" applyNumberFormat="1" applyFont="1" applyAlignment="1"/>
    <xf numFmtId="0" fontId="27" fillId="0" borderId="0" xfId="6" quotePrefix="1" applyFont="1"/>
    <xf numFmtId="14" fontId="13" fillId="0" borderId="0" xfId="6" applyNumberFormat="1" applyFont="1"/>
    <xf numFmtId="0" fontId="27" fillId="0" borderId="0" xfId="6" quotePrefix="1" applyFont="1" applyAlignment="1">
      <alignment horizontal="left"/>
    </xf>
    <xf numFmtId="14" fontId="30" fillId="0" borderId="0" xfId="4" applyNumberFormat="1" applyFont="1" applyFill="1" applyAlignment="1">
      <alignment horizontal="right"/>
    </xf>
    <xf numFmtId="14" fontId="30" fillId="0" borderId="0" xfId="4" applyNumberFormat="1" applyFont="1" applyAlignment="1">
      <alignment horizontal="right"/>
    </xf>
    <xf numFmtId="171" fontId="30" fillId="0" borderId="0" xfId="4" applyNumberFormat="1" applyFont="1" applyBorder="1" applyAlignment="1">
      <alignment horizontal="left"/>
    </xf>
    <xf numFmtId="171" fontId="30" fillId="0" borderId="0" xfId="4" applyNumberFormat="1" applyFont="1" applyBorder="1" applyAlignment="1">
      <alignment horizontal="center"/>
    </xf>
    <xf numFmtId="0" fontId="13" fillId="0" borderId="0" xfId="6" applyFont="1"/>
    <xf numFmtId="0" fontId="27" fillId="0" borderId="0" xfId="6" applyFont="1"/>
    <xf numFmtId="166" fontId="27" fillId="0" borderId="0" xfId="4" applyNumberFormat="1" applyFont="1" applyAlignment="1"/>
    <xf numFmtId="0" fontId="27" fillId="0" borderId="0" xfId="6" applyFont="1" applyAlignment="1">
      <alignment horizontal="center"/>
    </xf>
    <xf numFmtId="166" fontId="31" fillId="0" borderId="0" xfId="4" applyNumberFormat="1" applyFont="1" applyBorder="1" applyAlignment="1">
      <alignment horizontal="center"/>
    </xf>
    <xf numFmtId="3" fontId="27" fillId="0" borderId="0" xfId="6" applyNumberFormat="1" applyFont="1" applyAlignment="1">
      <alignment horizontal="center"/>
    </xf>
    <xf numFmtId="166" fontId="31" fillId="0" borderId="0" xfId="4" applyNumberFormat="1" applyFont="1" applyBorder="1" applyAlignment="1"/>
    <xf numFmtId="0" fontId="13" fillId="0" borderId="3" xfId="6" applyFont="1" applyBorder="1" applyAlignment="1">
      <alignment horizontal="center" vertical="center" wrapText="1"/>
    </xf>
    <xf numFmtId="0" fontId="29" fillId="0" borderId="0" xfId="3" applyFont="1" applyAlignment="1">
      <alignment horizontal="center" vertical="center" wrapText="1"/>
    </xf>
    <xf numFmtId="0" fontId="28" fillId="0" borderId="1" xfId="6" applyFont="1" applyBorder="1" applyAlignment="1">
      <alignment horizontal="center"/>
    </xf>
    <xf numFmtId="0" fontId="27" fillId="0" borderId="1" xfId="6" applyFont="1" applyBorder="1" applyAlignment="1">
      <alignment horizontal="center"/>
    </xf>
    <xf numFmtId="166" fontId="27" fillId="0" borderId="0" xfId="6" applyNumberFormat="1" applyFont="1"/>
    <xf numFmtId="166" fontId="32" fillId="0" borderId="0" xfId="4" applyNumberFormat="1" applyFont="1" applyAlignment="1"/>
    <xf numFmtId="166" fontId="27" fillId="0" borderId="1" xfId="4" applyNumberFormat="1" applyFont="1" applyBorder="1" applyAlignment="1">
      <alignment horizontal="center"/>
    </xf>
    <xf numFmtId="166" fontId="27" fillId="0" borderId="1" xfId="4" applyNumberFormat="1" applyFont="1" applyBorder="1" applyAlignment="1">
      <alignment horizontal="center" wrapText="1"/>
    </xf>
    <xf numFmtId="0" fontId="27" fillId="0" borderId="1" xfId="6" quotePrefix="1" applyFont="1" applyBorder="1" applyAlignment="1">
      <alignment horizontal="center"/>
    </xf>
    <xf numFmtId="166" fontId="27" fillId="0" borderId="1" xfId="6" quotePrefix="1" applyNumberFormat="1" applyFont="1" applyBorder="1" applyAlignment="1">
      <alignment horizontal="center"/>
    </xf>
    <xf numFmtId="166" fontId="27" fillId="0" borderId="1" xfId="4" quotePrefix="1" applyNumberFormat="1" applyFont="1" applyBorder="1" applyAlignment="1">
      <alignment horizontal="center"/>
    </xf>
    <xf numFmtId="0" fontId="27" fillId="0" borderId="1" xfId="6" applyFont="1" applyBorder="1"/>
    <xf numFmtId="0" fontId="13" fillId="0" borderId="1" xfId="6" applyFont="1" applyBorder="1" applyAlignment="1">
      <alignment horizontal="left"/>
    </xf>
    <xf numFmtId="166" fontId="13" fillId="0" borderId="1" xfId="4" applyNumberFormat="1" applyFont="1" applyBorder="1" applyAlignment="1"/>
    <xf numFmtId="166" fontId="13" fillId="0" borderId="1" xfId="6" applyNumberFormat="1" applyFont="1" applyBorder="1"/>
    <xf numFmtId="166" fontId="27" fillId="0" borderId="1" xfId="6" applyNumberFormat="1" applyFont="1" applyBorder="1"/>
    <xf numFmtId="166" fontId="27" fillId="0" borderId="1" xfId="4" applyNumberFormat="1" applyFont="1" applyBorder="1" applyAlignment="1"/>
    <xf numFmtId="166" fontId="31" fillId="0" borderId="1" xfId="4" applyNumberFormat="1" applyFont="1" applyBorder="1" applyAlignment="1"/>
    <xf numFmtId="0" fontId="27" fillId="0" borderId="1" xfId="6" applyFont="1" applyBorder="1" applyAlignment="1">
      <alignment horizontal="left"/>
    </xf>
    <xf numFmtId="0" fontId="27" fillId="0" borderId="0" xfId="6" applyFont="1" applyAlignment="1">
      <alignment horizontal="left"/>
    </xf>
    <xf numFmtId="166" fontId="27" fillId="0" borderId="0" xfId="4" applyNumberFormat="1" applyFont="1" applyAlignment="1">
      <alignment horizontal="center"/>
    </xf>
    <xf numFmtId="0" fontId="13" fillId="0" borderId="1" xfId="6" applyFont="1" applyBorder="1" applyAlignment="1">
      <alignment horizontal="center" vertical="center" wrapText="1"/>
    </xf>
    <xf numFmtId="0" fontId="33" fillId="0" borderId="0" xfId="3" applyFont="1"/>
    <xf numFmtId="0" fontId="27" fillId="0" borderId="1" xfId="6" applyFont="1" applyBorder="1" applyAlignment="1">
      <alignment horizontal="center" vertical="center" wrapText="1"/>
    </xf>
    <xf numFmtId="0" fontId="27" fillId="0" borderId="0" xfId="6" applyFont="1" applyAlignment="1">
      <alignment horizontal="center" vertical="center" wrapText="1"/>
    </xf>
    <xf numFmtId="0" fontId="27" fillId="0" borderId="0" xfId="6" quotePrefix="1" applyFont="1" applyAlignment="1">
      <alignment horizontal="center" vertical="center" wrapText="1"/>
    </xf>
    <xf numFmtId="166" fontId="34" fillId="0" borderId="0" xfId="4" applyNumberFormat="1" applyFont="1" applyBorder="1" applyAlignment="1">
      <alignment horizontal="center" vertical="center" wrapText="1"/>
    </xf>
    <xf numFmtId="0" fontId="35" fillId="0" borderId="0" xfId="6" applyFont="1"/>
    <xf numFmtId="0" fontId="27" fillId="0" borderId="0" xfId="6" applyFont="1" applyAlignment="1">
      <alignment horizontal="right"/>
    </xf>
    <xf numFmtId="0" fontId="13" fillId="0" borderId="0" xfId="6" applyFont="1" applyAlignment="1">
      <alignment horizontal="center"/>
    </xf>
    <xf numFmtId="14" fontId="27" fillId="0" borderId="0" xfId="6" quotePrefix="1" applyNumberFormat="1" applyFont="1" applyAlignment="1">
      <alignment horizontal="right"/>
    </xf>
    <xf numFmtId="0" fontId="31" fillId="0" borderId="0" xfId="6" applyFont="1" applyAlignment="1">
      <alignment horizontal="center"/>
    </xf>
    <xf numFmtId="14" fontId="27" fillId="0" borderId="0" xfId="6" applyNumberFormat="1" applyFont="1"/>
    <xf numFmtId="0" fontId="42" fillId="0" borderId="0" xfId="0" applyFont="1"/>
    <xf numFmtId="0" fontId="43" fillId="0" borderId="0" xfId="0" applyFont="1" applyAlignment="1">
      <alignment horizontal="left"/>
    </xf>
    <xf numFmtId="166" fontId="43" fillId="0" borderId="0" xfId="1" applyNumberFormat="1" applyFont="1" applyFill="1" applyAlignment="1">
      <alignment horizontal="left"/>
    </xf>
    <xf numFmtId="0" fontId="43" fillId="0" borderId="0" xfId="0" applyFont="1"/>
    <xf numFmtId="0" fontId="42" fillId="0" borderId="1" xfId="0" applyFont="1" applyBorder="1" applyAlignment="1">
      <alignment horizontal="left"/>
    </xf>
    <xf numFmtId="166" fontId="42" fillId="0" borderId="1" xfId="1" applyNumberFormat="1" applyFont="1" applyFill="1" applyBorder="1" applyAlignment="1">
      <alignment horizontal="center"/>
    </xf>
    <xf numFmtId="166" fontId="42" fillId="0" borderId="1" xfId="1" applyNumberFormat="1" applyFont="1" applyFill="1" applyBorder="1" applyAlignment="1">
      <alignment horizontal="left"/>
    </xf>
    <xf numFmtId="0" fontId="43" fillId="0" borderId="1" xfId="0" applyFont="1" applyBorder="1" applyAlignment="1">
      <alignment horizontal="left"/>
    </xf>
    <xf numFmtId="0" fontId="0" fillId="0" borderId="1" xfId="0" applyBorder="1" applyAlignment="1">
      <alignment vertical="center"/>
    </xf>
    <xf numFmtId="14" fontId="43" fillId="0" borderId="1" xfId="0" applyNumberFormat="1" applyFont="1" applyBorder="1" applyAlignment="1">
      <alignment horizontal="left"/>
    </xf>
    <xf numFmtId="166" fontId="0" fillId="0" borderId="1" xfId="0" applyNumberFormat="1" applyBorder="1" applyAlignment="1">
      <alignment vertical="center"/>
    </xf>
    <xf numFmtId="166" fontId="43" fillId="0" borderId="1" xfId="1" applyNumberFormat="1" applyFont="1" applyFill="1" applyBorder="1" applyAlignment="1">
      <alignment horizontal="left"/>
    </xf>
    <xf numFmtId="166" fontId="1" fillId="0" borderId="1" xfId="1" applyNumberFormat="1" applyFont="1" applyBorder="1" applyAlignment="1">
      <alignment vertical="center"/>
    </xf>
    <xf numFmtId="14" fontId="43" fillId="0" borderId="1" xfId="0" applyNumberFormat="1" applyFont="1" applyBorder="1" applyAlignment="1">
      <alignment horizontal="left" wrapText="1"/>
    </xf>
    <xf numFmtId="166" fontId="43" fillId="0" borderId="1" xfId="0" applyNumberFormat="1" applyFont="1" applyBorder="1" applyAlignment="1">
      <alignment horizontal="left"/>
    </xf>
    <xf numFmtId="0" fontId="43" fillId="0" borderId="1" xfId="0" applyFont="1" applyBorder="1" applyAlignment="1">
      <alignment horizontal="left" wrapText="1"/>
    </xf>
    <xf numFmtId="3" fontId="44" fillId="0" borderId="0" xfId="0" applyNumberFormat="1" applyFont="1" applyAlignment="1">
      <alignment horizontal="left"/>
    </xf>
    <xf numFmtId="0" fontId="46" fillId="2" borderId="0" xfId="8" applyFont="1" applyFill="1" applyAlignment="1">
      <alignment vertical="top" wrapText="1"/>
    </xf>
    <xf numFmtId="0" fontId="27" fillId="2" borderId="0" xfId="9" applyFont="1" applyFill="1" applyAlignment="1">
      <alignment vertical="top" wrapText="1"/>
    </xf>
    <xf numFmtId="0" fontId="14" fillId="0" borderId="0" xfId="7" applyFont="1" applyAlignment="1">
      <alignment horizontal="center" vertical="center"/>
    </xf>
    <xf numFmtId="0" fontId="14" fillId="0" borderId="0" xfId="7" applyFont="1"/>
    <xf numFmtId="14" fontId="14" fillId="0" borderId="0" xfId="7" applyNumberFormat="1" applyFont="1"/>
    <xf numFmtId="0" fontId="14" fillId="0" borderId="0" xfId="7" applyFont="1" applyAlignment="1">
      <alignment vertical="center"/>
    </xf>
    <xf numFmtId="0" fontId="22" fillId="0" borderId="0" xfId="7" applyFont="1" applyAlignment="1">
      <alignment horizontal="center" vertical="center"/>
    </xf>
    <xf numFmtId="0" fontId="36" fillId="0" borderId="0" xfId="7" applyFont="1" applyAlignment="1">
      <alignment horizontal="left" vertical="center"/>
    </xf>
    <xf numFmtId="49" fontId="15" fillId="0" borderId="0" xfId="10" applyNumberFormat="1" applyFont="1" applyBorder="1" applyAlignment="1">
      <alignment vertical="center"/>
    </xf>
    <xf numFmtId="14" fontId="15" fillId="0" borderId="0" xfId="10" applyNumberFormat="1" applyFont="1" applyBorder="1" applyAlignment="1">
      <alignment vertical="center"/>
    </xf>
    <xf numFmtId="0" fontId="23" fillId="0" borderId="0" xfId="7" applyFont="1" applyAlignment="1">
      <alignment horizontal="center" vertical="center"/>
    </xf>
    <xf numFmtId="0" fontId="50" fillId="0" borderId="0" xfId="7" applyFont="1" applyAlignment="1">
      <alignment horizontal="center" vertical="center"/>
    </xf>
    <xf numFmtId="0" fontId="36" fillId="0" borderId="0" xfId="7" applyFont="1" applyAlignment="1">
      <alignment horizontal="center" vertical="center"/>
    </xf>
    <xf numFmtId="0" fontId="14" fillId="0" borderId="0" xfId="7" applyFont="1" applyAlignment="1">
      <alignment horizontal="justify" vertical="center" wrapText="1"/>
    </xf>
    <xf numFmtId="1" fontId="23" fillId="0" borderId="0" xfId="11" applyNumberFormat="1" applyFont="1" applyAlignment="1">
      <alignment vertical="center" wrapText="1"/>
    </xf>
    <xf numFmtId="0" fontId="23" fillId="0" borderId="0" xfId="7" applyFont="1" applyAlignment="1">
      <alignment horizontal="center" vertical="center" wrapText="1"/>
    </xf>
    <xf numFmtId="0" fontId="23" fillId="0" borderId="0" xfId="7" applyFont="1"/>
    <xf numFmtId="166" fontId="23" fillId="0" borderId="0" xfId="10" applyNumberFormat="1" applyFont="1" applyBorder="1" applyAlignment="1"/>
    <xf numFmtId="0" fontId="23" fillId="0" borderId="0" xfId="7" applyFont="1" applyAlignment="1">
      <alignment vertical="center"/>
    </xf>
    <xf numFmtId="166" fontId="23" fillId="0" borderId="0" xfId="7" applyNumberFormat="1" applyFont="1"/>
    <xf numFmtId="0" fontId="14" fillId="0" borderId="0" xfId="7" applyFont="1" applyAlignment="1">
      <alignment horizontal="left" wrapText="1"/>
    </xf>
    <xf numFmtId="3" fontId="23" fillId="0" borderId="0" xfId="7" applyNumberFormat="1" applyFont="1" applyAlignment="1">
      <alignment horizontal="right" wrapText="1"/>
    </xf>
    <xf numFmtId="0" fontId="14" fillId="0" borderId="0" xfId="7" quotePrefix="1" applyFont="1" applyAlignment="1">
      <alignment horizontal="left" wrapText="1"/>
    </xf>
    <xf numFmtId="0" fontId="53" fillId="0" borderId="0" xfId="0" applyFont="1" applyAlignment="1">
      <alignment horizontal="left" wrapText="1"/>
    </xf>
    <xf numFmtId="0" fontId="54" fillId="0" borderId="0" xfId="7" applyFont="1"/>
    <xf numFmtId="0" fontId="55" fillId="0" borderId="0" xfId="7" applyFont="1"/>
    <xf numFmtId="0" fontId="36" fillId="0" borderId="0" xfId="7" applyFont="1"/>
    <xf numFmtId="0" fontId="23" fillId="0" borderId="0" xfId="7" applyFont="1" applyAlignment="1">
      <alignment horizontal="center"/>
    </xf>
    <xf numFmtId="3" fontId="15" fillId="0" borderId="7" xfId="3" applyNumberFormat="1" applyFont="1" applyBorder="1" applyAlignment="1">
      <alignment horizontal="right" vertical="center"/>
    </xf>
    <xf numFmtId="168" fontId="15" fillId="0" borderId="1" xfId="3" applyNumberFormat="1" applyFont="1" applyBorder="1" applyAlignment="1">
      <alignment horizontal="right" vertical="center"/>
    </xf>
    <xf numFmtId="166" fontId="15" fillId="0" borderId="7" xfId="1" applyNumberFormat="1" applyFont="1" applyBorder="1" applyAlignment="1">
      <alignment horizontal="right" vertical="center"/>
    </xf>
    <xf numFmtId="166" fontId="27" fillId="0" borderId="0" xfId="4" applyNumberFormat="1" applyFont="1" applyBorder="1" applyAlignment="1"/>
    <xf numFmtId="0" fontId="59" fillId="0" borderId="0" xfId="0" applyFont="1" applyAlignment="1">
      <alignment horizontal="center" vertical="center" wrapText="1"/>
    </xf>
    <xf numFmtId="0" fontId="60" fillId="0" borderId="0" xfId="0" applyFont="1" applyAlignment="1">
      <alignment horizontal="center" vertical="center" wrapText="1"/>
    </xf>
    <xf numFmtId="2" fontId="60" fillId="0" borderId="1" xfId="8" applyNumberFormat="1" applyFont="1" applyBorder="1" applyAlignment="1">
      <alignment horizontal="center" vertical="center" wrapText="1"/>
    </xf>
    <xf numFmtId="0" fontId="60" fillId="0" borderId="1" xfId="0" applyFont="1" applyBorder="1" applyAlignment="1">
      <alignment horizontal="center" vertical="center" wrapText="1"/>
    </xf>
    <xf numFmtId="166" fontId="17" fillId="0" borderId="1" xfId="1" applyNumberFormat="1" applyFont="1" applyFill="1" applyBorder="1" applyAlignment="1">
      <alignment horizontal="center" vertical="center" wrapText="1"/>
    </xf>
    <xf numFmtId="0" fontId="59" fillId="0" borderId="1" xfId="0" applyFont="1" applyBorder="1" applyAlignment="1">
      <alignment horizontal="center" vertical="center" wrapText="1"/>
    </xf>
    <xf numFmtId="166" fontId="60" fillId="0" borderId="1" xfId="0" applyNumberFormat="1" applyFont="1" applyBorder="1" applyAlignment="1">
      <alignment horizontal="center" vertical="center" wrapText="1"/>
    </xf>
    <xf numFmtId="166" fontId="59" fillId="0" borderId="0" xfId="1" applyNumberFormat="1" applyFont="1" applyAlignment="1">
      <alignment horizontal="center" vertical="center" wrapText="1"/>
    </xf>
    <xf numFmtId="0" fontId="60" fillId="0" borderId="0" xfId="0" applyFont="1" applyAlignment="1">
      <alignment vertical="center" wrapText="1"/>
    </xf>
    <xf numFmtId="166" fontId="59" fillId="0" borderId="0" xfId="0" applyNumberFormat="1" applyFont="1" applyAlignment="1">
      <alignment horizontal="center" vertical="center" wrapText="1"/>
    </xf>
    <xf numFmtId="0" fontId="59" fillId="0" borderId="0" xfId="0" applyFont="1" applyAlignment="1">
      <alignment vertical="center" wrapText="1"/>
    </xf>
    <xf numFmtId="0" fontId="9" fillId="0" borderId="6" xfId="3" applyFont="1" applyBorder="1" applyAlignment="1">
      <alignment horizontal="center" vertical="center" wrapText="1"/>
    </xf>
    <xf numFmtId="0" fontId="61" fillId="0" borderId="1" xfId="0" applyFont="1" applyBorder="1" applyAlignment="1">
      <alignment horizontal="center" vertical="center" wrapText="1"/>
    </xf>
    <xf numFmtId="0" fontId="62" fillId="0" borderId="0" xfId="0" applyFont="1" applyAlignment="1">
      <alignment horizontal="center" vertical="center" wrapText="1"/>
    </xf>
    <xf numFmtId="172" fontId="6" fillId="0" borderId="0" xfId="0" applyNumberFormat="1" applyFont="1" applyAlignment="1">
      <alignment vertical="center"/>
    </xf>
    <xf numFmtId="172" fontId="9" fillId="0" borderId="1" xfId="0" applyNumberFormat="1" applyFont="1" applyBorder="1" applyAlignment="1">
      <alignment horizontal="center" vertical="center" wrapText="1"/>
    </xf>
    <xf numFmtId="0" fontId="63" fillId="3" borderId="15" xfId="0" applyFont="1" applyFill="1" applyBorder="1" applyAlignment="1">
      <alignment vertical="center" wrapText="1"/>
    </xf>
    <xf numFmtId="0" fontId="63" fillId="3" borderId="16" xfId="0" applyFont="1" applyFill="1" applyBorder="1" applyAlignment="1">
      <alignment vertical="center" wrapText="1"/>
    </xf>
    <xf numFmtId="0" fontId="63" fillId="0" borderId="16" xfId="0" applyFont="1" applyBorder="1" applyAlignment="1">
      <alignment vertical="center" wrapText="1"/>
    </xf>
    <xf numFmtId="0" fontId="61" fillId="0" borderId="0" xfId="0" applyFont="1" applyAlignment="1">
      <alignment horizontal="center"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6" fillId="2" borderId="1" xfId="0" applyFont="1" applyFill="1" applyBorder="1"/>
    <xf numFmtId="3" fontId="5" fillId="2" borderId="1" xfId="0" applyNumberFormat="1" applyFont="1" applyFill="1" applyBorder="1"/>
    <xf numFmtId="0" fontId="8" fillId="0" borderId="1" xfId="0" applyFont="1" applyBorder="1" applyAlignment="1">
      <alignment horizontal="left" vertical="center"/>
    </xf>
    <xf numFmtId="0" fontId="11" fillId="0" borderId="1" xfId="0" applyFont="1" applyBorder="1" applyAlignment="1">
      <alignment horizontal="left" vertical="center"/>
    </xf>
    <xf numFmtId="0" fontId="6" fillId="0" borderId="0" xfId="0" applyFont="1" applyAlignment="1">
      <alignment horizontal="left" vertical="center"/>
    </xf>
    <xf numFmtId="173" fontId="10" fillId="0" borderId="1" xfId="0" applyNumberFormat="1" applyFont="1" applyBorder="1" applyAlignment="1">
      <alignment vertical="center"/>
    </xf>
    <xf numFmtId="49" fontId="65" fillId="2" borderId="1" xfId="13" applyNumberFormat="1" applyFont="1" applyFill="1" applyBorder="1" applyAlignment="1">
      <alignment vertical="center"/>
    </xf>
    <xf numFmtId="49" fontId="6" fillId="2" borderId="1" xfId="13" applyNumberFormat="1" applyFont="1" applyFill="1" applyBorder="1" applyAlignment="1">
      <alignment horizontal="left" vertical="center"/>
    </xf>
    <xf numFmtId="0" fontId="8" fillId="4" borderId="1" xfId="0" applyFont="1" applyFill="1" applyBorder="1" applyAlignment="1">
      <alignment horizontal="center" vertical="center" wrapText="1"/>
    </xf>
    <xf numFmtId="166" fontId="8" fillId="4" borderId="1" xfId="1" applyNumberFormat="1" applyFont="1" applyFill="1" applyBorder="1" applyAlignment="1">
      <alignment horizontal="center" vertical="center" wrapText="1"/>
    </xf>
    <xf numFmtId="0" fontId="0" fillId="0" borderId="17" xfId="0" applyBorder="1"/>
    <xf numFmtId="49" fontId="14" fillId="5" borderId="1" xfId="13" applyNumberFormat="1" applyFont="1" applyFill="1" applyBorder="1" applyAlignment="1">
      <alignment horizontal="left" vertical="top" wrapText="1"/>
    </xf>
    <xf numFmtId="0" fontId="66" fillId="5" borderId="1" xfId="0" applyFont="1" applyFill="1" applyBorder="1"/>
    <xf numFmtId="49" fontId="14" fillId="0" borderId="1" xfId="13" applyNumberFormat="1" applyFont="1" applyBorder="1" applyAlignment="1">
      <alignment horizontal="left" vertical="top" wrapText="1"/>
    </xf>
    <xf numFmtId="49" fontId="14" fillId="6" borderId="1" xfId="13" applyNumberFormat="1" applyFont="1" applyFill="1" applyBorder="1" applyAlignment="1">
      <alignment horizontal="left" vertical="top" wrapText="1"/>
    </xf>
    <xf numFmtId="49" fontId="14" fillId="7" borderId="1" xfId="13" applyNumberFormat="1" applyFont="1" applyFill="1" applyBorder="1" applyAlignment="1">
      <alignment horizontal="left" vertical="center" wrapText="1"/>
    </xf>
    <xf numFmtId="49" fontId="14" fillId="0" borderId="1" xfId="13" applyNumberFormat="1" applyFont="1" applyBorder="1" applyAlignment="1">
      <alignment horizontal="left" vertical="center" wrapText="1"/>
    </xf>
    <xf numFmtId="49" fontId="14" fillId="8" borderId="1" xfId="13" applyNumberFormat="1" applyFont="1" applyFill="1" applyBorder="1" applyAlignment="1">
      <alignment horizontal="left" vertical="top" wrapText="1"/>
    </xf>
    <xf numFmtId="49" fontId="14" fillId="9" borderId="1" xfId="13" applyNumberFormat="1" applyFont="1" applyFill="1" applyBorder="1" applyAlignment="1">
      <alignment horizontal="left" vertical="top" wrapText="1"/>
    </xf>
    <xf numFmtId="49" fontId="14" fillId="10" borderId="1" xfId="13" applyNumberFormat="1" applyFont="1" applyFill="1" applyBorder="1" applyAlignment="1">
      <alignment horizontal="left" vertical="top" wrapText="1"/>
    </xf>
    <xf numFmtId="49" fontId="14" fillId="5" borderId="1" xfId="13" applyNumberFormat="1" applyFont="1" applyFill="1" applyBorder="1" applyAlignment="1">
      <alignment horizontal="left" vertical="center" wrapText="1"/>
    </xf>
    <xf numFmtId="3" fontId="10" fillId="0" borderId="1" xfId="0" applyNumberFormat="1" applyFont="1" applyBorder="1" applyAlignment="1">
      <alignment vertical="center"/>
    </xf>
    <xf numFmtId="0" fontId="2" fillId="0" borderId="0" xfId="0" applyFont="1" applyAlignment="1">
      <alignment vertical="center" wrapText="1"/>
    </xf>
    <xf numFmtId="0" fontId="4"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wrapText="1"/>
    </xf>
    <xf numFmtId="0" fontId="13" fillId="0" borderId="0" xfId="3" applyFont="1" applyAlignment="1">
      <alignment horizontal="center" vertical="center"/>
    </xf>
    <xf numFmtId="0" fontId="13" fillId="0" borderId="0" xfId="3" applyFont="1" applyAlignment="1">
      <alignment horizontal="center" vertical="center" wrapText="1"/>
    </xf>
    <xf numFmtId="0" fontId="16" fillId="0" borderId="2" xfId="3" applyFont="1" applyBorder="1" applyAlignment="1">
      <alignment horizontal="left" vertical="center"/>
    </xf>
    <xf numFmtId="0" fontId="15" fillId="0" borderId="3" xfId="3" applyFont="1" applyBorder="1" applyAlignment="1">
      <alignment horizontal="center" vertical="center"/>
    </xf>
    <xf numFmtId="0" fontId="15" fillId="0" borderId="6" xfId="3" applyFont="1" applyBorder="1" applyAlignment="1">
      <alignment horizontal="center" vertical="center"/>
    </xf>
    <xf numFmtId="0" fontId="15" fillId="0" borderId="4" xfId="3" applyFont="1" applyBorder="1" applyAlignment="1">
      <alignment horizontal="center" vertical="center"/>
    </xf>
    <xf numFmtId="0" fontId="15" fillId="0" borderId="5" xfId="3" applyFont="1" applyBorder="1" applyAlignment="1">
      <alignment horizontal="center" vertical="center"/>
    </xf>
    <xf numFmtId="3" fontId="15" fillId="0" borderId="1" xfId="3" applyNumberFormat="1" applyFont="1" applyBorder="1" applyAlignment="1">
      <alignment horizontal="center" vertical="center"/>
    </xf>
    <xf numFmtId="3" fontId="15" fillId="0" borderId="4" xfId="3" applyNumberFormat="1" applyFont="1" applyBorder="1" applyAlignment="1">
      <alignment horizontal="center" vertical="center"/>
    </xf>
    <xf numFmtId="3" fontId="15" fillId="0" borderId="9" xfId="3" applyNumberFormat="1" applyFont="1" applyBorder="1" applyAlignment="1">
      <alignment horizontal="center" vertical="center"/>
    </xf>
    <xf numFmtId="0" fontId="15" fillId="0" borderId="1" xfId="3" applyFont="1" applyBorder="1" applyAlignment="1">
      <alignment horizontal="center" vertical="center"/>
    </xf>
    <xf numFmtId="170" fontId="15" fillId="0" borderId="4" xfId="5" applyNumberFormat="1" applyFont="1" applyFill="1" applyBorder="1" applyAlignment="1">
      <alignment horizontal="center" vertical="center" wrapText="1"/>
    </xf>
    <xf numFmtId="170" fontId="15" fillId="0" borderId="5" xfId="5" applyNumberFormat="1" applyFont="1" applyFill="1" applyBorder="1" applyAlignment="1">
      <alignment horizontal="center" vertical="center" wrapText="1"/>
    </xf>
    <xf numFmtId="0" fontId="27" fillId="0" borderId="0" xfId="6" quotePrefix="1" applyFont="1" applyAlignment="1">
      <alignment horizontal="left"/>
    </xf>
    <xf numFmtId="0" fontId="30" fillId="0" borderId="0" xfId="6" applyFont="1" applyAlignment="1">
      <alignment wrapText="1"/>
    </xf>
    <xf numFmtId="0" fontId="27" fillId="0" borderId="0" xfId="6" quotePrefix="1" applyFont="1" applyAlignment="1">
      <alignment horizontal="left" vertical="center" wrapText="1"/>
    </xf>
    <xf numFmtId="0" fontId="13" fillId="0" borderId="0" xfId="3" applyFont="1" applyAlignment="1">
      <alignment horizontal="left" vertical="center" wrapText="1"/>
    </xf>
    <xf numFmtId="0" fontId="13" fillId="0" borderId="0" xfId="6" applyFont="1" applyAlignment="1">
      <alignment horizontal="center" vertical="top"/>
    </xf>
    <xf numFmtId="0" fontId="13" fillId="0" borderId="0" xfId="3" applyFont="1" applyAlignment="1">
      <alignment horizontal="left" wrapText="1"/>
    </xf>
    <xf numFmtId="166" fontId="30" fillId="0" borderId="0" xfId="1" applyNumberFormat="1" applyFont="1" applyBorder="1" applyAlignment="1">
      <alignment horizontal="left"/>
    </xf>
    <xf numFmtId="171" fontId="30" fillId="0" borderId="0" xfId="4" applyNumberFormat="1" applyFont="1" applyBorder="1" applyAlignment="1">
      <alignment horizontal="center"/>
    </xf>
    <xf numFmtId="166" fontId="27" fillId="0" borderId="2" xfId="4" applyNumberFormat="1" applyFont="1" applyBorder="1" applyAlignment="1">
      <alignment horizontal="center"/>
    </xf>
    <xf numFmtId="0" fontId="13" fillId="0" borderId="1" xfId="6" applyFont="1" applyBorder="1" applyAlignment="1">
      <alignment horizontal="center" wrapText="1"/>
    </xf>
    <xf numFmtId="0" fontId="56" fillId="0" borderId="10" xfId="12" applyFont="1" applyBorder="1" applyAlignment="1">
      <alignment horizontal="center" vertical="center" wrapText="1"/>
    </xf>
    <xf numFmtId="0" fontId="56" fillId="0" borderId="11" xfId="12" applyFont="1" applyBorder="1" applyAlignment="1">
      <alignment horizontal="center" vertical="center" wrapText="1"/>
    </xf>
    <xf numFmtId="0" fontId="56" fillId="0" borderId="13" xfId="12" applyFont="1" applyBorder="1" applyAlignment="1">
      <alignment horizontal="center" vertical="center" wrapText="1"/>
    </xf>
    <xf numFmtId="0" fontId="56" fillId="0" borderId="14" xfId="12" applyFont="1" applyBorder="1" applyAlignment="1">
      <alignment horizontal="center" vertical="center" wrapText="1"/>
    </xf>
    <xf numFmtId="166" fontId="13" fillId="0" borderId="1" xfId="4" applyNumberFormat="1" applyFont="1" applyBorder="1" applyAlignment="1">
      <alignment horizontal="center" wrapText="1"/>
    </xf>
    <xf numFmtId="0" fontId="13" fillId="0" borderId="10" xfId="6" applyFont="1" applyBorder="1" applyAlignment="1">
      <alignment horizontal="center" vertical="center" wrapText="1"/>
    </xf>
    <xf numFmtId="0" fontId="13" fillId="0" borderId="11" xfId="6" applyFont="1" applyBorder="1" applyAlignment="1">
      <alignment horizontal="center" vertical="center" wrapText="1"/>
    </xf>
    <xf numFmtId="166" fontId="13" fillId="0" borderId="1" xfId="4" applyNumberFormat="1" applyFont="1" applyBorder="1" applyAlignment="1">
      <alignment horizontal="center" vertical="center" wrapText="1"/>
    </xf>
    <xf numFmtId="0" fontId="28" fillId="0" borderId="1" xfId="6" applyFont="1" applyBorder="1" applyAlignment="1">
      <alignment horizontal="center"/>
    </xf>
    <xf numFmtId="0" fontId="28" fillId="0" borderId="4" xfId="6" applyFont="1" applyBorder="1" applyAlignment="1">
      <alignment horizontal="center" wrapText="1"/>
    </xf>
    <xf numFmtId="0" fontId="28" fillId="0" borderId="5" xfId="6" applyFont="1" applyBorder="1" applyAlignment="1">
      <alignment horizontal="center" wrapText="1"/>
    </xf>
    <xf numFmtId="0" fontId="28" fillId="0" borderId="1" xfId="6" quotePrefix="1" applyFont="1" applyBorder="1" applyAlignment="1">
      <alignment horizontal="center"/>
    </xf>
    <xf numFmtId="166" fontId="28" fillId="0" borderId="1" xfId="4" quotePrefix="1" applyNumberFormat="1" applyFont="1" applyBorder="1" applyAlignment="1">
      <alignment horizontal="center" wrapText="1"/>
    </xf>
    <xf numFmtId="0" fontId="13" fillId="0" borderId="4" xfId="6" applyFont="1" applyBorder="1" applyAlignment="1">
      <alignment horizontal="center"/>
    </xf>
    <xf numFmtId="0" fontId="13" fillId="0" borderId="9" xfId="6" applyFont="1" applyBorder="1" applyAlignment="1">
      <alignment horizontal="center"/>
    </xf>
    <xf numFmtId="0" fontId="13" fillId="0" borderId="5" xfId="6" applyFont="1" applyBorder="1" applyAlignment="1">
      <alignment horizontal="center"/>
    </xf>
    <xf numFmtId="166" fontId="30" fillId="0" borderId="4" xfId="4" applyNumberFormat="1" applyFont="1" applyBorder="1" applyAlignment="1">
      <alignment horizontal="right"/>
    </xf>
    <xf numFmtId="166" fontId="30" fillId="0" borderId="5" xfId="4" applyNumberFormat="1" applyFont="1" applyBorder="1" applyAlignment="1">
      <alignment horizontal="right"/>
    </xf>
    <xf numFmtId="3" fontId="13" fillId="0" borderId="1" xfId="6" applyNumberFormat="1" applyFont="1" applyBorder="1" applyAlignment="1">
      <alignment horizontal="center"/>
    </xf>
    <xf numFmtId="38" fontId="13" fillId="0" borderId="1" xfId="6" applyNumberFormat="1" applyFont="1" applyBorder="1"/>
    <xf numFmtId="0" fontId="27" fillId="0" borderId="1" xfId="6" quotePrefix="1" applyFont="1" applyBorder="1" applyAlignment="1">
      <alignment horizontal="left"/>
    </xf>
    <xf numFmtId="0" fontId="27" fillId="0" borderId="1" xfId="6" applyFont="1" applyBorder="1" applyAlignment="1">
      <alignment horizontal="left"/>
    </xf>
    <xf numFmtId="166" fontId="31" fillId="0" borderId="1" xfId="4" applyNumberFormat="1" applyFont="1" applyBorder="1" applyAlignment="1">
      <alignment horizontal="right"/>
    </xf>
    <xf numFmtId="3" fontId="27" fillId="0" borderId="1" xfId="6" applyNumberFormat="1" applyFont="1" applyBorder="1" applyAlignment="1">
      <alignment horizontal="center"/>
    </xf>
    <xf numFmtId="38" fontId="27" fillId="0" borderId="1" xfId="6" applyNumberFormat="1" applyFont="1" applyBorder="1"/>
    <xf numFmtId="0" fontId="28" fillId="0" borderId="4" xfId="6" applyFont="1" applyBorder="1" applyAlignment="1">
      <alignment horizontal="center"/>
    </xf>
    <xf numFmtId="0" fontId="28" fillId="0" borderId="5" xfId="6" applyFont="1" applyBorder="1" applyAlignment="1">
      <alignment horizontal="center"/>
    </xf>
    <xf numFmtId="0" fontId="28" fillId="0" borderId="4" xfId="6" quotePrefix="1" applyFont="1" applyBorder="1" applyAlignment="1">
      <alignment horizontal="center"/>
    </xf>
    <xf numFmtId="0" fontId="28" fillId="0" borderId="5" xfId="6" quotePrefix="1" applyFont="1" applyBorder="1" applyAlignment="1">
      <alignment horizontal="center"/>
    </xf>
    <xf numFmtId="0" fontId="13" fillId="0" borderId="1" xfId="6" applyFont="1" applyBorder="1" applyAlignment="1">
      <alignment horizontal="left"/>
    </xf>
    <xf numFmtId="166" fontId="13" fillId="0" borderId="4" xfId="4" applyNumberFormat="1" applyFont="1" applyBorder="1" applyAlignment="1">
      <alignment horizontal="center"/>
    </xf>
    <xf numFmtId="166" fontId="13" fillId="0" borderId="5" xfId="4" applyNumberFormat="1" applyFont="1" applyBorder="1" applyAlignment="1">
      <alignment horizontal="center"/>
    </xf>
    <xf numFmtId="166" fontId="15" fillId="0" borderId="4" xfId="4" applyNumberFormat="1" applyFont="1" applyBorder="1" applyAlignment="1">
      <alignment horizontal="center"/>
    </xf>
    <xf numFmtId="166" fontId="15" fillId="0" borderId="5" xfId="4" applyNumberFormat="1" applyFont="1" applyBorder="1" applyAlignment="1">
      <alignment horizontal="center"/>
    </xf>
    <xf numFmtId="166" fontId="27" fillId="0" borderId="4" xfId="4" applyNumberFormat="1" applyFont="1" applyBorder="1" applyAlignment="1">
      <alignment horizontal="center"/>
    </xf>
    <xf numFmtId="166" fontId="27" fillId="0" borderId="5" xfId="4" applyNumberFormat="1" applyFont="1" applyBorder="1" applyAlignment="1">
      <alignment horizontal="center"/>
    </xf>
    <xf numFmtId="166" fontId="27" fillId="0" borderId="1" xfId="4" applyNumberFormat="1" applyFont="1" applyBorder="1" applyAlignment="1">
      <alignment horizontal="center"/>
    </xf>
    <xf numFmtId="168" fontId="31" fillId="0" borderId="1" xfId="4" applyNumberFormat="1" applyFont="1" applyBorder="1" applyAlignment="1">
      <alignment horizontal="center"/>
    </xf>
    <xf numFmtId="166" fontId="31" fillId="0" borderId="4" xfId="4" applyNumberFormat="1" applyFont="1" applyBorder="1" applyAlignment="1">
      <alignment horizontal="center"/>
    </xf>
    <xf numFmtId="166" fontId="31" fillId="0" borderId="5" xfId="4" applyNumberFormat="1" applyFont="1" applyBorder="1" applyAlignment="1">
      <alignment horizontal="center"/>
    </xf>
    <xf numFmtId="0" fontId="27" fillId="0" borderId="0" xfId="6" applyFont="1" applyAlignment="1">
      <alignment horizontal="left"/>
    </xf>
    <xf numFmtId="166" fontId="27" fillId="0" borderId="0" xfId="4" applyNumberFormat="1" applyFont="1" applyAlignment="1">
      <alignment horizontal="center"/>
    </xf>
    <xf numFmtId="0" fontId="27" fillId="0" borderId="4" xfId="6" applyFont="1" applyBorder="1" applyAlignment="1">
      <alignment horizontal="left"/>
    </xf>
    <xf numFmtId="0" fontId="27" fillId="0" borderId="5" xfId="6" applyFont="1" applyBorder="1" applyAlignment="1">
      <alignment horizontal="left"/>
    </xf>
    <xf numFmtId="0" fontId="27" fillId="0" borderId="3" xfId="6" applyFont="1" applyBorder="1" applyAlignment="1">
      <alignment horizontal="center"/>
    </xf>
    <xf numFmtId="0" fontId="27" fillId="0" borderId="12" xfId="6" applyFont="1" applyBorder="1" applyAlignment="1">
      <alignment horizontal="center"/>
    </xf>
    <xf numFmtId="0" fontId="27" fillId="0" borderId="6" xfId="6" applyFont="1" applyBorder="1" applyAlignment="1">
      <alignment horizontal="center"/>
    </xf>
    <xf numFmtId="166" fontId="27" fillId="0" borderId="4" xfId="6" applyNumberFormat="1" applyFont="1" applyBorder="1" applyAlignment="1">
      <alignment horizontal="center"/>
    </xf>
    <xf numFmtId="166" fontId="27" fillId="0" borderId="9" xfId="6" applyNumberFormat="1" applyFont="1" applyBorder="1" applyAlignment="1">
      <alignment horizontal="center"/>
    </xf>
    <xf numFmtId="166" fontId="27" fillId="0" borderId="5" xfId="6" applyNumberFormat="1" applyFont="1" applyBorder="1" applyAlignment="1">
      <alignment horizontal="center"/>
    </xf>
    <xf numFmtId="166" fontId="27" fillId="0" borderId="3" xfId="6" applyNumberFormat="1" applyFont="1" applyBorder="1" applyAlignment="1">
      <alignment horizontal="center"/>
    </xf>
    <xf numFmtId="166" fontId="27" fillId="0" borderId="6" xfId="6" applyNumberFormat="1" applyFont="1" applyBorder="1" applyAlignment="1">
      <alignment horizontal="center"/>
    </xf>
    <xf numFmtId="166" fontId="27" fillId="0" borderId="9" xfId="4" applyNumberFormat="1" applyFont="1" applyBorder="1" applyAlignment="1">
      <alignment horizontal="center"/>
    </xf>
    <xf numFmtId="0" fontId="13" fillId="0" borderId="1" xfId="6" applyFont="1" applyBorder="1" applyAlignment="1">
      <alignment horizontal="center"/>
    </xf>
    <xf numFmtId="166" fontId="13" fillId="0" borderId="1" xfId="4" applyNumberFormat="1" applyFont="1" applyBorder="1" applyAlignment="1">
      <alignment horizontal="center"/>
    </xf>
    <xf numFmtId="166" fontId="36" fillId="0" borderId="0" xfId="4" applyNumberFormat="1" applyFont="1" applyBorder="1" applyAlignment="1">
      <alignment horizontal="center"/>
    </xf>
    <xf numFmtId="0" fontId="28" fillId="0" borderId="9" xfId="6" applyFont="1" applyBorder="1" applyAlignment="1">
      <alignment horizontal="center"/>
    </xf>
    <xf numFmtId="0" fontId="13" fillId="0" borderId="4" xfId="6" applyFont="1" applyBorder="1" applyAlignment="1">
      <alignment horizontal="left" vertical="center" wrapText="1"/>
    </xf>
    <xf numFmtId="0" fontId="13" fillId="0" borderId="9" xfId="6" applyFont="1" applyBorder="1" applyAlignment="1">
      <alignment horizontal="left" vertical="center" wrapText="1"/>
    </xf>
    <xf numFmtId="0" fontId="13" fillId="0" borderId="5" xfId="6" applyFont="1" applyBorder="1" applyAlignment="1">
      <alignment horizontal="left" vertical="center" wrapText="1"/>
    </xf>
    <xf numFmtId="166" fontId="13" fillId="0" borderId="1" xfId="6" quotePrefix="1" applyNumberFormat="1" applyFont="1" applyBorder="1" applyAlignment="1">
      <alignment horizontal="center" vertical="center" wrapText="1"/>
    </xf>
    <xf numFmtId="0" fontId="13" fillId="0" borderId="1" xfId="6" quotePrefix="1" applyFont="1" applyBorder="1" applyAlignment="1">
      <alignment horizontal="center" vertical="center" wrapText="1"/>
    </xf>
    <xf numFmtId="0" fontId="27" fillId="0" borderId="1" xfId="6" applyFont="1" applyBorder="1" applyAlignment="1">
      <alignment horizontal="left" vertical="center" wrapText="1"/>
    </xf>
    <xf numFmtId="0" fontId="27" fillId="0" borderId="1" xfId="6" quotePrefix="1" applyFont="1" applyBorder="1" applyAlignment="1">
      <alignment horizontal="left" vertical="center" wrapText="1"/>
    </xf>
    <xf numFmtId="166" fontId="34" fillId="0" borderId="1" xfId="4" applyNumberFormat="1" applyFont="1" applyBorder="1" applyAlignment="1">
      <alignment horizontal="center" vertical="center" wrapText="1"/>
    </xf>
    <xf numFmtId="0" fontId="27" fillId="0" borderId="0" xfId="6" applyFont="1" applyAlignment="1">
      <alignment horizontal="justify" wrapText="1"/>
    </xf>
    <xf numFmtId="0" fontId="27" fillId="0" borderId="0" xfId="6" applyFont="1" applyAlignment="1">
      <alignment horizontal="left" wrapText="1"/>
    </xf>
    <xf numFmtId="0" fontId="13" fillId="0" borderId="0" xfId="6" applyFont="1" applyAlignment="1">
      <alignment horizontal="center"/>
    </xf>
    <xf numFmtId="166" fontId="13" fillId="0" borderId="0" xfId="4" applyNumberFormat="1" applyFont="1" applyAlignment="1">
      <alignment horizontal="center"/>
    </xf>
    <xf numFmtId="0" fontId="41" fillId="0" borderId="0" xfId="0" applyFont="1" applyAlignment="1">
      <alignment horizontal="center"/>
    </xf>
    <xf numFmtId="0" fontId="42" fillId="0" borderId="1" xfId="0" applyFont="1" applyBorder="1" applyAlignment="1">
      <alignment horizontal="left"/>
    </xf>
    <xf numFmtId="166" fontId="42" fillId="0" borderId="4" xfId="1" applyNumberFormat="1" applyFont="1" applyFill="1" applyBorder="1" applyAlignment="1">
      <alignment horizontal="center"/>
    </xf>
    <xf numFmtId="166" fontId="42" fillId="0" borderId="9" xfId="1" applyNumberFormat="1" applyFont="1" applyFill="1" applyBorder="1" applyAlignment="1">
      <alignment horizontal="center"/>
    </xf>
    <xf numFmtId="166" fontId="42" fillId="0" borderId="5" xfId="1" applyNumberFormat="1" applyFont="1" applyFill="1" applyBorder="1" applyAlignment="1">
      <alignment horizontal="center"/>
    </xf>
    <xf numFmtId="166" fontId="42" fillId="0" borderId="1" xfId="1" applyNumberFormat="1" applyFont="1" applyFill="1" applyBorder="1" applyAlignment="1">
      <alignment horizontal="center"/>
    </xf>
    <xf numFmtId="0" fontId="42" fillId="0" borderId="1" xfId="0" applyFont="1" applyBorder="1" applyAlignment="1">
      <alignment horizontal="center"/>
    </xf>
    <xf numFmtId="0" fontId="60" fillId="0" borderId="0" xfId="0" applyFont="1" applyAlignment="1">
      <alignment horizontal="center" vertical="center" wrapText="1"/>
    </xf>
    <xf numFmtId="0" fontId="59" fillId="0" borderId="0" xfId="0" applyFont="1" applyAlignment="1">
      <alignment horizontal="center" vertical="center" wrapText="1"/>
    </xf>
    <xf numFmtId="0" fontId="17" fillId="0" borderId="0" xfId="7" applyFont="1" applyAlignment="1">
      <alignment horizontal="left" vertical="center"/>
    </xf>
    <xf numFmtId="0" fontId="20" fillId="0" borderId="0" xfId="7" applyFont="1" applyAlignment="1">
      <alignment horizontal="left" vertical="center"/>
    </xf>
    <xf numFmtId="0" fontId="57" fillId="2" borderId="0" xfId="8" applyFont="1" applyFill="1" applyAlignment="1">
      <alignment horizontal="center" vertical="top" wrapText="1"/>
    </xf>
    <xf numFmtId="0" fontId="27" fillId="2" borderId="0" xfId="9" applyFont="1" applyFill="1" applyAlignment="1">
      <alignment horizontal="center" vertical="top" wrapText="1"/>
    </xf>
    <xf numFmtId="0" fontId="60" fillId="0" borderId="3" xfId="0" applyFont="1" applyBorder="1" applyAlignment="1">
      <alignment horizontal="center" vertical="center" wrapText="1"/>
    </xf>
    <xf numFmtId="0" fontId="60" fillId="0" borderId="6" xfId="0" applyFont="1" applyBorder="1" applyAlignment="1">
      <alignment horizontal="center" vertical="center" wrapText="1"/>
    </xf>
    <xf numFmtId="0" fontId="60" fillId="2" borderId="1" xfId="8" applyFont="1" applyFill="1" applyBorder="1" applyAlignment="1">
      <alignment horizontal="center" vertical="center" wrapText="1"/>
    </xf>
    <xf numFmtId="0" fontId="60" fillId="0" borderId="1" xfId="0" applyFont="1" applyBorder="1" applyAlignment="1">
      <alignment horizontal="center" vertical="center" wrapText="1"/>
    </xf>
    <xf numFmtId="0" fontId="17" fillId="0" borderId="0" xfId="0" applyFont="1" applyAlignment="1">
      <alignment horizontal="left" vertical="center" wrapText="1"/>
    </xf>
    <xf numFmtId="0" fontId="14" fillId="0" borderId="0" xfId="7" applyFont="1" applyAlignment="1">
      <alignment horizontal="center" vertical="center"/>
    </xf>
    <xf numFmtId="0" fontId="22" fillId="0" borderId="0" xfId="7" applyFont="1" applyAlignment="1">
      <alignment horizontal="center" vertical="center"/>
    </xf>
    <xf numFmtId="0" fontId="36" fillId="0" borderId="0" xfId="7" applyFont="1" applyAlignment="1">
      <alignment horizontal="center" vertical="center"/>
    </xf>
    <xf numFmtId="0" fontId="14" fillId="0" borderId="0" xfId="7" applyFont="1" applyAlignment="1">
      <alignment horizontal="left" wrapText="1"/>
    </xf>
    <xf numFmtId="0" fontId="53" fillId="0" borderId="0" xfId="0" applyFont="1" applyAlignment="1">
      <alignment horizontal="left" wrapText="1"/>
    </xf>
    <xf numFmtId="0" fontId="48" fillId="0" borderId="0" xfId="7" applyFont="1" applyAlignment="1">
      <alignment horizontal="center" vertical="center"/>
    </xf>
    <xf numFmtId="0" fontId="49" fillId="0" borderId="0" xfId="7" applyFont="1" applyAlignment="1">
      <alignment horizontal="center" vertical="center"/>
    </xf>
    <xf numFmtId="0" fontId="51" fillId="0" borderId="0" xfId="7" applyFont="1" applyAlignment="1">
      <alignment horizontal="center" vertical="center"/>
    </xf>
    <xf numFmtId="0" fontId="20" fillId="0" borderId="0" xfId="7" applyFont="1" applyAlignment="1">
      <alignment horizontal="center"/>
    </xf>
    <xf numFmtId="0" fontId="15" fillId="0" borderId="0" xfId="7" applyFont="1" applyAlignment="1">
      <alignment horizontal="center"/>
    </xf>
    <xf numFmtId="0" fontId="16" fillId="0" borderId="0" xfId="7" applyFont="1" applyAlignment="1">
      <alignment horizontal="center"/>
    </xf>
    <xf numFmtId="0" fontId="17" fillId="0" borderId="0" xfId="0" applyFont="1" applyAlignment="1">
      <alignment horizontal="justify" vertical="center" wrapText="1"/>
    </xf>
    <xf numFmtId="0" fontId="17" fillId="0" borderId="0" xfId="0" applyFont="1" applyAlignment="1">
      <alignment vertical="center" wrapText="1"/>
    </xf>
    <xf numFmtId="0" fontId="58" fillId="0" borderId="0" xfId="0" applyFont="1" applyAlignment="1">
      <alignment vertical="center" wrapText="1"/>
    </xf>
    <xf numFmtId="1" fontId="23" fillId="0" borderId="0" xfId="11" applyNumberFormat="1" applyFont="1" applyAlignment="1">
      <alignment horizontal="left" vertical="center" wrapText="1"/>
    </xf>
    <xf numFmtId="0" fontId="17" fillId="0" borderId="0" xfId="0" quotePrefix="1" applyFont="1" applyAlignment="1">
      <alignment horizontal="justify" vertical="center" wrapText="1"/>
    </xf>
    <xf numFmtId="0" fontId="17" fillId="0" borderId="0" xfId="7" applyFont="1" applyAlignment="1">
      <alignment horizontal="justify" vertical="center" wrapText="1"/>
    </xf>
    <xf numFmtId="1" fontId="23" fillId="0" borderId="0" xfId="11" applyNumberFormat="1" applyFont="1" applyAlignment="1">
      <alignment vertical="center" wrapText="1"/>
    </xf>
    <xf numFmtId="0" fontId="23" fillId="0" borderId="0" xfId="7" applyFont="1" applyAlignment="1">
      <alignment horizontal="center"/>
    </xf>
    <xf numFmtId="0" fontId="2"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left" vertical="center"/>
    </xf>
  </cellXfs>
  <cellStyles count="16">
    <cellStyle name="Comma" xfId="1" builtinId="3"/>
    <cellStyle name="Comma 10" xfId="5" xr:uid="{00000000-0005-0000-0000-000001000000}"/>
    <cellStyle name="Comma 2" xfId="4" xr:uid="{00000000-0005-0000-0000-000002000000}"/>
    <cellStyle name="Comma_Mau TTr" xfId="10" xr:uid="{00000000-0005-0000-0000-000003000000}"/>
    <cellStyle name="Normal" xfId="0" builtinId="0"/>
    <cellStyle name="Normal 2" xfId="13" xr:uid="{00000000-0005-0000-0000-000005000000}"/>
    <cellStyle name="Normal 2 2" xfId="14" xr:uid="{00000000-0005-0000-0000-000006000000}"/>
    <cellStyle name="Normal 2 3" xfId="15" xr:uid="{00000000-0005-0000-0000-000007000000}"/>
    <cellStyle name="Normal 21" xfId="12" xr:uid="{00000000-0005-0000-0000-000008000000}"/>
    <cellStyle name="Normal 22" xfId="8" xr:uid="{00000000-0005-0000-0000-000009000000}"/>
    <cellStyle name="Normal 3" xfId="3" xr:uid="{00000000-0005-0000-0000-00000A000000}"/>
    <cellStyle name="Normal 5" xfId="2" xr:uid="{00000000-0005-0000-0000-00000B000000}"/>
    <cellStyle name="Normal_Form 8 bieu + QD - Thong tu 33 _98 _ 2120-4604" xfId="6" xr:uid="{00000000-0005-0000-0000-00000C000000}"/>
    <cellStyle name="Normal_Mau TTr" xfId="7" xr:uid="{00000000-0005-0000-0000-00000D000000}"/>
    <cellStyle name="Normal_QUOTATION_Thanh Hoa upgrade_reduce_ed03_130709" xfId="9" xr:uid="{00000000-0005-0000-0000-00000E000000}"/>
    <cellStyle name="Normal_Sheet2" xfId="11" xr:uid="{00000000-0005-0000-0000-00000F00000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shortcut-targets-by-id\1nn1B9qIMrwovh5UUnoHN0v_E6F8Lc8N0\Chuy&#7875;n%20&#272;&#7893;i%20S&#7889;\OPM\Documents\Quy%20tr&#236;nh%20OPM%20Nga%20t&#7893;ng%20h&#7907;p%20l&#7841;i\Template%20Nga\DATA_HD%20111-2020_BBGH-CQ-BAO%20HANH_SUMMARY%20HCM_PO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shortcut-targets-by-id\1nn1B9qIMrwovh5UUnoHN0v_E6F8Lc8N0\Chuy&#7875;n%20&#272;&#7893;i%20S&#7889;\OPM\Documents\Quy%20tr&#236;nh%20OPM%20Nga%20t&#7893;ng%20h&#7907;p%20l&#7841;i\Template%20Nga\DATA_HD%20111-2020_BBGH-CQ-BAO%20HANH_SUMMARY%20HCM_PO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shortcut-targets-by-id\1nn1B9qIMrwovh5UUnoHN0v_E6F8Lc8N0\Chuy&#7875;n%20&#272;&#7893;i%20S&#7889;\OPM\Documents\Quy%20tr&#236;nh%20OPM%20Nga%20t&#7893;ng%20h&#7907;p%20l&#7841;i\Template%20Nga\DATA_HD%20111-2020_BBGH-CQ-BAO%20HANH_SUMMARY%20HCM_PO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shortcut-targets-by-id\1nn1B9qIMrwovh5UUnoHN0v_E6F8Lc8N0\Chuy&#7875;n%20&#272;&#7893;i%20S&#7889;\OPM\Documents\Quy%20tr&#236;nh%20OPM%20Nga%20t&#7893;ng%20h&#7907;p%20l&#7841;i\Template%20Nga\DATA_HD%20111-2020_BBGH-CQ-BAO%20HANH_SUMMARY%20HCM_PO0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shortcut-targets-by-id\1nn1B9qIMrwovh5UUnoHN0v_E6F8Lc8N0\Chuy&#7875;n%20&#272;&#7893;i%20S&#7889;\OPM\Documents\Quy%20tr&#236;nh%20OPM%20Nga%20t&#7893;ng%20h&#7907;p%20l&#7841;i\Template%20Nga\DATA_HD%20111-2020_BBGH-CQ-BAO%20HANH_SUMMARY%20HCM_PO0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shortcut-targets-by-id\1nn1B9qIMrwovh5UUnoHN0v_E6F8Lc8N0\Chuy&#7875;n%20&#272;&#7893;i%20S&#7889;\OPM\Documents\Quy%20tr&#236;nh%20OPM%20Nga%20t&#7893;ng%20h&#7907;p%20l&#7841;i\Template%20Nga\DATA_HD%20111-2020_BBGH-CQ-BAO%20HANH_SUMMARY%20HCM_PO0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shortcut-targets-by-id\1nn1B9qIMrwovh5UUnoHN0v_E6F8Lc8N0\Chuy&#7875;n%20&#272;&#7893;i%20S&#7889;\OPM\Documents\Quy%20tr&#236;nh%20OPM%20Nga%20t&#7893;ng%20h&#7907;p%20l&#7841;i\Template%20Nga\DATA_HD%20111-2020_BBGH-CQ-BAO%20HANH_SUMMARY%20HCM_PO0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shortcut-targets-by-id\1nn1B9qIMrwovh5UUnoHN0v_E6F8Lc8N0\Chuy&#7875;n%20&#272;&#7893;i%20S&#7889;\OPM\Documents\Quy%20tr&#236;nh%20OPM%20Nga%20t&#7893;ng%20h&#7907;p%20l&#7841;i\Template%20Nga\DATA_HD%20111-2020_BBGH-CQ-BAO%20HANH_SUMMARY%20HCM_PO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name"/>
      <sheetName val="Sheet1"/>
      <sheetName val="Sheet3"/>
      <sheetName val="Sheet2"/>
      <sheetName val="Sheet4"/>
      <sheetName val="DATA_HD 111-2020_BBGH-CQ-BAO HA"/>
    </sheetNames>
    <sheetDataSet>
      <sheetData sheetId="0"/>
      <sheetData sheetId="1"/>
      <sheetData sheetId="2"/>
      <sheetData sheetId="3"/>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name"/>
      <sheetName val="Sheet1"/>
      <sheetName val="Sheet3"/>
      <sheetName val="Sheet2"/>
      <sheetName val="Sheet4"/>
      <sheetName val="DATA_HD 111-2020_BBGH-CQ-BAO HA"/>
    </sheetNames>
    <sheetDataSet>
      <sheetData sheetId="0"/>
      <sheetData sheetId="1"/>
      <sheetData sheetId="2"/>
      <sheetData sheetId="3"/>
      <sheetData sheetId="4"/>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name"/>
      <sheetName val="Sheet1"/>
      <sheetName val="Sheet3"/>
      <sheetName val="Sheet2"/>
      <sheetName val="Sheet4"/>
      <sheetName val="DATA_HD 111-2020_BBGH-CQ-BAO HA"/>
    </sheetNames>
    <sheetDataSet>
      <sheetData sheetId="0"/>
      <sheetData sheetId="1"/>
      <sheetData sheetId="2"/>
      <sheetData sheetId="3"/>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name"/>
      <sheetName val="Sheet1"/>
      <sheetName val="HD PO4 111 2020"/>
      <sheetName val="Sheet3"/>
      <sheetName val="Sheet2"/>
      <sheetName val="Sheet4"/>
      <sheetName val="DATA_HD 111-2020_BBGH-CQ-BAO HA"/>
    </sheetNames>
    <sheetDataSet>
      <sheetData sheetId="0"/>
      <sheetData sheetId="1"/>
      <sheetData sheetId="2"/>
      <sheetData sheetId="3"/>
      <sheetData sheetId="4"/>
      <sheetData sheetId="5"/>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name"/>
      <sheetName val="Sheet1"/>
      <sheetName val="Hoa don_PO5-111 2020"/>
      <sheetName val="Sheet3"/>
      <sheetName val="Sheet2"/>
      <sheetName val="Sheet4"/>
      <sheetName val="PO5 HĐ 111-2020"/>
      <sheetName val="DATA_HD 111-2020_BBGH-CQ-BAO HA"/>
    </sheetNames>
    <sheetDataSet>
      <sheetData sheetId="0"/>
      <sheetData sheetId="1"/>
      <sheetData sheetId="2"/>
      <sheetData sheetId="3"/>
      <sheetData sheetId="4"/>
      <sheetData sheetId="5"/>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name"/>
      <sheetName val="Sheet1"/>
      <sheetName val="Sheet3"/>
      <sheetName val="Sheet2"/>
      <sheetName val="Sheet4"/>
      <sheetName val="Hoa don_PO6-111 2020"/>
      <sheetName val="DATA_HD 111-2020_BBGH-CQ-BAO HA"/>
    </sheetNames>
    <sheetDataSet>
      <sheetData sheetId="0"/>
      <sheetData sheetId="1"/>
      <sheetData sheetId="2"/>
      <sheetData sheetId="3"/>
      <sheetData sheetId="4"/>
      <sheetData sheetId="5"/>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name"/>
      <sheetName val="Sheet1"/>
      <sheetName val="Sheet3"/>
      <sheetName val="Sheet2"/>
      <sheetName val="Sheet4"/>
      <sheetName val="Hoa don_PO7-111 2020"/>
      <sheetName val="DATA_HD 111-2020_BBGH-CQ-BAO HA"/>
    </sheetNames>
    <sheetDataSet>
      <sheetData sheetId="0"/>
      <sheetData sheetId="1"/>
      <sheetData sheetId="2"/>
      <sheetData sheetId="3"/>
      <sheetData sheetId="4"/>
      <sheetData sheetId="5"/>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name"/>
      <sheetName val="Sheet1"/>
      <sheetName val="Sheet3"/>
      <sheetName val="Sheet2"/>
      <sheetName val="Sheet4"/>
      <sheetName val="Hoa don_PO7-111 2020"/>
    </sheetNames>
    <sheetDataSet>
      <sheetData sheetId="0"/>
      <sheetData sheetId="1">
        <row r="2">
          <cell r="B2" t="str">
            <v>Thanh Hóa</v>
          </cell>
          <cell r="C2" t="str">
            <v>THANH HÓA</v>
          </cell>
          <cell r="D2">
            <v>1</v>
          </cell>
          <cell r="E2" t="str">
            <v>21/449</v>
          </cell>
          <cell r="F2">
            <v>5750</v>
          </cell>
          <cell r="G2">
            <v>115</v>
          </cell>
          <cell r="H2">
            <v>5865</v>
          </cell>
          <cell r="I2">
            <v>829150</v>
          </cell>
          <cell r="J2">
            <v>4767612500</v>
          </cell>
          <cell r="K2">
            <v>476761250</v>
          </cell>
          <cell r="L2">
            <v>5244373750</v>
          </cell>
          <cell r="M2">
            <v>44223</v>
          </cell>
          <cell r="O2">
            <v>44231</v>
          </cell>
          <cell r="P2" t="str">
            <v>PHÙ HỢP</v>
          </cell>
          <cell r="Q2" t="str">
            <v>Ông</v>
          </cell>
          <cell r="R2" t="str">
            <v>Ngô Trung Thành</v>
          </cell>
          <cell r="S2" t="str">
            <v>Số 26A Đại lộ Lê Lợi, P. Điện Biên, TP. Thanh Hóa, Tỉnh Thanh Hóa</v>
          </cell>
          <cell r="T2" t="str">
            <v>0237.3759378</v>
          </cell>
          <cell r="U2" t="str">
            <v>0237.3727777</v>
          </cell>
          <cell r="V2" t="str">
            <v>Số 26A Đại lộ Lê Lợi, P. Điện Biên, TP. Thanh Hóa, tỉnh Thanh Hóa</v>
          </cell>
          <cell r="W2">
            <v>0</v>
          </cell>
          <cell r="X2">
            <v>0</v>
          </cell>
          <cell r="Y2">
            <v>0</v>
          </cell>
          <cell r="Z2">
            <v>0</v>
          </cell>
          <cell r="AA2">
            <v>0</v>
          </cell>
          <cell r="AB2">
            <v>0</v>
          </cell>
          <cell r="AC2" t="str">
            <v>đuôi BBGH RIÊNG</v>
          </cell>
          <cell r="AD2" t="str">
            <v>THANH HOA</v>
          </cell>
          <cell r="AE2">
            <v>2181</v>
          </cell>
          <cell r="AF2">
            <v>44231</v>
          </cell>
          <cell r="AG2">
            <v>2182</v>
          </cell>
          <cell r="AH2">
            <v>44231</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Z252"/>
  <sheetViews>
    <sheetView tabSelected="1" zoomScale="70" zoomScaleNormal="70" zoomScaleSheetLayoutView="55" workbookViewId="0">
      <pane xSplit="7" ySplit="5" topLeftCell="H6" activePane="bottomRight" state="frozen"/>
      <selection activeCell="B1" sqref="B1"/>
      <selection pane="topRight" activeCell="H1" sqref="H1"/>
      <selection pane="bottomLeft" activeCell="B61" sqref="B61"/>
      <selection pane="bottomRight" activeCell="B4" sqref="B4"/>
    </sheetView>
  </sheetViews>
  <sheetFormatPr defaultColWidth="8.83203125" defaultRowHeight="14"/>
  <cols>
    <col min="1" max="1" width="4.58203125" style="35" customWidth="1"/>
    <col min="2" max="2" width="26.25" style="1" customWidth="1"/>
    <col min="3" max="3" width="11.4140625" style="1" customWidth="1"/>
    <col min="4" max="4" width="28.83203125" style="1" customWidth="1"/>
    <col min="5" max="5" width="16.83203125" style="229" customWidth="1"/>
    <col min="6" max="6" width="11.58203125" style="1" customWidth="1"/>
    <col min="7" max="7" width="7.25" style="1" customWidth="1"/>
    <col min="8" max="8" width="16.75" style="1" customWidth="1"/>
    <col min="9" max="9" width="12.25" style="1" customWidth="1"/>
    <col min="10" max="10" width="23.58203125" style="36" customWidth="1"/>
    <col min="11" max="11" width="11.83203125" style="1" customWidth="1"/>
    <col min="12" max="12" width="14.4140625" style="37" customWidth="1"/>
    <col min="13" max="14" width="12.1640625" style="37" customWidth="1"/>
    <col min="15" max="15" width="20.1640625" style="1" customWidth="1"/>
    <col min="16" max="16" width="25" style="36" customWidth="1"/>
    <col min="17" max="17" width="15.75" style="1" customWidth="1"/>
    <col min="18" max="18" width="9" style="1" customWidth="1"/>
    <col min="19" max="19" width="13.4140625" style="1" customWidth="1"/>
    <col min="20" max="20" width="12.58203125" style="2" customWidth="1"/>
    <col min="21" max="21" width="13.58203125" style="1" customWidth="1"/>
    <col min="22" max="22" width="16.1640625" style="3" customWidth="1"/>
    <col min="23" max="23" width="8.83203125" style="1"/>
    <col min="24" max="24" width="10.4140625" style="1" customWidth="1"/>
    <col min="25" max="25" width="10.25" style="217" customWidth="1"/>
    <col min="26" max="26" width="12.4140625" style="2" customWidth="1"/>
    <col min="27" max="27" width="10.25" style="217" customWidth="1"/>
    <col min="28" max="28" width="12.4140625" style="2" customWidth="1"/>
    <col min="29" max="29" width="18.1640625" style="1" bestFit="1" customWidth="1"/>
    <col min="30" max="30" width="18.1640625" style="37" customWidth="1"/>
    <col min="31" max="31" width="18.4140625" style="37" customWidth="1"/>
    <col min="32" max="32" width="12.25" style="1" customWidth="1"/>
    <col min="33" max="33" width="11.4140625" style="1" bestFit="1" customWidth="1"/>
    <col min="34" max="34" width="11.1640625" style="1" customWidth="1"/>
    <col min="35" max="35" width="13.75" style="1" customWidth="1"/>
    <col min="36" max="36" width="15.25" style="1" customWidth="1"/>
    <col min="37" max="37" width="15.83203125" style="1" bestFit="1" customWidth="1"/>
    <col min="38" max="38" width="11.83203125" style="1" customWidth="1"/>
    <col min="39" max="39" width="15" style="1" customWidth="1"/>
    <col min="40" max="40" width="12.1640625" style="1" customWidth="1"/>
    <col min="41" max="41" width="15" style="1" customWidth="1"/>
    <col min="42" max="16384" width="8.83203125" style="1"/>
  </cols>
  <sheetData>
    <row r="1" spans="1:260" ht="24" customHeight="1">
      <c r="A1" s="247" t="s">
        <v>412</v>
      </c>
      <c r="B1" s="248"/>
      <c r="C1" s="34"/>
      <c r="D1" s="248"/>
      <c r="E1" s="248"/>
      <c r="F1" s="248"/>
      <c r="G1" s="248"/>
      <c r="H1" s="248"/>
      <c r="I1" s="248"/>
      <c r="J1" s="248"/>
      <c r="K1" s="248"/>
      <c r="L1" s="248"/>
      <c r="M1" s="248"/>
      <c r="N1" s="248"/>
      <c r="O1" s="248"/>
      <c r="P1" s="248"/>
      <c r="Q1" s="248"/>
      <c r="R1" s="248"/>
      <c r="S1" s="248"/>
      <c r="T1" s="248"/>
      <c r="U1" s="248"/>
      <c r="V1" s="248"/>
      <c r="W1" s="248"/>
      <c r="X1" s="248"/>
      <c r="Y1" s="248"/>
      <c r="Z1" s="248"/>
      <c r="AA1" s="248"/>
      <c r="AB1" s="248"/>
    </row>
    <row r="2" spans="1:260" ht="33.75" customHeight="1">
      <c r="A2" s="34"/>
      <c r="B2" s="248"/>
      <c r="C2" s="34"/>
      <c r="D2" s="248"/>
      <c r="E2" s="248"/>
      <c r="F2" s="248"/>
      <c r="G2" s="248"/>
      <c r="H2" s="248"/>
      <c r="I2" s="248"/>
      <c r="J2" s="248"/>
      <c r="K2" s="248"/>
      <c r="L2" s="248"/>
      <c r="M2" s="248"/>
      <c r="N2" s="248"/>
      <c r="O2" s="248"/>
      <c r="P2" s="248"/>
      <c r="Q2" s="248"/>
      <c r="R2" s="248"/>
      <c r="S2" s="248"/>
      <c r="T2" s="248"/>
      <c r="U2" s="248"/>
      <c r="V2" s="248"/>
      <c r="W2" s="248"/>
      <c r="X2" s="248"/>
      <c r="Y2" s="248"/>
      <c r="Z2" s="248"/>
      <c r="AA2" s="248"/>
      <c r="AB2" s="248"/>
    </row>
    <row r="3" spans="1:260">
      <c r="A3" s="249"/>
      <c r="B3" s="249"/>
      <c r="C3" s="249"/>
      <c r="D3" s="249"/>
      <c r="E3" s="250"/>
      <c r="F3" s="249"/>
      <c r="G3" s="249"/>
      <c r="H3" s="249"/>
      <c r="I3" s="249"/>
      <c r="J3" s="251"/>
      <c r="K3" s="249"/>
      <c r="L3" s="249"/>
      <c r="M3" s="249"/>
      <c r="N3" s="249"/>
      <c r="O3" s="249"/>
    </row>
    <row r="4" spans="1:260" s="10" customFormat="1" ht="39" customHeight="1">
      <c r="A4" s="4" t="s">
        <v>0</v>
      </c>
      <c r="B4" s="4" t="s">
        <v>1</v>
      </c>
      <c r="C4" s="4"/>
      <c r="D4" s="4" t="s">
        <v>2</v>
      </c>
      <c r="E4" s="227" t="s">
        <v>3</v>
      </c>
      <c r="F4" s="5" t="s">
        <v>4</v>
      </c>
      <c r="G4" s="5" t="s">
        <v>5</v>
      </c>
      <c r="H4" s="5" t="s">
        <v>6</v>
      </c>
      <c r="I4" s="5" t="s">
        <v>7</v>
      </c>
      <c r="J4" s="5" t="s">
        <v>8</v>
      </c>
      <c r="K4" s="5" t="s">
        <v>9</v>
      </c>
      <c r="L4" s="6" t="s">
        <v>10</v>
      </c>
      <c r="M4" s="234" t="s">
        <v>406</v>
      </c>
      <c r="N4" s="234" t="s">
        <v>511</v>
      </c>
      <c r="O4" s="7" t="s">
        <v>11</v>
      </c>
      <c r="P4" s="5" t="s">
        <v>12</v>
      </c>
      <c r="Q4" s="233" t="s">
        <v>13</v>
      </c>
      <c r="R4" s="5" t="s">
        <v>14</v>
      </c>
      <c r="S4" s="5" t="s">
        <v>156</v>
      </c>
      <c r="T4" s="8" t="s">
        <v>15</v>
      </c>
      <c r="U4" s="233" t="s">
        <v>16</v>
      </c>
      <c r="V4" s="9" t="s">
        <v>17</v>
      </c>
      <c r="W4" s="5" t="s">
        <v>18</v>
      </c>
      <c r="X4" s="5" t="s">
        <v>19</v>
      </c>
      <c r="Y4" s="233" t="s">
        <v>407</v>
      </c>
      <c r="Z4" s="233" t="s">
        <v>408</v>
      </c>
      <c r="AA4" s="233" t="s">
        <v>495</v>
      </c>
      <c r="AB4" s="233" t="s">
        <v>496</v>
      </c>
      <c r="AC4" s="38" t="s">
        <v>157</v>
      </c>
      <c r="AD4" s="41" t="s">
        <v>158</v>
      </c>
      <c r="AE4" s="41" t="s">
        <v>159</v>
      </c>
      <c r="AF4" s="233" t="s">
        <v>160</v>
      </c>
      <c r="AG4" s="5" t="s">
        <v>161</v>
      </c>
      <c r="AH4" s="5" t="s">
        <v>162</v>
      </c>
      <c r="AI4" s="38" t="s">
        <v>163</v>
      </c>
      <c r="AJ4" s="38" t="s">
        <v>164</v>
      </c>
      <c r="AK4" s="38" t="s">
        <v>165</v>
      </c>
      <c r="AL4" s="38" t="s">
        <v>166</v>
      </c>
      <c r="AM4" s="38" t="s">
        <v>168</v>
      </c>
      <c r="AN4" s="38" t="s">
        <v>167</v>
      </c>
      <c r="AO4" s="5" t="s">
        <v>169</v>
      </c>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row>
    <row r="5" spans="1:260" s="10" customFormat="1" ht="26.25" customHeight="1">
      <c r="A5" s="11">
        <v>1</v>
      </c>
      <c r="B5" s="11">
        <v>2</v>
      </c>
      <c r="C5" s="11"/>
      <c r="D5" s="11">
        <v>3</v>
      </c>
      <c r="E5" s="17"/>
      <c r="F5" s="11">
        <v>4</v>
      </c>
      <c r="G5" s="11">
        <v>5</v>
      </c>
      <c r="H5" s="11">
        <v>6</v>
      </c>
      <c r="I5" s="11">
        <v>7</v>
      </c>
      <c r="J5" s="12">
        <v>8</v>
      </c>
      <c r="K5" s="11">
        <v>9</v>
      </c>
      <c r="L5" s="11">
        <v>10</v>
      </c>
      <c r="M5" s="11">
        <v>11</v>
      </c>
      <c r="N5" s="11"/>
      <c r="O5" s="13" t="s">
        <v>21</v>
      </c>
      <c r="P5" s="12">
        <v>13</v>
      </c>
      <c r="Q5" s="11">
        <v>14</v>
      </c>
      <c r="R5" s="12">
        <v>15</v>
      </c>
      <c r="S5" s="12">
        <v>16</v>
      </c>
      <c r="T5" s="12">
        <v>17</v>
      </c>
      <c r="U5" s="12">
        <v>18</v>
      </c>
      <c r="V5" s="14" t="s">
        <v>22</v>
      </c>
      <c r="W5" s="12">
        <v>20</v>
      </c>
      <c r="X5" s="12" t="s">
        <v>23</v>
      </c>
      <c r="Y5" s="218"/>
      <c r="Z5" s="22"/>
      <c r="AA5" s="218"/>
      <c r="AB5" s="22"/>
      <c r="AC5" s="18"/>
      <c r="AD5" s="42"/>
      <c r="AE5" s="42"/>
      <c r="AF5" s="18"/>
      <c r="AG5" s="18"/>
      <c r="AH5" s="18"/>
      <c r="AI5" s="39"/>
      <c r="AJ5" s="39"/>
      <c r="AK5" s="18"/>
      <c r="AL5" s="18"/>
      <c r="AM5" s="18"/>
      <c r="AN5" s="18"/>
      <c r="AO5" s="18"/>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row>
    <row r="6" spans="1:260" s="10" customFormat="1" ht="36.75" customHeight="1">
      <c r="A6" s="11">
        <v>1</v>
      </c>
      <c r="B6" s="16" t="s">
        <v>427</v>
      </c>
      <c r="C6" s="17" t="s">
        <v>24</v>
      </c>
      <c r="D6" s="18" t="s">
        <v>485</v>
      </c>
      <c r="E6" s="17" t="s">
        <v>486</v>
      </c>
      <c r="F6" s="19">
        <v>43633</v>
      </c>
      <c r="G6" s="11">
        <v>1</v>
      </c>
      <c r="H6" s="11" t="s">
        <v>487</v>
      </c>
      <c r="I6" s="20">
        <v>44056</v>
      </c>
      <c r="J6" s="21" t="s">
        <v>419</v>
      </c>
      <c r="K6" s="11" t="s">
        <v>26</v>
      </c>
      <c r="L6" s="13">
        <v>829150</v>
      </c>
      <c r="M6" s="13">
        <v>2629</v>
      </c>
      <c r="N6" s="13">
        <v>53</v>
      </c>
      <c r="O6" s="13">
        <f t="shared" ref="O6:O23" si="0">L6*M6</f>
        <v>2179835350</v>
      </c>
      <c r="P6" s="12"/>
      <c r="Q6" s="22">
        <v>44109</v>
      </c>
      <c r="R6" s="12"/>
      <c r="S6" s="22">
        <v>44153</v>
      </c>
      <c r="T6" s="22">
        <v>44068</v>
      </c>
      <c r="U6" s="22">
        <v>44109</v>
      </c>
      <c r="V6" s="14">
        <v>42</v>
      </c>
      <c r="W6" s="12">
        <v>45</v>
      </c>
      <c r="X6" s="14">
        <v>-3</v>
      </c>
      <c r="Y6" s="218">
        <v>749</v>
      </c>
      <c r="Z6" s="22">
        <v>44109</v>
      </c>
      <c r="AA6" s="218">
        <v>754</v>
      </c>
      <c r="AB6" s="22">
        <v>44109</v>
      </c>
      <c r="AC6" s="40">
        <v>2179835350</v>
      </c>
      <c r="AD6" s="43">
        <v>217983535</v>
      </c>
      <c r="AE6" s="43">
        <v>2397818885</v>
      </c>
      <c r="AF6" s="39">
        <v>44088</v>
      </c>
      <c r="AG6" s="39">
        <v>44088</v>
      </c>
      <c r="AH6" s="39">
        <v>44068</v>
      </c>
      <c r="AI6" s="39">
        <v>44097</v>
      </c>
      <c r="AJ6" s="39">
        <v>44097</v>
      </c>
      <c r="AK6" s="231" t="s">
        <v>497</v>
      </c>
      <c r="AL6" s="230">
        <v>44153</v>
      </c>
      <c r="AM6" s="42">
        <v>3008400799</v>
      </c>
      <c r="AN6" s="230">
        <v>44913</v>
      </c>
      <c r="AO6" s="39">
        <v>44088</v>
      </c>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row>
    <row r="7" spans="1:260" s="10" customFormat="1" ht="36.75" customHeight="1">
      <c r="A7" s="11">
        <v>1</v>
      </c>
      <c r="B7" s="16" t="s">
        <v>427</v>
      </c>
      <c r="C7" s="17" t="s">
        <v>24</v>
      </c>
      <c r="D7" s="18" t="s">
        <v>485</v>
      </c>
      <c r="E7" s="17" t="s">
        <v>486</v>
      </c>
      <c r="F7" s="19">
        <v>43633</v>
      </c>
      <c r="G7" s="11">
        <v>2</v>
      </c>
      <c r="H7" s="12" t="s">
        <v>488</v>
      </c>
      <c r="I7" s="20">
        <v>44056</v>
      </c>
      <c r="J7" s="21" t="s">
        <v>419</v>
      </c>
      <c r="K7" s="11" t="s">
        <v>26</v>
      </c>
      <c r="L7" s="13">
        <v>829150</v>
      </c>
      <c r="M7" s="13">
        <v>454</v>
      </c>
      <c r="N7" s="13">
        <v>9</v>
      </c>
      <c r="O7" s="13">
        <f t="shared" si="0"/>
        <v>376434100</v>
      </c>
      <c r="P7" s="12"/>
      <c r="Q7" s="22">
        <v>44118</v>
      </c>
      <c r="R7" s="12"/>
      <c r="S7" s="22">
        <v>44154</v>
      </c>
      <c r="T7" s="22">
        <v>44091</v>
      </c>
      <c r="U7" s="22">
        <v>44118</v>
      </c>
      <c r="V7" s="14">
        <v>28</v>
      </c>
      <c r="W7" s="12">
        <v>30</v>
      </c>
      <c r="X7" s="14">
        <v>-2</v>
      </c>
      <c r="Y7" s="218">
        <v>998</v>
      </c>
      <c r="Z7" s="22">
        <v>44118</v>
      </c>
      <c r="AA7" s="218">
        <v>1008</v>
      </c>
      <c r="AB7" s="22">
        <v>44118</v>
      </c>
      <c r="AC7" s="40">
        <v>376434100</v>
      </c>
      <c r="AD7" s="43">
        <v>37643410</v>
      </c>
      <c r="AE7" s="43">
        <v>414077510</v>
      </c>
      <c r="AF7" s="39">
        <v>44102</v>
      </c>
      <c r="AG7" s="39">
        <v>44102</v>
      </c>
      <c r="AH7" s="39">
        <v>44091</v>
      </c>
      <c r="AI7" s="39">
        <v>44111</v>
      </c>
      <c r="AJ7" s="39">
        <v>44111</v>
      </c>
      <c r="AK7" s="231" t="s">
        <v>498</v>
      </c>
      <c r="AL7" s="230">
        <v>44154</v>
      </c>
      <c r="AM7" s="42">
        <v>1557031765</v>
      </c>
      <c r="AN7" s="230">
        <v>44914</v>
      </c>
      <c r="AO7" s="39">
        <v>44102</v>
      </c>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c r="IS7" s="15"/>
      <c r="IT7" s="15"/>
      <c r="IU7" s="15"/>
      <c r="IV7" s="15"/>
      <c r="IW7" s="15"/>
      <c r="IX7" s="15"/>
      <c r="IY7" s="15"/>
      <c r="IZ7" s="15"/>
    </row>
    <row r="8" spans="1:260" s="10" customFormat="1" ht="36.75" customHeight="1">
      <c r="A8" s="11">
        <v>1</v>
      </c>
      <c r="B8" s="16" t="s">
        <v>427</v>
      </c>
      <c r="C8" s="17" t="s">
        <v>24</v>
      </c>
      <c r="D8" s="18" t="s">
        <v>485</v>
      </c>
      <c r="E8" s="17" t="s">
        <v>486</v>
      </c>
      <c r="F8" s="19">
        <v>43633</v>
      </c>
      <c r="G8" s="11">
        <v>3</v>
      </c>
      <c r="H8" s="12" t="s">
        <v>494</v>
      </c>
      <c r="I8" s="20">
        <v>44056</v>
      </c>
      <c r="J8" s="21" t="s">
        <v>419</v>
      </c>
      <c r="K8" s="11" t="s">
        <v>26</v>
      </c>
      <c r="L8" s="13">
        <v>829150</v>
      </c>
      <c r="M8" s="13">
        <v>125</v>
      </c>
      <c r="N8" s="13">
        <v>3</v>
      </c>
      <c r="O8" s="13">
        <f t="shared" si="0"/>
        <v>103643750</v>
      </c>
      <c r="P8" s="12"/>
      <c r="Q8" s="22">
        <v>44147</v>
      </c>
      <c r="R8" s="12"/>
      <c r="S8" s="22">
        <v>44180</v>
      </c>
      <c r="T8" s="22">
        <v>44118</v>
      </c>
      <c r="U8" s="22">
        <v>44147</v>
      </c>
      <c r="V8" s="14">
        <v>30</v>
      </c>
      <c r="W8" s="12">
        <v>30</v>
      </c>
      <c r="X8" s="14">
        <v>0</v>
      </c>
      <c r="Y8" s="218">
        <v>1286</v>
      </c>
      <c r="Z8" s="22">
        <v>44147</v>
      </c>
      <c r="AA8" s="218">
        <v>1309</v>
      </c>
      <c r="AB8" s="22">
        <v>44147</v>
      </c>
      <c r="AC8" s="40">
        <v>103643750</v>
      </c>
      <c r="AD8" s="43">
        <v>10364375</v>
      </c>
      <c r="AE8" s="43">
        <v>114008125</v>
      </c>
      <c r="AF8" s="39">
        <v>44123</v>
      </c>
      <c r="AG8" s="39">
        <v>44123</v>
      </c>
      <c r="AH8" s="39">
        <v>44118</v>
      </c>
      <c r="AI8" s="39">
        <v>44132</v>
      </c>
      <c r="AJ8" s="39">
        <v>44132</v>
      </c>
      <c r="AK8" s="231" t="s">
        <v>499</v>
      </c>
      <c r="AL8" s="230">
        <v>44190</v>
      </c>
      <c r="AM8" s="42">
        <v>1453466784</v>
      </c>
      <c r="AN8" s="230">
        <v>44941</v>
      </c>
      <c r="AO8" s="39">
        <v>44123</v>
      </c>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c r="IN8" s="15"/>
      <c r="IO8" s="15"/>
      <c r="IP8" s="15"/>
      <c r="IQ8" s="15"/>
      <c r="IR8" s="15"/>
      <c r="IS8" s="15"/>
      <c r="IT8" s="15"/>
      <c r="IU8" s="15"/>
      <c r="IV8" s="15"/>
      <c r="IW8" s="15"/>
      <c r="IX8" s="15"/>
      <c r="IY8" s="15"/>
      <c r="IZ8" s="15"/>
    </row>
    <row r="9" spans="1:260" s="10" customFormat="1" ht="36.75" customHeight="1">
      <c r="A9" s="11">
        <v>1</v>
      </c>
      <c r="B9" s="16" t="s">
        <v>427</v>
      </c>
      <c r="C9" s="17" t="s">
        <v>24</v>
      </c>
      <c r="D9" s="18" t="s">
        <v>485</v>
      </c>
      <c r="E9" s="17" t="s">
        <v>486</v>
      </c>
      <c r="F9" s="19">
        <v>43633</v>
      </c>
      <c r="G9" s="11">
        <v>6</v>
      </c>
      <c r="H9" s="12" t="s">
        <v>491</v>
      </c>
      <c r="I9" s="20">
        <v>44056</v>
      </c>
      <c r="J9" s="21" t="s">
        <v>419</v>
      </c>
      <c r="K9" s="11" t="s">
        <v>26</v>
      </c>
      <c r="L9" s="13">
        <v>829150</v>
      </c>
      <c r="M9" s="13">
        <v>3794</v>
      </c>
      <c r="N9" s="13">
        <v>76</v>
      </c>
      <c r="O9" s="13">
        <f>L9*M9</f>
        <v>3145795100</v>
      </c>
      <c r="P9" s="12"/>
      <c r="Q9" s="22">
        <v>44208</v>
      </c>
      <c r="R9" s="12"/>
      <c r="S9" s="22">
        <v>44251</v>
      </c>
      <c r="T9" s="22">
        <v>44179</v>
      </c>
      <c r="U9" s="22">
        <v>44208</v>
      </c>
      <c r="V9" s="14">
        <v>30</v>
      </c>
      <c r="W9" s="12">
        <v>30</v>
      </c>
      <c r="X9" s="14">
        <v>0</v>
      </c>
      <c r="Y9" s="218">
        <v>1907</v>
      </c>
      <c r="Z9" s="22">
        <v>44208</v>
      </c>
      <c r="AA9" s="218">
        <v>1925</v>
      </c>
      <c r="AB9" s="22">
        <v>44208</v>
      </c>
      <c r="AC9" s="40">
        <v>3145795100</v>
      </c>
      <c r="AD9" s="43">
        <v>314579510</v>
      </c>
      <c r="AE9" s="43">
        <v>3460374610</v>
      </c>
      <c r="AF9" s="39">
        <v>44181</v>
      </c>
      <c r="AG9" s="39">
        <v>44181</v>
      </c>
      <c r="AH9" s="39">
        <v>44179</v>
      </c>
      <c r="AI9" s="39">
        <v>44190</v>
      </c>
      <c r="AJ9" s="39">
        <v>44190</v>
      </c>
      <c r="AK9" s="232" t="s">
        <v>502</v>
      </c>
      <c r="AL9" s="230">
        <v>44259</v>
      </c>
      <c r="AM9" s="42">
        <v>1476131599</v>
      </c>
      <c r="AN9" s="230">
        <v>45012</v>
      </c>
      <c r="AO9" s="39">
        <v>44181</v>
      </c>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row>
    <row r="10" spans="1:260" s="25" customFormat="1" ht="28.5" customHeight="1">
      <c r="A10" s="23"/>
      <c r="B10" s="24" t="s">
        <v>29</v>
      </c>
      <c r="C10" s="24"/>
      <c r="E10" s="228"/>
      <c r="F10" s="26"/>
      <c r="G10" s="23"/>
      <c r="I10" s="26"/>
      <c r="J10" s="27"/>
      <c r="L10" s="28"/>
      <c r="M10" s="28"/>
      <c r="N10" s="28"/>
      <c r="O10" s="29">
        <f>SUBTOTAL(9,O6:O9)</f>
        <v>5805708300</v>
      </c>
      <c r="P10" s="12"/>
      <c r="Q10" s="11"/>
      <c r="R10" s="28"/>
      <c r="S10" s="30"/>
      <c r="T10" s="31"/>
      <c r="U10" s="22"/>
      <c r="V10" s="32"/>
      <c r="W10" s="33"/>
      <c r="X10" s="14"/>
      <c r="Y10" s="218"/>
      <c r="Z10" s="22"/>
      <c r="AA10" s="218"/>
      <c r="AB10" s="22"/>
      <c r="AC10" s="38"/>
      <c r="AD10" s="38"/>
      <c r="AE10" s="38"/>
      <c r="AF10" s="38"/>
      <c r="AG10" s="38"/>
      <c r="AH10" s="38"/>
      <c r="AI10" s="38"/>
      <c r="AJ10" s="38"/>
      <c r="AK10" s="38"/>
      <c r="AL10" s="38"/>
      <c r="AM10" s="38"/>
      <c r="AN10" s="38"/>
      <c r="AO10" s="38"/>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row>
    <row r="11" spans="1:260" s="10" customFormat="1" ht="36.75" customHeight="1">
      <c r="A11" s="11">
        <v>2</v>
      </c>
      <c r="B11" s="16" t="s">
        <v>428</v>
      </c>
      <c r="C11" s="17" t="s">
        <v>420</v>
      </c>
      <c r="D11" s="18" t="s">
        <v>485</v>
      </c>
      <c r="E11" s="17" t="s">
        <v>486</v>
      </c>
      <c r="F11" s="19">
        <v>43633</v>
      </c>
      <c r="G11" s="11">
        <v>1</v>
      </c>
      <c r="H11" s="11" t="s">
        <v>487</v>
      </c>
      <c r="I11" s="20">
        <v>44056</v>
      </c>
      <c r="J11" s="21" t="s">
        <v>419</v>
      </c>
      <c r="K11" s="11" t="s">
        <v>26</v>
      </c>
      <c r="L11" s="13">
        <v>829150</v>
      </c>
      <c r="M11" s="13">
        <v>1900</v>
      </c>
      <c r="N11" s="13">
        <v>38</v>
      </c>
      <c r="O11" s="13">
        <f t="shared" si="0"/>
        <v>1575385000</v>
      </c>
      <c r="P11" s="12"/>
      <c r="Q11" s="22">
        <v>44112</v>
      </c>
      <c r="R11" s="12"/>
      <c r="S11" s="22">
        <v>44153</v>
      </c>
      <c r="T11" s="22">
        <v>44068</v>
      </c>
      <c r="U11" s="22">
        <v>44112</v>
      </c>
      <c r="V11" s="14">
        <v>45</v>
      </c>
      <c r="W11" s="12">
        <v>45</v>
      </c>
      <c r="X11" s="14">
        <v>0</v>
      </c>
      <c r="Y11" s="218">
        <v>771</v>
      </c>
      <c r="Z11" s="22">
        <v>44112</v>
      </c>
      <c r="AA11" s="218">
        <v>787</v>
      </c>
      <c r="AB11" s="22">
        <v>44112</v>
      </c>
      <c r="AC11" s="40">
        <v>1575385000</v>
      </c>
      <c r="AD11" s="43">
        <v>157538500</v>
      </c>
      <c r="AE11" s="43">
        <v>1732923500</v>
      </c>
      <c r="AF11" s="39">
        <v>44088</v>
      </c>
      <c r="AG11" s="39">
        <v>44088</v>
      </c>
      <c r="AH11" s="39">
        <v>44068</v>
      </c>
      <c r="AI11" s="39">
        <v>44097</v>
      </c>
      <c r="AJ11" s="39">
        <v>44097</v>
      </c>
      <c r="AK11" s="231" t="s">
        <v>497</v>
      </c>
      <c r="AL11" s="230">
        <v>44153</v>
      </c>
      <c r="AM11" s="42">
        <v>3008400799</v>
      </c>
      <c r="AN11" s="230">
        <v>44913</v>
      </c>
      <c r="AO11" s="39">
        <v>44088</v>
      </c>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5"/>
      <c r="IU11" s="15"/>
      <c r="IV11" s="15"/>
      <c r="IW11" s="15"/>
      <c r="IX11" s="15"/>
      <c r="IY11" s="15"/>
      <c r="IZ11" s="15"/>
    </row>
    <row r="12" spans="1:260" s="10" customFormat="1" ht="36.75" customHeight="1">
      <c r="A12" s="11">
        <v>2</v>
      </c>
      <c r="B12" s="16" t="s">
        <v>428</v>
      </c>
      <c r="C12" s="17" t="s">
        <v>420</v>
      </c>
      <c r="D12" s="18" t="s">
        <v>485</v>
      </c>
      <c r="E12" s="17" t="s">
        <v>486</v>
      </c>
      <c r="F12" s="19">
        <v>43633</v>
      </c>
      <c r="G12" s="11">
        <v>6</v>
      </c>
      <c r="H12" s="12" t="s">
        <v>491</v>
      </c>
      <c r="I12" s="20">
        <v>44056</v>
      </c>
      <c r="J12" s="21" t="s">
        <v>419</v>
      </c>
      <c r="K12" s="11" t="s">
        <v>26</v>
      </c>
      <c r="L12" s="13">
        <v>829150</v>
      </c>
      <c r="M12" s="13">
        <v>400</v>
      </c>
      <c r="N12" s="13">
        <v>8</v>
      </c>
      <c r="O12" s="13">
        <f t="shared" si="0"/>
        <v>331660000</v>
      </c>
      <c r="P12" s="12"/>
      <c r="Q12" s="22">
        <v>44204</v>
      </c>
      <c r="R12" s="12"/>
      <c r="S12" s="22">
        <v>44251</v>
      </c>
      <c r="T12" s="22">
        <v>44179</v>
      </c>
      <c r="U12" s="22">
        <v>44204</v>
      </c>
      <c r="V12" s="14">
        <v>26</v>
      </c>
      <c r="W12" s="12">
        <v>30</v>
      </c>
      <c r="X12" s="14">
        <v>-4</v>
      </c>
      <c r="Y12" s="218">
        <v>1818</v>
      </c>
      <c r="Z12" s="22">
        <v>44204</v>
      </c>
      <c r="AA12" s="218">
        <v>1823</v>
      </c>
      <c r="AB12" s="22">
        <v>44204</v>
      </c>
      <c r="AC12" s="40">
        <v>331660000</v>
      </c>
      <c r="AD12" s="43">
        <v>33166000</v>
      </c>
      <c r="AE12" s="43">
        <v>364826000</v>
      </c>
      <c r="AF12" s="39">
        <v>44181</v>
      </c>
      <c r="AG12" s="39">
        <v>44181</v>
      </c>
      <c r="AH12" s="39">
        <v>44179</v>
      </c>
      <c r="AI12" s="39">
        <v>44190</v>
      </c>
      <c r="AJ12" s="39">
        <v>44190</v>
      </c>
      <c r="AK12" s="232" t="s">
        <v>502</v>
      </c>
      <c r="AL12" s="230">
        <v>44259</v>
      </c>
      <c r="AM12" s="42">
        <v>1476131599</v>
      </c>
      <c r="AN12" s="230">
        <v>45012</v>
      </c>
      <c r="AO12" s="39">
        <v>44181</v>
      </c>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c r="IW12" s="15"/>
      <c r="IX12" s="15"/>
      <c r="IY12" s="15"/>
      <c r="IZ12" s="15"/>
    </row>
    <row r="13" spans="1:260" s="25" customFormat="1" ht="28.5" customHeight="1">
      <c r="A13" s="23"/>
      <c r="B13" s="24" t="s">
        <v>429</v>
      </c>
      <c r="C13" s="24"/>
      <c r="E13" s="228"/>
      <c r="F13" s="26"/>
      <c r="G13" s="23"/>
      <c r="I13" s="26"/>
      <c r="J13" s="27"/>
      <c r="L13" s="28"/>
      <c r="M13" s="28"/>
      <c r="N13" s="28"/>
      <c r="O13" s="29">
        <f>SUBTOTAL(9,O11:O12)</f>
        <v>1907045000</v>
      </c>
      <c r="P13" s="12"/>
      <c r="Q13" s="11"/>
      <c r="R13" s="28"/>
      <c r="S13" s="30"/>
      <c r="T13" s="31"/>
      <c r="U13" s="22"/>
      <c r="V13" s="32"/>
      <c r="W13" s="33"/>
      <c r="X13" s="14"/>
      <c r="Y13" s="218"/>
      <c r="Z13" s="22"/>
      <c r="AA13" s="218"/>
      <c r="AB13" s="22"/>
      <c r="AC13" s="38"/>
      <c r="AD13" s="38"/>
      <c r="AE13" s="38"/>
      <c r="AF13" s="38"/>
      <c r="AG13" s="38"/>
      <c r="AH13" s="38"/>
      <c r="AI13" s="38"/>
      <c r="AJ13" s="38"/>
      <c r="AK13" s="38"/>
      <c r="AL13" s="38"/>
      <c r="AM13" s="38"/>
      <c r="AN13" s="38"/>
      <c r="AO13" s="38"/>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row>
    <row r="14" spans="1:260" s="10" customFormat="1" ht="36.75" customHeight="1">
      <c r="A14" s="11">
        <v>3</v>
      </c>
      <c r="B14" s="16" t="s">
        <v>430</v>
      </c>
      <c r="C14" s="17" t="s">
        <v>34</v>
      </c>
      <c r="D14" s="18" t="s">
        <v>485</v>
      </c>
      <c r="E14" s="17" t="s">
        <v>486</v>
      </c>
      <c r="F14" s="19">
        <v>43633</v>
      </c>
      <c r="G14" s="11">
        <v>1</v>
      </c>
      <c r="H14" s="11" t="s">
        <v>487</v>
      </c>
      <c r="I14" s="20">
        <v>44056</v>
      </c>
      <c r="J14" s="21" t="s">
        <v>419</v>
      </c>
      <c r="K14" s="11" t="s">
        <v>26</v>
      </c>
      <c r="L14" s="13">
        <v>829150</v>
      </c>
      <c r="M14" s="13">
        <v>1000</v>
      </c>
      <c r="N14" s="13">
        <v>20</v>
      </c>
      <c r="O14" s="13">
        <f t="shared" si="0"/>
        <v>829150000</v>
      </c>
      <c r="P14" s="12"/>
      <c r="Q14" s="22">
        <v>44109</v>
      </c>
      <c r="R14" s="12"/>
      <c r="S14" s="22">
        <v>44153</v>
      </c>
      <c r="T14" s="22">
        <v>44068</v>
      </c>
      <c r="U14" s="22">
        <v>44109</v>
      </c>
      <c r="V14" s="14">
        <v>42</v>
      </c>
      <c r="W14" s="12">
        <v>45</v>
      </c>
      <c r="X14" s="14">
        <v>-3</v>
      </c>
      <c r="Y14" s="218">
        <v>746</v>
      </c>
      <c r="Z14" s="22">
        <v>44109</v>
      </c>
      <c r="AA14" s="218">
        <v>751</v>
      </c>
      <c r="AB14" s="22">
        <v>44109</v>
      </c>
      <c r="AC14" s="40">
        <v>829150000</v>
      </c>
      <c r="AD14" s="43">
        <v>82915000</v>
      </c>
      <c r="AE14" s="43">
        <v>912065000</v>
      </c>
      <c r="AF14" s="39">
        <v>44088</v>
      </c>
      <c r="AG14" s="39">
        <v>44088</v>
      </c>
      <c r="AH14" s="39">
        <v>44068</v>
      </c>
      <c r="AI14" s="39">
        <v>44097</v>
      </c>
      <c r="AJ14" s="39">
        <v>44097</v>
      </c>
      <c r="AK14" s="231" t="s">
        <v>497</v>
      </c>
      <c r="AL14" s="230">
        <v>44153</v>
      </c>
      <c r="AM14" s="42">
        <v>3008400799</v>
      </c>
      <c r="AN14" s="230">
        <v>44913</v>
      </c>
      <c r="AO14" s="39">
        <v>44088</v>
      </c>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c r="HQ14" s="15"/>
      <c r="HR14" s="15"/>
      <c r="HS14" s="15"/>
      <c r="HT14" s="15"/>
      <c r="HU14" s="15"/>
      <c r="HV14" s="15"/>
      <c r="HW14" s="15"/>
      <c r="HX14" s="15"/>
      <c r="HY14" s="15"/>
      <c r="HZ14" s="15"/>
      <c r="IA14" s="15"/>
      <c r="IB14" s="15"/>
      <c r="IC14" s="15"/>
      <c r="ID14" s="15"/>
      <c r="IE14" s="15"/>
      <c r="IF14" s="15"/>
      <c r="IG14" s="15"/>
      <c r="IH14" s="15"/>
      <c r="II14" s="15"/>
      <c r="IJ14" s="15"/>
      <c r="IK14" s="15"/>
      <c r="IL14" s="15"/>
      <c r="IM14" s="15"/>
      <c r="IN14" s="15"/>
      <c r="IO14" s="15"/>
      <c r="IP14" s="15"/>
      <c r="IQ14" s="15"/>
      <c r="IR14" s="15"/>
      <c r="IS14" s="15"/>
      <c r="IT14" s="15"/>
      <c r="IU14" s="15"/>
      <c r="IV14" s="15"/>
      <c r="IW14" s="15"/>
      <c r="IX14" s="15"/>
      <c r="IY14" s="15"/>
      <c r="IZ14" s="15"/>
    </row>
    <row r="15" spans="1:260" s="10" customFormat="1" ht="28.5" customHeight="1">
      <c r="A15" s="23"/>
      <c r="B15" s="24" t="s">
        <v>35</v>
      </c>
      <c r="C15" s="24"/>
      <c r="D15" s="25"/>
      <c r="E15" s="228"/>
      <c r="F15" s="26"/>
      <c r="G15" s="23"/>
      <c r="H15" s="25"/>
      <c r="I15" s="26"/>
      <c r="J15" s="27"/>
      <c r="K15" s="25"/>
      <c r="L15" s="28"/>
      <c r="M15" s="28"/>
      <c r="N15" s="28"/>
      <c r="O15" s="29">
        <f>SUBTOTAL(9,O14:O14)</f>
        <v>829150000</v>
      </c>
      <c r="P15" s="12"/>
      <c r="Q15" s="11"/>
      <c r="R15" s="28"/>
      <c r="S15" s="30"/>
      <c r="T15" s="31"/>
      <c r="U15" s="22"/>
      <c r="V15" s="32"/>
      <c r="W15" s="33"/>
      <c r="X15" s="14"/>
      <c r="Y15" s="218"/>
      <c r="Z15" s="22"/>
      <c r="AA15" s="218"/>
      <c r="AB15" s="22"/>
      <c r="AC15" s="38"/>
      <c r="AD15" s="38"/>
      <c r="AE15" s="38"/>
      <c r="AF15" s="38"/>
      <c r="AG15" s="38"/>
      <c r="AH15" s="38"/>
      <c r="AI15" s="38"/>
      <c r="AJ15" s="38"/>
      <c r="AK15" s="38"/>
      <c r="AL15" s="38"/>
      <c r="AM15" s="38"/>
      <c r="AN15" s="38"/>
      <c r="AO15" s="38"/>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c r="GD15" s="15"/>
      <c r="GE15" s="15"/>
      <c r="GF15" s="15"/>
      <c r="GG15" s="15"/>
      <c r="GH15" s="15"/>
      <c r="GI15" s="15"/>
      <c r="GJ15" s="15"/>
      <c r="GK15" s="15"/>
      <c r="GL15" s="15"/>
      <c r="GM15" s="15"/>
      <c r="GN15" s="15"/>
      <c r="GO15" s="15"/>
      <c r="GP15" s="15"/>
      <c r="GQ15" s="15"/>
      <c r="GR15" s="15"/>
      <c r="GS15" s="15"/>
      <c r="GT15" s="15"/>
      <c r="GU15" s="15"/>
      <c r="GV15" s="15"/>
      <c r="GW15" s="15"/>
      <c r="GX15" s="15"/>
      <c r="GY15" s="15"/>
      <c r="GZ15" s="15"/>
      <c r="HA15" s="15"/>
      <c r="HB15" s="15"/>
      <c r="HC15" s="15"/>
      <c r="HD15" s="15"/>
      <c r="HE15" s="15"/>
      <c r="HF15" s="15"/>
      <c r="HG15" s="15"/>
      <c r="HH15" s="15"/>
      <c r="HI15" s="15"/>
      <c r="HJ15" s="15"/>
      <c r="HK15" s="15"/>
      <c r="HL15" s="15"/>
      <c r="HM15" s="15"/>
      <c r="HN15" s="15"/>
      <c r="HO15" s="15"/>
      <c r="HP15" s="15"/>
      <c r="HQ15" s="15"/>
      <c r="HR15" s="15"/>
      <c r="HS15" s="15"/>
      <c r="HT15" s="15"/>
      <c r="HU15" s="15"/>
      <c r="HV15" s="15"/>
      <c r="HW15" s="15"/>
      <c r="HX15" s="15"/>
      <c r="HY15" s="15"/>
      <c r="HZ15" s="15"/>
      <c r="IA15" s="15"/>
      <c r="IB15" s="15"/>
      <c r="IC15" s="15"/>
      <c r="ID15" s="15"/>
      <c r="IE15" s="15"/>
      <c r="IF15" s="15"/>
      <c r="IG15" s="15"/>
      <c r="IH15" s="15"/>
      <c r="II15" s="15"/>
      <c r="IJ15" s="15"/>
      <c r="IK15" s="15"/>
      <c r="IL15" s="15"/>
      <c r="IM15" s="15"/>
      <c r="IN15" s="15"/>
      <c r="IO15" s="15"/>
      <c r="IP15" s="15"/>
      <c r="IQ15" s="15"/>
      <c r="IR15" s="15"/>
      <c r="IS15" s="15"/>
      <c r="IT15" s="15"/>
      <c r="IU15" s="15"/>
      <c r="IV15" s="15"/>
      <c r="IW15" s="15"/>
      <c r="IX15" s="15"/>
      <c r="IY15" s="15"/>
      <c r="IZ15" s="15"/>
    </row>
    <row r="16" spans="1:260" s="10" customFormat="1" ht="36.75" customHeight="1">
      <c r="A16" s="11">
        <v>4</v>
      </c>
      <c r="B16" s="16" t="s">
        <v>431</v>
      </c>
      <c r="C16" s="17" t="s">
        <v>421</v>
      </c>
      <c r="D16" s="18" t="s">
        <v>485</v>
      </c>
      <c r="E16" s="17" t="s">
        <v>486</v>
      </c>
      <c r="F16" s="19">
        <v>43633</v>
      </c>
      <c r="G16" s="11">
        <v>1</v>
      </c>
      <c r="H16" s="11" t="s">
        <v>487</v>
      </c>
      <c r="I16" s="20">
        <v>44056</v>
      </c>
      <c r="J16" s="21" t="s">
        <v>419</v>
      </c>
      <c r="K16" s="11" t="s">
        <v>26</v>
      </c>
      <c r="L16" s="13">
        <v>829150</v>
      </c>
      <c r="M16" s="13">
        <v>2500</v>
      </c>
      <c r="N16" s="13">
        <v>50</v>
      </c>
      <c r="O16" s="13">
        <f t="shared" si="0"/>
        <v>2072875000</v>
      </c>
      <c r="P16" s="12"/>
      <c r="Q16" s="22">
        <v>44103</v>
      </c>
      <c r="R16" s="12"/>
      <c r="S16" s="22">
        <v>44153</v>
      </c>
      <c r="T16" s="22">
        <v>44068</v>
      </c>
      <c r="U16" s="22">
        <v>44103</v>
      </c>
      <c r="V16" s="14">
        <v>36</v>
      </c>
      <c r="W16" s="12">
        <v>45</v>
      </c>
      <c r="X16" s="14">
        <v>-9</v>
      </c>
      <c r="Y16" s="218">
        <v>699</v>
      </c>
      <c r="Z16" s="22">
        <v>44103</v>
      </c>
      <c r="AA16" s="218">
        <v>710</v>
      </c>
      <c r="AB16" s="22">
        <v>44103</v>
      </c>
      <c r="AC16" s="40">
        <v>2072875000</v>
      </c>
      <c r="AD16" s="43">
        <v>207287500</v>
      </c>
      <c r="AE16" s="43">
        <v>2280162500</v>
      </c>
      <c r="AF16" s="39">
        <v>44088</v>
      </c>
      <c r="AG16" s="39">
        <v>44088</v>
      </c>
      <c r="AH16" s="39">
        <v>44068</v>
      </c>
      <c r="AI16" s="39">
        <v>44097</v>
      </c>
      <c r="AJ16" s="39">
        <v>44097</v>
      </c>
      <c r="AK16" s="231" t="s">
        <v>497</v>
      </c>
      <c r="AL16" s="230">
        <v>44153</v>
      </c>
      <c r="AM16" s="42">
        <v>3008400799</v>
      </c>
      <c r="AN16" s="230">
        <v>44913</v>
      </c>
      <c r="AO16" s="39">
        <v>44088</v>
      </c>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c r="IW16" s="15"/>
      <c r="IX16" s="15"/>
      <c r="IY16" s="15"/>
      <c r="IZ16" s="15"/>
    </row>
    <row r="17" spans="1:260" s="10" customFormat="1" ht="36.75" customHeight="1">
      <c r="A17" s="11">
        <v>4</v>
      </c>
      <c r="B17" s="16" t="s">
        <v>431</v>
      </c>
      <c r="C17" s="17" t="s">
        <v>421</v>
      </c>
      <c r="D17" s="18" t="s">
        <v>485</v>
      </c>
      <c r="E17" s="17" t="s">
        <v>486</v>
      </c>
      <c r="F17" s="19">
        <v>43633</v>
      </c>
      <c r="G17" s="11">
        <v>2</v>
      </c>
      <c r="H17" s="12" t="s">
        <v>488</v>
      </c>
      <c r="I17" s="20">
        <v>44056</v>
      </c>
      <c r="J17" s="21" t="s">
        <v>419</v>
      </c>
      <c r="K17" s="11" t="s">
        <v>26</v>
      </c>
      <c r="L17" s="13">
        <v>829150</v>
      </c>
      <c r="M17" s="13">
        <v>1800</v>
      </c>
      <c r="N17" s="13">
        <v>36</v>
      </c>
      <c r="O17" s="13">
        <f t="shared" si="0"/>
        <v>1492470000</v>
      </c>
      <c r="P17" s="12"/>
      <c r="Q17" s="22">
        <v>44117</v>
      </c>
      <c r="R17" s="12"/>
      <c r="S17" s="22">
        <v>44154</v>
      </c>
      <c r="T17" s="22">
        <v>44091</v>
      </c>
      <c r="U17" s="22">
        <v>44117</v>
      </c>
      <c r="V17" s="14">
        <v>27</v>
      </c>
      <c r="W17" s="12">
        <v>30</v>
      </c>
      <c r="X17" s="14">
        <v>-3</v>
      </c>
      <c r="Y17" s="218">
        <v>960</v>
      </c>
      <c r="Z17" s="22">
        <v>44117</v>
      </c>
      <c r="AA17" s="218">
        <v>963</v>
      </c>
      <c r="AB17" s="22">
        <v>44117</v>
      </c>
      <c r="AC17" s="40">
        <v>1492470000</v>
      </c>
      <c r="AD17" s="43">
        <v>149247000</v>
      </c>
      <c r="AE17" s="43">
        <v>1641717000</v>
      </c>
      <c r="AF17" s="39">
        <v>44102</v>
      </c>
      <c r="AG17" s="39">
        <v>44102</v>
      </c>
      <c r="AH17" s="39">
        <v>44091</v>
      </c>
      <c r="AI17" s="39">
        <v>44111</v>
      </c>
      <c r="AJ17" s="39">
        <v>44111</v>
      </c>
      <c r="AK17" s="231" t="s">
        <v>498</v>
      </c>
      <c r="AL17" s="230">
        <v>44154</v>
      </c>
      <c r="AM17" s="42">
        <v>1557031765</v>
      </c>
      <c r="AN17" s="230">
        <v>44914</v>
      </c>
      <c r="AO17" s="39">
        <v>44102</v>
      </c>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s="15"/>
      <c r="GP17" s="15"/>
      <c r="GQ17" s="15"/>
      <c r="GR17" s="15"/>
      <c r="GS17" s="15"/>
      <c r="GT17" s="15"/>
      <c r="GU17" s="15"/>
      <c r="GV17" s="15"/>
      <c r="GW17" s="15"/>
      <c r="GX17" s="15"/>
      <c r="GY17" s="15"/>
      <c r="GZ17" s="15"/>
      <c r="HA17" s="15"/>
      <c r="HB17" s="15"/>
      <c r="HC17" s="15"/>
      <c r="HD17" s="15"/>
      <c r="HE17" s="15"/>
      <c r="HF17" s="15"/>
      <c r="HG17" s="15"/>
      <c r="HH17" s="15"/>
      <c r="HI17" s="15"/>
      <c r="HJ17" s="15"/>
      <c r="HK17" s="15"/>
      <c r="HL17" s="15"/>
      <c r="HM17" s="15"/>
      <c r="HN17" s="15"/>
      <c r="HO17" s="15"/>
      <c r="HP17" s="15"/>
      <c r="HQ17" s="15"/>
      <c r="HR17" s="15"/>
      <c r="HS17" s="15"/>
      <c r="HT17" s="15"/>
      <c r="HU17" s="15"/>
      <c r="HV17" s="15"/>
      <c r="HW17" s="15"/>
      <c r="HX17" s="15"/>
      <c r="HY17" s="15"/>
      <c r="HZ17" s="15"/>
      <c r="IA17" s="15"/>
      <c r="IB17" s="15"/>
      <c r="IC17" s="15"/>
      <c r="ID17" s="15"/>
      <c r="IE17" s="15"/>
      <c r="IF17" s="15"/>
      <c r="IG17" s="15"/>
      <c r="IH17" s="15"/>
      <c r="II17" s="15"/>
      <c r="IJ17" s="15"/>
      <c r="IK17" s="15"/>
      <c r="IL17" s="15"/>
      <c r="IM17" s="15"/>
      <c r="IN17" s="15"/>
      <c r="IO17" s="15"/>
      <c r="IP17" s="15"/>
      <c r="IQ17" s="15"/>
      <c r="IR17" s="15"/>
      <c r="IS17" s="15"/>
      <c r="IT17" s="15"/>
      <c r="IU17" s="15"/>
      <c r="IV17" s="15"/>
      <c r="IW17" s="15"/>
      <c r="IX17" s="15"/>
      <c r="IY17" s="15"/>
      <c r="IZ17" s="15"/>
    </row>
    <row r="18" spans="1:260" s="10" customFormat="1" ht="28.5" customHeight="1">
      <c r="A18" s="23"/>
      <c r="B18" s="24" t="s">
        <v>432</v>
      </c>
      <c r="C18" s="24"/>
      <c r="D18" s="25"/>
      <c r="E18" s="228"/>
      <c r="F18" s="26"/>
      <c r="G18" s="23"/>
      <c r="H18" s="25"/>
      <c r="I18" s="26"/>
      <c r="J18" s="27"/>
      <c r="K18" s="25"/>
      <c r="L18" s="28"/>
      <c r="M18" s="28"/>
      <c r="N18" s="28"/>
      <c r="O18" s="29">
        <f>SUBTOTAL(9,O16:O17)</f>
        <v>3565345000</v>
      </c>
      <c r="P18" s="12"/>
      <c r="Q18" s="11"/>
      <c r="R18" s="28"/>
      <c r="S18" s="30"/>
      <c r="T18" s="31"/>
      <c r="U18" s="22"/>
      <c r="V18" s="32"/>
      <c r="W18" s="33"/>
      <c r="X18" s="14"/>
      <c r="Y18" s="218"/>
      <c r="Z18" s="22"/>
      <c r="AA18" s="218"/>
      <c r="AB18" s="22"/>
      <c r="AC18" s="38"/>
      <c r="AD18" s="38"/>
      <c r="AE18" s="38"/>
      <c r="AF18" s="38"/>
      <c r="AG18" s="38"/>
      <c r="AH18" s="38"/>
      <c r="AI18" s="38"/>
      <c r="AJ18" s="38"/>
      <c r="AK18" s="38"/>
      <c r="AL18" s="38"/>
      <c r="AM18" s="38"/>
      <c r="AN18" s="38"/>
      <c r="AO18" s="38"/>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15"/>
      <c r="GO18" s="15"/>
      <c r="GP18" s="15"/>
      <c r="GQ18" s="15"/>
      <c r="GR18" s="15"/>
      <c r="GS18" s="15"/>
      <c r="GT18" s="15"/>
      <c r="GU18" s="15"/>
      <c r="GV18" s="15"/>
      <c r="GW18" s="15"/>
      <c r="GX18" s="15"/>
      <c r="GY18" s="15"/>
      <c r="GZ18" s="15"/>
      <c r="HA18" s="15"/>
      <c r="HB18" s="15"/>
      <c r="HC18" s="15"/>
      <c r="HD18" s="15"/>
      <c r="HE18" s="15"/>
      <c r="HF18" s="15"/>
      <c r="HG18" s="15"/>
      <c r="HH18" s="15"/>
      <c r="HI18" s="15"/>
      <c r="HJ18" s="15"/>
      <c r="HK18" s="15"/>
      <c r="HL18" s="15"/>
      <c r="HM18" s="15"/>
      <c r="HN18" s="15"/>
      <c r="HO18" s="15"/>
      <c r="HP18" s="15"/>
      <c r="HQ18" s="15"/>
      <c r="HR18" s="15"/>
      <c r="HS18" s="15"/>
      <c r="HT18" s="15"/>
      <c r="HU18" s="15"/>
      <c r="HV18" s="15"/>
      <c r="HW18" s="15"/>
      <c r="HX18" s="15"/>
      <c r="HY18" s="15"/>
      <c r="HZ18" s="15"/>
      <c r="IA18" s="15"/>
      <c r="IB18" s="15"/>
      <c r="IC18" s="15"/>
      <c r="ID18" s="15"/>
      <c r="IE18" s="15"/>
      <c r="IF18" s="15"/>
      <c r="IG18" s="15"/>
      <c r="IH18" s="15"/>
      <c r="II18" s="15"/>
      <c r="IJ18" s="15"/>
      <c r="IK18" s="15"/>
      <c r="IL18" s="15"/>
      <c r="IM18" s="15"/>
      <c r="IN18" s="15"/>
      <c r="IO18" s="15"/>
      <c r="IP18" s="15"/>
      <c r="IQ18" s="15"/>
      <c r="IR18" s="15"/>
      <c r="IS18" s="15"/>
      <c r="IT18" s="15"/>
      <c r="IU18" s="15"/>
      <c r="IV18" s="15"/>
      <c r="IW18" s="15"/>
      <c r="IX18" s="15"/>
      <c r="IY18" s="15"/>
      <c r="IZ18" s="15"/>
    </row>
    <row r="19" spans="1:260" s="10" customFormat="1" ht="36.75" customHeight="1">
      <c r="A19" s="11">
        <v>5</v>
      </c>
      <c r="B19" s="16" t="s">
        <v>433</v>
      </c>
      <c r="C19" s="17" t="s">
        <v>38</v>
      </c>
      <c r="D19" s="18" t="s">
        <v>485</v>
      </c>
      <c r="E19" s="17" t="s">
        <v>486</v>
      </c>
      <c r="F19" s="19">
        <v>43633</v>
      </c>
      <c r="G19" s="11">
        <v>1</v>
      </c>
      <c r="H19" s="11" t="s">
        <v>487</v>
      </c>
      <c r="I19" s="20">
        <v>44056</v>
      </c>
      <c r="J19" s="21" t="s">
        <v>419</v>
      </c>
      <c r="K19" s="11" t="s">
        <v>26</v>
      </c>
      <c r="L19" s="13">
        <v>829150</v>
      </c>
      <c r="M19" s="13">
        <v>30</v>
      </c>
      <c r="N19" s="13">
        <v>1</v>
      </c>
      <c r="O19" s="13">
        <f t="shared" si="0"/>
        <v>24874500</v>
      </c>
      <c r="P19" s="12"/>
      <c r="Q19" s="22">
        <v>44106</v>
      </c>
      <c r="R19" s="12"/>
      <c r="S19" s="22">
        <v>44153</v>
      </c>
      <c r="T19" s="22">
        <v>44068</v>
      </c>
      <c r="U19" s="22">
        <v>44106</v>
      </c>
      <c r="V19" s="14">
        <v>39</v>
      </c>
      <c r="W19" s="12">
        <v>45</v>
      </c>
      <c r="X19" s="14">
        <v>-6</v>
      </c>
      <c r="Y19" s="218">
        <v>735</v>
      </c>
      <c r="Z19" s="22">
        <v>44106</v>
      </c>
      <c r="AA19" s="218">
        <v>740</v>
      </c>
      <c r="AB19" s="22">
        <v>44106</v>
      </c>
      <c r="AC19" s="40">
        <v>24874500</v>
      </c>
      <c r="AD19" s="43">
        <v>2487450</v>
      </c>
      <c r="AE19" s="43">
        <v>27361950</v>
      </c>
      <c r="AF19" s="39">
        <v>44088</v>
      </c>
      <c r="AG19" s="39">
        <v>44088</v>
      </c>
      <c r="AH19" s="39">
        <v>44068</v>
      </c>
      <c r="AI19" s="39">
        <v>44097</v>
      </c>
      <c r="AJ19" s="39">
        <v>44097</v>
      </c>
      <c r="AK19" s="231" t="s">
        <v>497</v>
      </c>
      <c r="AL19" s="230">
        <v>44153</v>
      </c>
      <c r="AM19" s="42">
        <v>3008400799</v>
      </c>
      <c r="AN19" s="230">
        <v>44913</v>
      </c>
      <c r="AO19" s="39">
        <v>44088</v>
      </c>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5"/>
      <c r="GN19" s="15"/>
      <c r="GO19" s="15"/>
      <c r="GP19" s="15"/>
      <c r="GQ19" s="15"/>
      <c r="GR19" s="15"/>
      <c r="GS19" s="15"/>
      <c r="GT19" s="15"/>
      <c r="GU19" s="15"/>
      <c r="GV19" s="15"/>
      <c r="GW19" s="15"/>
      <c r="GX19" s="15"/>
      <c r="GY19" s="15"/>
      <c r="GZ19" s="15"/>
      <c r="HA19" s="15"/>
      <c r="HB19" s="15"/>
      <c r="HC19" s="15"/>
      <c r="HD19" s="15"/>
      <c r="HE19" s="15"/>
      <c r="HF19" s="15"/>
      <c r="HG19" s="15"/>
      <c r="HH19" s="15"/>
      <c r="HI19" s="15"/>
      <c r="HJ19" s="15"/>
      <c r="HK19" s="15"/>
      <c r="HL19" s="15"/>
      <c r="HM19" s="15"/>
      <c r="HN19" s="15"/>
      <c r="HO19" s="15"/>
      <c r="HP19" s="15"/>
      <c r="HQ19" s="15"/>
      <c r="HR19" s="15"/>
      <c r="HS19" s="15"/>
      <c r="HT19" s="15"/>
      <c r="HU19" s="15"/>
      <c r="HV19" s="15"/>
      <c r="HW19" s="15"/>
      <c r="HX19" s="15"/>
      <c r="HY19" s="15"/>
      <c r="HZ19" s="15"/>
      <c r="IA19" s="15"/>
      <c r="IB19" s="15"/>
      <c r="IC19" s="15"/>
      <c r="ID19" s="15"/>
      <c r="IE19" s="15"/>
      <c r="IF19" s="15"/>
      <c r="IG19" s="15"/>
      <c r="IH19" s="15"/>
      <c r="II19" s="15"/>
      <c r="IJ19" s="15"/>
      <c r="IK19" s="15"/>
      <c r="IL19" s="15"/>
      <c r="IM19" s="15"/>
      <c r="IN19" s="15"/>
      <c r="IO19" s="15"/>
      <c r="IP19" s="15"/>
      <c r="IQ19" s="15"/>
      <c r="IR19" s="15"/>
      <c r="IS19" s="15"/>
      <c r="IT19" s="15"/>
      <c r="IU19" s="15"/>
      <c r="IV19" s="15"/>
      <c r="IW19" s="15"/>
      <c r="IX19" s="15"/>
      <c r="IY19" s="15"/>
      <c r="IZ19" s="15"/>
    </row>
    <row r="20" spans="1:260" s="10" customFormat="1" ht="28.5" customHeight="1">
      <c r="A20" s="23"/>
      <c r="B20" s="24" t="s">
        <v>39</v>
      </c>
      <c r="C20" s="24"/>
      <c r="D20" s="25"/>
      <c r="E20" s="228"/>
      <c r="F20" s="26"/>
      <c r="G20" s="23"/>
      <c r="H20" s="25"/>
      <c r="I20" s="26"/>
      <c r="J20" s="27"/>
      <c r="K20" s="25"/>
      <c r="L20" s="28"/>
      <c r="M20" s="28"/>
      <c r="N20" s="28"/>
      <c r="O20" s="29">
        <f>SUBTOTAL(9,O19:O19)</f>
        <v>24874500</v>
      </c>
      <c r="P20" s="12"/>
      <c r="Q20" s="11"/>
      <c r="R20" s="28"/>
      <c r="S20" s="30"/>
      <c r="T20" s="31"/>
      <c r="U20" s="22"/>
      <c r="V20" s="32"/>
      <c r="W20" s="33"/>
      <c r="X20" s="14"/>
      <c r="Y20" s="218"/>
      <c r="Z20" s="22"/>
      <c r="AA20" s="218"/>
      <c r="AB20" s="22"/>
      <c r="AC20" s="38"/>
      <c r="AD20" s="38"/>
      <c r="AE20" s="38"/>
      <c r="AF20" s="38"/>
      <c r="AG20" s="38"/>
      <c r="AH20" s="38"/>
      <c r="AI20" s="38"/>
      <c r="AJ20" s="38"/>
      <c r="AK20" s="38"/>
      <c r="AL20" s="38"/>
      <c r="AM20" s="38"/>
      <c r="AN20" s="38"/>
      <c r="AO20" s="38"/>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15"/>
      <c r="GO20" s="15"/>
      <c r="GP20" s="15"/>
      <c r="GQ20" s="15"/>
      <c r="GR20" s="15"/>
      <c r="GS20" s="15"/>
      <c r="GT20" s="15"/>
      <c r="GU20" s="15"/>
      <c r="GV20" s="15"/>
      <c r="GW20" s="15"/>
      <c r="GX20" s="15"/>
      <c r="GY20" s="15"/>
      <c r="GZ20" s="15"/>
      <c r="HA20" s="15"/>
      <c r="HB20" s="15"/>
      <c r="HC20" s="15"/>
      <c r="HD20" s="15"/>
      <c r="HE20" s="15"/>
      <c r="HF20" s="15"/>
      <c r="HG20" s="15"/>
      <c r="HH20" s="15"/>
      <c r="HI20" s="15"/>
      <c r="HJ20" s="15"/>
      <c r="HK20" s="15"/>
      <c r="HL20" s="15"/>
      <c r="HM20" s="15"/>
      <c r="HN20" s="15"/>
      <c r="HO20" s="15"/>
      <c r="HP20" s="15"/>
      <c r="HQ20" s="15"/>
      <c r="HR20" s="15"/>
      <c r="HS20" s="15"/>
      <c r="HT20" s="15"/>
      <c r="HU20" s="15"/>
      <c r="HV20" s="15"/>
      <c r="HW20" s="15"/>
      <c r="HX20" s="15"/>
      <c r="HY20" s="15"/>
      <c r="HZ20" s="15"/>
      <c r="IA20" s="15"/>
      <c r="IB20" s="15"/>
      <c r="IC20" s="15"/>
      <c r="ID20" s="15"/>
      <c r="IE20" s="15"/>
      <c r="IF20" s="15"/>
      <c r="IG20" s="15"/>
      <c r="IH20" s="15"/>
      <c r="II20" s="15"/>
      <c r="IJ20" s="15"/>
      <c r="IK20" s="15"/>
      <c r="IL20" s="15"/>
      <c r="IM20" s="15"/>
      <c r="IN20" s="15"/>
      <c r="IO20" s="15"/>
      <c r="IP20" s="15"/>
      <c r="IQ20" s="15"/>
      <c r="IR20" s="15"/>
      <c r="IS20" s="15"/>
      <c r="IT20" s="15"/>
      <c r="IU20" s="15"/>
      <c r="IV20" s="15"/>
      <c r="IW20" s="15"/>
      <c r="IX20" s="15"/>
      <c r="IY20" s="15"/>
      <c r="IZ20" s="15"/>
    </row>
    <row r="21" spans="1:260" s="10" customFormat="1" ht="28.5" customHeight="1">
      <c r="A21" s="23"/>
      <c r="B21" s="24" t="s">
        <v>41</v>
      </c>
      <c r="C21" s="24"/>
      <c r="D21" s="25"/>
      <c r="E21" s="228"/>
      <c r="F21" s="26"/>
      <c r="G21" s="23"/>
      <c r="H21" s="25"/>
      <c r="I21" s="26"/>
      <c r="J21" s="27"/>
      <c r="K21" s="25"/>
      <c r="L21" s="28"/>
      <c r="M21" s="28"/>
      <c r="N21" s="28"/>
      <c r="O21" s="29" t="e">
        <f>SUBTOTAL(9,#REF!)</f>
        <v>#REF!</v>
      </c>
      <c r="P21" s="12"/>
      <c r="Q21" s="11"/>
      <c r="R21" s="28"/>
      <c r="S21" s="30"/>
      <c r="T21" s="31"/>
      <c r="U21" s="22"/>
      <c r="V21" s="32"/>
      <c r="W21" s="33"/>
      <c r="X21" s="14"/>
      <c r="Y21" s="218"/>
      <c r="Z21" s="22"/>
      <c r="AA21" s="218"/>
      <c r="AB21" s="22"/>
      <c r="AC21" s="38"/>
      <c r="AD21" s="38"/>
      <c r="AE21" s="38"/>
      <c r="AF21" s="38"/>
      <c r="AG21" s="38"/>
      <c r="AH21" s="38"/>
      <c r="AI21" s="38"/>
      <c r="AJ21" s="38"/>
      <c r="AK21" s="38"/>
      <c r="AL21" s="38"/>
      <c r="AM21" s="38"/>
      <c r="AN21" s="38"/>
      <c r="AO21" s="38"/>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15"/>
      <c r="GO21" s="15"/>
      <c r="GP21" s="15"/>
      <c r="GQ21" s="15"/>
      <c r="GR21" s="15"/>
      <c r="GS21" s="15"/>
      <c r="GT21" s="15"/>
      <c r="GU21" s="15"/>
      <c r="GV21" s="15"/>
      <c r="GW21" s="15"/>
      <c r="GX21" s="15"/>
      <c r="GY21" s="15"/>
      <c r="GZ21" s="15"/>
      <c r="HA21" s="15"/>
      <c r="HB21" s="15"/>
      <c r="HC21" s="15"/>
      <c r="HD21" s="15"/>
      <c r="HE21" s="15"/>
      <c r="HF21" s="15"/>
      <c r="HG21" s="15"/>
      <c r="HH21" s="15"/>
      <c r="HI21" s="15"/>
      <c r="HJ21" s="15"/>
      <c r="HK21" s="15"/>
      <c r="HL21" s="15"/>
      <c r="HM21" s="15"/>
      <c r="HN21" s="15"/>
      <c r="HO21" s="15"/>
      <c r="HP21" s="15"/>
      <c r="HQ21" s="15"/>
      <c r="HR21" s="15"/>
      <c r="HS21" s="15"/>
      <c r="HT21" s="15"/>
      <c r="HU21" s="15"/>
      <c r="HV21" s="15"/>
      <c r="HW21" s="15"/>
      <c r="HX21" s="15"/>
      <c r="HY21" s="15"/>
      <c r="HZ21" s="15"/>
      <c r="IA21" s="15"/>
      <c r="IB21" s="15"/>
      <c r="IC21" s="15"/>
      <c r="ID21" s="15"/>
      <c r="IE21" s="15"/>
      <c r="IF21" s="15"/>
      <c r="IG21" s="15"/>
      <c r="IH21" s="15"/>
      <c r="II21" s="15"/>
      <c r="IJ21" s="15"/>
      <c r="IK21" s="15"/>
      <c r="IL21" s="15"/>
      <c r="IM21" s="15"/>
      <c r="IN21" s="15"/>
      <c r="IO21" s="15"/>
      <c r="IP21" s="15"/>
      <c r="IQ21" s="15"/>
      <c r="IR21" s="15"/>
      <c r="IS21" s="15"/>
      <c r="IT21" s="15"/>
      <c r="IU21" s="15"/>
      <c r="IV21" s="15"/>
      <c r="IW21" s="15"/>
      <c r="IX21" s="15"/>
      <c r="IY21" s="15"/>
      <c r="IZ21" s="15"/>
    </row>
    <row r="22" spans="1:260" s="10" customFormat="1" ht="28.5" customHeight="1">
      <c r="A22" s="23"/>
      <c r="B22" s="24" t="s">
        <v>43</v>
      </c>
      <c r="C22" s="24"/>
      <c r="D22" s="25"/>
      <c r="E22" s="228"/>
      <c r="F22" s="26"/>
      <c r="G22" s="23"/>
      <c r="H22" s="25"/>
      <c r="I22" s="26"/>
      <c r="J22" s="27"/>
      <c r="K22" s="25"/>
      <c r="L22" s="28"/>
      <c r="M22" s="28"/>
      <c r="N22" s="28"/>
      <c r="O22" s="29" t="e">
        <f>SUBTOTAL(9,#REF!)</f>
        <v>#REF!</v>
      </c>
      <c r="P22" s="12"/>
      <c r="Q22" s="11"/>
      <c r="R22" s="28"/>
      <c r="S22" s="30"/>
      <c r="T22" s="31"/>
      <c r="U22" s="22"/>
      <c r="V22" s="32"/>
      <c r="W22" s="33"/>
      <c r="X22" s="14"/>
      <c r="Y22" s="218"/>
      <c r="Z22" s="22"/>
      <c r="AA22" s="218"/>
      <c r="AB22" s="22"/>
      <c r="AC22" s="38"/>
      <c r="AD22" s="38"/>
      <c r="AE22" s="38"/>
      <c r="AF22" s="38"/>
      <c r="AG22" s="38"/>
      <c r="AH22" s="38"/>
      <c r="AI22" s="38"/>
      <c r="AJ22" s="38"/>
      <c r="AK22" s="38"/>
      <c r="AL22" s="38"/>
      <c r="AM22" s="38"/>
      <c r="AN22" s="38"/>
      <c r="AO22" s="38"/>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15"/>
      <c r="GO22" s="15"/>
      <c r="GP22" s="15"/>
      <c r="GQ22" s="15"/>
      <c r="GR22" s="15"/>
      <c r="GS22" s="15"/>
      <c r="GT22" s="15"/>
      <c r="GU22" s="15"/>
      <c r="GV22" s="15"/>
      <c r="GW22" s="15"/>
      <c r="GX22" s="15"/>
      <c r="GY22" s="15"/>
      <c r="GZ22" s="15"/>
      <c r="HA22" s="15"/>
      <c r="HB22" s="15"/>
      <c r="HC22" s="15"/>
      <c r="HD22" s="15"/>
      <c r="HE22" s="15"/>
      <c r="HF22" s="15"/>
      <c r="HG22" s="15"/>
      <c r="HH22" s="15"/>
      <c r="HI22" s="15"/>
      <c r="HJ22" s="15"/>
      <c r="HK22" s="15"/>
      <c r="HL22" s="15"/>
      <c r="HM22" s="15"/>
      <c r="HN22" s="15"/>
      <c r="HO22" s="15"/>
      <c r="HP22" s="15"/>
      <c r="HQ22" s="15"/>
      <c r="HR22" s="15"/>
      <c r="HS22" s="15"/>
      <c r="HT22" s="15"/>
      <c r="HU22" s="15"/>
      <c r="HV22" s="15"/>
      <c r="HW22" s="15"/>
      <c r="HX22" s="15"/>
      <c r="HY22" s="15"/>
      <c r="HZ22" s="15"/>
      <c r="IA22" s="15"/>
      <c r="IB22" s="15"/>
      <c r="IC22" s="15"/>
      <c r="ID22" s="15"/>
      <c r="IE22" s="15"/>
      <c r="IF22" s="15"/>
      <c r="IG22" s="15"/>
      <c r="IH22" s="15"/>
      <c r="II22" s="15"/>
      <c r="IJ22" s="15"/>
      <c r="IK22" s="15"/>
      <c r="IL22" s="15"/>
      <c r="IM22" s="15"/>
      <c r="IN22" s="15"/>
      <c r="IO22" s="15"/>
      <c r="IP22" s="15"/>
      <c r="IQ22" s="15"/>
      <c r="IR22" s="15"/>
      <c r="IS22" s="15"/>
      <c r="IT22" s="15"/>
      <c r="IU22" s="15"/>
      <c r="IV22" s="15"/>
      <c r="IW22" s="15"/>
      <c r="IX22" s="15"/>
      <c r="IY22" s="15"/>
      <c r="IZ22" s="15"/>
    </row>
    <row r="23" spans="1:260" s="25" customFormat="1" ht="27" customHeight="1">
      <c r="A23" s="11">
        <v>8</v>
      </c>
      <c r="B23" s="16" t="s">
        <v>47</v>
      </c>
      <c r="C23" s="17" t="s">
        <v>48</v>
      </c>
      <c r="D23" s="18" t="s">
        <v>485</v>
      </c>
      <c r="E23" s="17" t="s">
        <v>486</v>
      </c>
      <c r="F23" s="19">
        <v>43633</v>
      </c>
      <c r="G23" s="11">
        <v>1</v>
      </c>
      <c r="H23" s="11" t="s">
        <v>487</v>
      </c>
      <c r="I23" s="20">
        <v>44056</v>
      </c>
      <c r="J23" s="21" t="s">
        <v>419</v>
      </c>
      <c r="K23" s="11" t="s">
        <v>26</v>
      </c>
      <c r="L23" s="13">
        <v>829150</v>
      </c>
      <c r="M23" s="13">
        <v>1800</v>
      </c>
      <c r="N23" s="13">
        <v>36</v>
      </c>
      <c r="O23" s="13">
        <f t="shared" si="0"/>
        <v>1492470000</v>
      </c>
      <c r="P23" s="12"/>
      <c r="Q23" s="22">
        <v>44112</v>
      </c>
      <c r="R23" s="12"/>
      <c r="S23" s="22">
        <v>44153</v>
      </c>
      <c r="T23" s="22">
        <v>44068</v>
      </c>
      <c r="U23" s="22">
        <v>44112</v>
      </c>
      <c r="V23" s="14">
        <v>45</v>
      </c>
      <c r="W23" s="12">
        <v>45</v>
      </c>
      <c r="X23" s="14">
        <v>0</v>
      </c>
      <c r="Y23" s="218">
        <v>770</v>
      </c>
      <c r="Z23" s="22">
        <v>44112</v>
      </c>
      <c r="AA23" s="218">
        <v>786</v>
      </c>
      <c r="AB23" s="22">
        <v>44112</v>
      </c>
      <c r="AC23" s="40">
        <v>1492470000</v>
      </c>
      <c r="AD23" s="43">
        <v>149247000</v>
      </c>
      <c r="AE23" s="43">
        <v>1641717000</v>
      </c>
      <c r="AF23" s="39">
        <v>44088</v>
      </c>
      <c r="AG23" s="39">
        <v>44088</v>
      </c>
      <c r="AH23" s="39">
        <v>44068</v>
      </c>
      <c r="AI23" s="39">
        <v>44097</v>
      </c>
      <c r="AJ23" s="39">
        <v>44097</v>
      </c>
      <c r="AK23" s="231" t="s">
        <v>497</v>
      </c>
      <c r="AL23" s="230">
        <v>44153</v>
      </c>
      <c r="AM23" s="42">
        <v>3008400799</v>
      </c>
      <c r="AN23" s="230">
        <v>44913</v>
      </c>
      <c r="AO23" s="39">
        <v>44088</v>
      </c>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row>
    <row r="24" spans="1:260" s="10" customFormat="1" ht="36.75" customHeight="1">
      <c r="A24" s="11">
        <v>8</v>
      </c>
      <c r="B24" s="16" t="s">
        <v>47</v>
      </c>
      <c r="C24" s="17" t="s">
        <v>48</v>
      </c>
      <c r="D24" s="18" t="s">
        <v>485</v>
      </c>
      <c r="E24" s="17" t="s">
        <v>486</v>
      </c>
      <c r="F24" s="19">
        <v>43633</v>
      </c>
      <c r="G24" s="11">
        <v>2</v>
      </c>
      <c r="H24" s="12" t="s">
        <v>488</v>
      </c>
      <c r="I24" s="20">
        <v>44056</v>
      </c>
      <c r="J24" s="21" t="s">
        <v>419</v>
      </c>
      <c r="K24" s="11" t="s">
        <v>26</v>
      </c>
      <c r="L24" s="13">
        <v>829150</v>
      </c>
      <c r="M24" s="13">
        <v>1500</v>
      </c>
      <c r="N24" s="13">
        <v>30</v>
      </c>
      <c r="O24" s="13">
        <f t="shared" ref="O24:O49" si="1">L24*M24</f>
        <v>1243725000</v>
      </c>
      <c r="P24" s="12"/>
      <c r="Q24" s="22">
        <v>44119</v>
      </c>
      <c r="R24" s="12"/>
      <c r="S24" s="22">
        <v>44154</v>
      </c>
      <c r="T24" s="22">
        <v>44091</v>
      </c>
      <c r="U24" s="22">
        <v>44119</v>
      </c>
      <c r="V24" s="14">
        <v>29</v>
      </c>
      <c r="W24" s="12">
        <v>30</v>
      </c>
      <c r="X24" s="14">
        <v>-1</v>
      </c>
      <c r="Y24" s="218">
        <v>1020</v>
      </c>
      <c r="Z24" s="22">
        <v>44119</v>
      </c>
      <c r="AA24" s="218">
        <v>1027</v>
      </c>
      <c r="AB24" s="22">
        <v>44119</v>
      </c>
      <c r="AC24" s="40">
        <v>1243725000</v>
      </c>
      <c r="AD24" s="43">
        <v>124372500</v>
      </c>
      <c r="AE24" s="43">
        <v>1368097500</v>
      </c>
      <c r="AF24" s="39">
        <v>44102</v>
      </c>
      <c r="AG24" s="39">
        <v>44102</v>
      </c>
      <c r="AH24" s="39">
        <v>44091</v>
      </c>
      <c r="AI24" s="39">
        <v>44111</v>
      </c>
      <c r="AJ24" s="39">
        <v>44111</v>
      </c>
      <c r="AK24" s="231" t="s">
        <v>498</v>
      </c>
      <c r="AL24" s="230">
        <v>44154</v>
      </c>
      <c r="AM24" s="42">
        <v>1557031765</v>
      </c>
      <c r="AN24" s="230">
        <v>44914</v>
      </c>
      <c r="AO24" s="39">
        <v>44102</v>
      </c>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s="15"/>
      <c r="GP24" s="15"/>
      <c r="GQ24" s="15"/>
      <c r="GR24" s="15"/>
      <c r="GS24" s="15"/>
      <c r="GT24" s="15"/>
      <c r="GU24" s="15"/>
      <c r="GV24" s="15"/>
      <c r="GW24" s="15"/>
      <c r="GX24" s="15"/>
      <c r="GY24" s="15"/>
      <c r="GZ24" s="15"/>
      <c r="HA24" s="15"/>
      <c r="HB24" s="15"/>
      <c r="HC24" s="15"/>
      <c r="HD24" s="15"/>
      <c r="HE24" s="15"/>
      <c r="HF24" s="15"/>
      <c r="HG24" s="15"/>
      <c r="HH24" s="15"/>
      <c r="HI24" s="15"/>
      <c r="HJ24" s="15"/>
      <c r="HK24" s="15"/>
      <c r="HL24" s="15"/>
      <c r="HM24" s="15"/>
      <c r="HN24" s="15"/>
      <c r="HO24" s="15"/>
      <c r="HP24" s="15"/>
      <c r="HQ24" s="15"/>
      <c r="HR24" s="15"/>
      <c r="HS24" s="15"/>
      <c r="HT24" s="15"/>
      <c r="HU24" s="15"/>
      <c r="HV24" s="15"/>
      <c r="HW24" s="15"/>
      <c r="HX24" s="15"/>
      <c r="HY24" s="15"/>
      <c r="HZ24" s="15"/>
      <c r="IA24" s="15"/>
      <c r="IB24" s="15"/>
      <c r="IC24" s="15"/>
      <c r="ID24" s="15"/>
      <c r="IE24" s="15"/>
      <c r="IF24" s="15"/>
      <c r="IG24" s="15"/>
      <c r="IH24" s="15"/>
      <c r="II24" s="15"/>
      <c r="IJ24" s="15"/>
      <c r="IK24" s="15"/>
      <c r="IL24" s="15"/>
      <c r="IM24" s="15"/>
      <c r="IN24" s="15"/>
      <c r="IO24" s="15"/>
      <c r="IP24" s="15"/>
      <c r="IQ24" s="15"/>
      <c r="IR24" s="15"/>
      <c r="IS24" s="15"/>
      <c r="IT24" s="15"/>
      <c r="IU24" s="15"/>
      <c r="IV24" s="15"/>
      <c r="IW24" s="15"/>
      <c r="IX24" s="15"/>
      <c r="IY24" s="15"/>
      <c r="IZ24" s="15"/>
    </row>
    <row r="25" spans="1:260" s="10" customFormat="1" ht="36.75" customHeight="1">
      <c r="A25" s="11">
        <v>8</v>
      </c>
      <c r="B25" s="16" t="s">
        <v>47</v>
      </c>
      <c r="C25" s="17" t="s">
        <v>48</v>
      </c>
      <c r="D25" s="18" t="s">
        <v>485</v>
      </c>
      <c r="E25" s="17" t="s">
        <v>486</v>
      </c>
      <c r="F25" s="19">
        <v>43633</v>
      </c>
      <c r="G25" s="11">
        <v>5</v>
      </c>
      <c r="H25" s="11" t="s">
        <v>490</v>
      </c>
      <c r="I25" s="20">
        <v>44056</v>
      </c>
      <c r="J25" s="21" t="s">
        <v>419</v>
      </c>
      <c r="K25" s="11" t="s">
        <v>26</v>
      </c>
      <c r="L25" s="13">
        <v>829150</v>
      </c>
      <c r="M25" s="13">
        <v>1200</v>
      </c>
      <c r="N25" s="13">
        <v>24</v>
      </c>
      <c r="O25" s="13">
        <f t="shared" si="1"/>
        <v>994980000</v>
      </c>
      <c r="P25" s="12"/>
      <c r="Q25" s="22">
        <v>44167</v>
      </c>
      <c r="R25" s="12"/>
      <c r="S25" s="22">
        <v>44210</v>
      </c>
      <c r="T25" s="22">
        <v>44148</v>
      </c>
      <c r="U25" s="22">
        <v>44167</v>
      </c>
      <c r="V25" s="14">
        <v>20</v>
      </c>
      <c r="W25" s="12">
        <v>30</v>
      </c>
      <c r="X25" s="14">
        <v>-10</v>
      </c>
      <c r="Y25" s="218">
        <v>1479</v>
      </c>
      <c r="Z25" s="22">
        <v>44167</v>
      </c>
      <c r="AA25" s="218">
        <v>1495</v>
      </c>
      <c r="AB25" s="22">
        <v>44167</v>
      </c>
      <c r="AC25" s="40">
        <v>994980000</v>
      </c>
      <c r="AD25" s="43">
        <v>99498000</v>
      </c>
      <c r="AE25" s="43">
        <v>1094478000</v>
      </c>
      <c r="AF25" s="39">
        <v>44153</v>
      </c>
      <c r="AG25" s="39">
        <v>44153</v>
      </c>
      <c r="AH25" s="39">
        <v>44148</v>
      </c>
      <c r="AI25" s="39">
        <v>44162</v>
      </c>
      <c r="AJ25" s="39">
        <v>44162</v>
      </c>
      <c r="AK25" s="232" t="s">
        <v>501</v>
      </c>
      <c r="AL25" s="230">
        <v>44214</v>
      </c>
      <c r="AM25" s="42">
        <v>786063220</v>
      </c>
      <c r="AN25" s="230">
        <v>44970</v>
      </c>
      <c r="AO25" s="39">
        <v>44153</v>
      </c>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5"/>
      <c r="GG25" s="15"/>
      <c r="GH25" s="15"/>
      <c r="GI25" s="15"/>
      <c r="GJ25" s="15"/>
      <c r="GK25" s="15"/>
      <c r="GL25" s="15"/>
      <c r="GM25" s="15"/>
      <c r="GN25" s="15"/>
      <c r="GO25" s="15"/>
      <c r="GP25" s="15"/>
      <c r="GQ25" s="15"/>
      <c r="GR25" s="15"/>
      <c r="GS25" s="15"/>
      <c r="GT25" s="15"/>
      <c r="GU25" s="15"/>
      <c r="GV25" s="15"/>
      <c r="GW25" s="15"/>
      <c r="GX25" s="15"/>
      <c r="GY25" s="15"/>
      <c r="GZ25" s="15"/>
      <c r="HA25" s="15"/>
      <c r="HB25" s="15"/>
      <c r="HC25" s="15"/>
      <c r="HD25" s="15"/>
      <c r="HE25" s="15"/>
      <c r="HF25" s="15"/>
      <c r="HG25" s="15"/>
      <c r="HH25" s="15"/>
      <c r="HI25" s="15"/>
      <c r="HJ25" s="15"/>
      <c r="HK25" s="15"/>
      <c r="HL25" s="15"/>
      <c r="HM25" s="15"/>
      <c r="HN25" s="15"/>
      <c r="HO25" s="15"/>
      <c r="HP25" s="15"/>
      <c r="HQ25" s="15"/>
      <c r="HR25" s="15"/>
      <c r="HS25" s="15"/>
      <c r="HT25" s="15"/>
      <c r="HU25" s="15"/>
      <c r="HV25" s="15"/>
      <c r="HW25" s="15"/>
      <c r="HX25" s="15"/>
      <c r="HY25" s="15"/>
      <c r="HZ25" s="15"/>
      <c r="IA25" s="15"/>
      <c r="IB25" s="15"/>
      <c r="IC25" s="15"/>
      <c r="ID25" s="15"/>
      <c r="IE25" s="15"/>
      <c r="IF25" s="15"/>
      <c r="IG25" s="15"/>
      <c r="IH25" s="15"/>
      <c r="II25" s="15"/>
      <c r="IJ25" s="15"/>
      <c r="IK25" s="15"/>
      <c r="IL25" s="15"/>
      <c r="IM25" s="15"/>
      <c r="IN25" s="15"/>
      <c r="IO25" s="15"/>
      <c r="IP25" s="15"/>
      <c r="IQ25" s="15"/>
      <c r="IR25" s="15"/>
      <c r="IS25" s="15"/>
      <c r="IT25" s="15"/>
      <c r="IU25" s="15"/>
      <c r="IV25" s="15"/>
      <c r="IW25" s="15"/>
      <c r="IX25" s="15"/>
      <c r="IY25" s="15"/>
      <c r="IZ25" s="15"/>
    </row>
    <row r="26" spans="1:260" s="10" customFormat="1" ht="36.75" customHeight="1">
      <c r="A26" s="11">
        <v>8</v>
      </c>
      <c r="B26" s="16" t="s">
        <v>47</v>
      </c>
      <c r="C26" s="17" t="s">
        <v>48</v>
      </c>
      <c r="D26" s="18" t="s">
        <v>485</v>
      </c>
      <c r="E26" s="17" t="s">
        <v>486</v>
      </c>
      <c r="F26" s="19">
        <v>43633</v>
      </c>
      <c r="G26" s="11">
        <v>6</v>
      </c>
      <c r="H26" s="12" t="s">
        <v>491</v>
      </c>
      <c r="I26" s="20">
        <v>44056</v>
      </c>
      <c r="J26" s="21" t="s">
        <v>419</v>
      </c>
      <c r="K26" s="11" t="s">
        <v>26</v>
      </c>
      <c r="L26" s="13">
        <v>829150</v>
      </c>
      <c r="M26" s="13">
        <v>1000</v>
      </c>
      <c r="N26" s="13">
        <v>20</v>
      </c>
      <c r="O26" s="13">
        <f t="shared" si="1"/>
        <v>829150000</v>
      </c>
      <c r="P26" s="12"/>
      <c r="Q26" s="22">
        <v>44208</v>
      </c>
      <c r="R26" s="12"/>
      <c r="S26" s="22">
        <v>44251</v>
      </c>
      <c r="T26" s="22">
        <v>44179</v>
      </c>
      <c r="U26" s="22">
        <v>44208</v>
      </c>
      <c r="V26" s="14">
        <v>30</v>
      </c>
      <c r="W26" s="12">
        <v>30</v>
      </c>
      <c r="X26" s="14">
        <v>0</v>
      </c>
      <c r="Y26" s="218">
        <v>1903</v>
      </c>
      <c r="Z26" s="22">
        <v>44208</v>
      </c>
      <c r="AA26" s="218">
        <v>1921</v>
      </c>
      <c r="AB26" s="22">
        <v>44208</v>
      </c>
      <c r="AC26" s="40">
        <v>829150000</v>
      </c>
      <c r="AD26" s="43">
        <v>82915000</v>
      </c>
      <c r="AE26" s="43">
        <v>912065000</v>
      </c>
      <c r="AF26" s="39">
        <v>44181</v>
      </c>
      <c r="AG26" s="39">
        <v>44181</v>
      </c>
      <c r="AH26" s="39">
        <v>44179</v>
      </c>
      <c r="AI26" s="39">
        <v>44190</v>
      </c>
      <c r="AJ26" s="39">
        <v>44190</v>
      </c>
      <c r="AK26" s="232" t="s">
        <v>502</v>
      </c>
      <c r="AL26" s="230">
        <v>44259</v>
      </c>
      <c r="AM26" s="42">
        <v>1476131599</v>
      </c>
      <c r="AN26" s="230">
        <v>45012</v>
      </c>
      <c r="AO26" s="39">
        <v>44181</v>
      </c>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15"/>
      <c r="GO26" s="15"/>
      <c r="GP26" s="15"/>
      <c r="GQ26" s="15"/>
      <c r="GR26" s="15"/>
      <c r="GS26" s="15"/>
      <c r="GT26" s="15"/>
      <c r="GU26" s="15"/>
      <c r="GV26" s="15"/>
      <c r="GW26" s="15"/>
      <c r="GX26" s="15"/>
      <c r="GY26" s="15"/>
      <c r="GZ26" s="15"/>
      <c r="HA26" s="15"/>
      <c r="HB26" s="15"/>
      <c r="HC26" s="15"/>
      <c r="HD26" s="15"/>
      <c r="HE26" s="15"/>
      <c r="HF26" s="15"/>
      <c r="HG26" s="15"/>
      <c r="HH26" s="15"/>
      <c r="HI26" s="15"/>
      <c r="HJ26" s="15"/>
      <c r="HK26" s="15"/>
      <c r="HL26" s="15"/>
      <c r="HM26" s="15"/>
      <c r="HN26" s="15"/>
      <c r="HO26" s="15"/>
      <c r="HP26" s="15"/>
      <c r="HQ26" s="15"/>
      <c r="HR26" s="15"/>
      <c r="HS26" s="15"/>
      <c r="HT26" s="15"/>
      <c r="HU26" s="15"/>
      <c r="HV26" s="15"/>
      <c r="HW26" s="15"/>
      <c r="HX26" s="15"/>
      <c r="HY26" s="15"/>
      <c r="HZ26" s="15"/>
      <c r="IA26" s="15"/>
      <c r="IB26" s="15"/>
      <c r="IC26" s="15"/>
      <c r="ID26" s="15"/>
      <c r="IE26" s="15"/>
      <c r="IF26" s="15"/>
      <c r="IG26" s="15"/>
      <c r="IH26" s="15"/>
      <c r="II26" s="15"/>
      <c r="IJ26" s="15"/>
      <c r="IK26" s="15"/>
      <c r="IL26" s="15"/>
      <c r="IM26" s="15"/>
      <c r="IN26" s="15"/>
      <c r="IO26" s="15"/>
      <c r="IP26" s="15"/>
      <c r="IQ26" s="15"/>
      <c r="IR26" s="15"/>
      <c r="IS26" s="15"/>
      <c r="IT26" s="15"/>
      <c r="IU26" s="15"/>
      <c r="IV26" s="15"/>
      <c r="IW26" s="15"/>
      <c r="IX26" s="15"/>
      <c r="IY26" s="15"/>
      <c r="IZ26" s="15"/>
    </row>
    <row r="27" spans="1:260" s="25" customFormat="1" ht="28.5" customHeight="1">
      <c r="A27" s="23"/>
      <c r="B27" s="24" t="s">
        <v>49</v>
      </c>
      <c r="C27" s="24"/>
      <c r="E27" s="228"/>
      <c r="F27" s="26"/>
      <c r="G27" s="23"/>
      <c r="I27" s="26"/>
      <c r="J27" s="27"/>
      <c r="L27" s="28"/>
      <c r="M27" s="28"/>
      <c r="N27" s="28"/>
      <c r="O27" s="29">
        <f>SUBTOTAL(9,O23:O26)</f>
        <v>4560325000</v>
      </c>
      <c r="P27" s="12"/>
      <c r="Q27" s="11"/>
      <c r="R27" s="28"/>
      <c r="S27" s="30"/>
      <c r="T27" s="31"/>
      <c r="U27" s="22"/>
      <c r="V27" s="32"/>
      <c r="W27" s="33"/>
      <c r="X27" s="14"/>
      <c r="Y27" s="218"/>
      <c r="Z27" s="22"/>
      <c r="AA27" s="218"/>
      <c r="AB27" s="22"/>
      <c r="AC27" s="38"/>
      <c r="AD27" s="38"/>
      <c r="AE27" s="38"/>
      <c r="AF27" s="38"/>
      <c r="AG27" s="38"/>
      <c r="AH27" s="38"/>
      <c r="AI27" s="38"/>
      <c r="AJ27" s="38"/>
      <c r="AK27" s="38"/>
      <c r="AL27" s="38"/>
      <c r="AM27" s="38"/>
      <c r="AN27" s="38"/>
      <c r="AO27" s="38"/>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row>
    <row r="28" spans="1:260" s="10" customFormat="1" ht="36.75" customHeight="1">
      <c r="A28" s="11">
        <v>9</v>
      </c>
      <c r="B28" s="16" t="s">
        <v>44</v>
      </c>
      <c r="C28" s="17" t="s">
        <v>45</v>
      </c>
      <c r="D28" s="18" t="s">
        <v>485</v>
      </c>
      <c r="E28" s="17" t="s">
        <v>486</v>
      </c>
      <c r="F28" s="19">
        <v>43633</v>
      </c>
      <c r="G28" s="11">
        <v>1</v>
      </c>
      <c r="H28" s="11" t="s">
        <v>487</v>
      </c>
      <c r="I28" s="20">
        <v>44056</v>
      </c>
      <c r="J28" s="21" t="s">
        <v>419</v>
      </c>
      <c r="K28" s="11" t="s">
        <v>26</v>
      </c>
      <c r="L28" s="13">
        <v>829150</v>
      </c>
      <c r="M28" s="13">
        <v>3830</v>
      </c>
      <c r="N28" s="13">
        <v>77</v>
      </c>
      <c r="O28" s="13">
        <f t="shared" si="1"/>
        <v>3175644500</v>
      </c>
      <c r="P28" s="12"/>
      <c r="Q28" s="22">
        <v>44105</v>
      </c>
      <c r="R28" s="12"/>
      <c r="S28" s="22">
        <v>44153</v>
      </c>
      <c r="T28" s="22">
        <v>44068</v>
      </c>
      <c r="U28" s="22">
        <v>44105</v>
      </c>
      <c r="V28" s="14">
        <v>38</v>
      </c>
      <c r="W28" s="12">
        <v>45</v>
      </c>
      <c r="X28" s="14">
        <v>-7</v>
      </c>
      <c r="Y28" s="218">
        <v>724</v>
      </c>
      <c r="Z28" s="22">
        <v>44105</v>
      </c>
      <c r="AA28" s="218">
        <v>732</v>
      </c>
      <c r="AB28" s="22">
        <v>44105</v>
      </c>
      <c r="AC28" s="40">
        <v>3175644500</v>
      </c>
      <c r="AD28" s="43">
        <v>317564450</v>
      </c>
      <c r="AE28" s="43">
        <v>3493208950</v>
      </c>
      <c r="AF28" s="39">
        <v>44088</v>
      </c>
      <c r="AG28" s="39">
        <v>44088</v>
      </c>
      <c r="AH28" s="39">
        <v>44068</v>
      </c>
      <c r="AI28" s="39">
        <v>44097</v>
      </c>
      <c r="AJ28" s="39">
        <v>44097</v>
      </c>
      <c r="AK28" s="231" t="s">
        <v>497</v>
      </c>
      <c r="AL28" s="230">
        <v>44153</v>
      </c>
      <c r="AM28" s="42">
        <v>3008400799</v>
      </c>
      <c r="AN28" s="230">
        <v>44913</v>
      </c>
      <c r="AO28" s="39">
        <v>44088</v>
      </c>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5"/>
      <c r="GA28" s="15"/>
      <c r="GB28" s="15"/>
      <c r="GC28" s="15"/>
      <c r="GD28" s="15"/>
      <c r="GE28" s="15"/>
      <c r="GF28" s="15"/>
      <c r="GG28" s="15"/>
      <c r="GH28" s="15"/>
      <c r="GI28" s="15"/>
      <c r="GJ28" s="15"/>
      <c r="GK28" s="15"/>
      <c r="GL28" s="15"/>
      <c r="GM28" s="15"/>
      <c r="GN28" s="15"/>
      <c r="GO28" s="15"/>
      <c r="GP28" s="15"/>
      <c r="GQ28" s="15"/>
      <c r="GR28" s="15"/>
      <c r="GS28" s="15"/>
      <c r="GT28" s="15"/>
      <c r="GU28" s="15"/>
      <c r="GV28" s="15"/>
      <c r="GW28" s="15"/>
      <c r="GX28" s="15"/>
      <c r="GY28" s="15"/>
      <c r="GZ28" s="15"/>
      <c r="HA28" s="15"/>
      <c r="HB28" s="15"/>
      <c r="HC28" s="15"/>
      <c r="HD28" s="15"/>
      <c r="HE28" s="15"/>
      <c r="HF28" s="15"/>
      <c r="HG28" s="15"/>
      <c r="HH28" s="15"/>
      <c r="HI28" s="15"/>
      <c r="HJ28" s="15"/>
      <c r="HK28" s="15"/>
      <c r="HL28" s="15"/>
      <c r="HM28" s="15"/>
      <c r="HN28" s="15"/>
      <c r="HO28" s="15"/>
      <c r="HP28" s="15"/>
      <c r="HQ28" s="15"/>
      <c r="HR28" s="15"/>
      <c r="HS28" s="15"/>
      <c r="HT28" s="15"/>
      <c r="HU28" s="15"/>
      <c r="HV28" s="15"/>
      <c r="HW28" s="15"/>
      <c r="HX28" s="15"/>
      <c r="HY28" s="15"/>
      <c r="HZ28" s="15"/>
      <c r="IA28" s="15"/>
      <c r="IB28" s="15"/>
      <c r="IC28" s="15"/>
      <c r="ID28" s="15"/>
      <c r="IE28" s="15"/>
      <c r="IF28" s="15"/>
      <c r="IG28" s="15"/>
      <c r="IH28" s="15"/>
      <c r="II28" s="15"/>
      <c r="IJ28" s="15"/>
      <c r="IK28" s="15"/>
      <c r="IL28" s="15"/>
      <c r="IM28" s="15"/>
      <c r="IN28" s="15"/>
      <c r="IO28" s="15"/>
      <c r="IP28" s="15"/>
      <c r="IQ28" s="15"/>
      <c r="IR28" s="15"/>
      <c r="IS28" s="15"/>
      <c r="IT28" s="15"/>
      <c r="IU28" s="15"/>
      <c r="IV28" s="15"/>
      <c r="IW28" s="15"/>
      <c r="IX28" s="15"/>
      <c r="IY28" s="15"/>
      <c r="IZ28" s="15"/>
    </row>
    <row r="29" spans="1:260" s="10" customFormat="1" ht="28.5" customHeight="1">
      <c r="A29" s="23"/>
      <c r="B29" s="24" t="s">
        <v>46</v>
      </c>
      <c r="C29" s="24"/>
      <c r="D29" s="25"/>
      <c r="E29" s="228"/>
      <c r="F29" s="26"/>
      <c r="G29" s="23"/>
      <c r="H29" s="25"/>
      <c r="I29" s="26"/>
      <c r="J29" s="27"/>
      <c r="K29" s="25"/>
      <c r="L29" s="28"/>
      <c r="M29" s="28"/>
      <c r="N29" s="28"/>
      <c r="O29" s="29">
        <f>SUBTOTAL(9,O28:O28)</f>
        <v>3175644500</v>
      </c>
      <c r="P29" s="12"/>
      <c r="Q29" s="11"/>
      <c r="R29" s="28"/>
      <c r="S29" s="30"/>
      <c r="T29" s="31"/>
      <c r="U29" s="22"/>
      <c r="V29" s="32"/>
      <c r="W29" s="33"/>
      <c r="X29" s="14"/>
      <c r="Y29" s="218"/>
      <c r="Z29" s="22"/>
      <c r="AA29" s="218"/>
      <c r="AB29" s="22"/>
      <c r="AC29" s="38"/>
      <c r="AD29" s="38"/>
      <c r="AE29" s="38"/>
      <c r="AF29" s="38"/>
      <c r="AG29" s="38"/>
      <c r="AH29" s="38"/>
      <c r="AI29" s="38"/>
      <c r="AJ29" s="38"/>
      <c r="AK29" s="38"/>
      <c r="AL29" s="38"/>
      <c r="AM29" s="38"/>
      <c r="AN29" s="38"/>
      <c r="AO29" s="38"/>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c r="HV29" s="15"/>
      <c r="HW29" s="15"/>
      <c r="HX29" s="15"/>
      <c r="HY29" s="15"/>
      <c r="HZ29" s="15"/>
      <c r="IA29" s="15"/>
      <c r="IB29" s="15"/>
      <c r="IC29" s="15"/>
      <c r="ID29" s="15"/>
      <c r="IE29" s="15"/>
      <c r="IF29" s="15"/>
      <c r="IG29" s="15"/>
      <c r="IH29" s="15"/>
      <c r="II29" s="15"/>
      <c r="IJ29" s="15"/>
      <c r="IK29" s="15"/>
      <c r="IL29" s="15"/>
      <c r="IM29" s="15"/>
      <c r="IN29" s="15"/>
      <c r="IO29" s="15"/>
      <c r="IP29" s="15"/>
      <c r="IQ29" s="15"/>
      <c r="IR29" s="15"/>
      <c r="IS29" s="15"/>
      <c r="IT29" s="15"/>
      <c r="IU29" s="15"/>
      <c r="IV29" s="15"/>
      <c r="IW29" s="15"/>
      <c r="IX29" s="15"/>
      <c r="IY29" s="15"/>
      <c r="IZ29" s="15"/>
    </row>
    <row r="30" spans="1:260" s="10" customFormat="1" ht="36.75" customHeight="1">
      <c r="A30" s="11">
        <v>10</v>
      </c>
      <c r="B30" s="16" t="s">
        <v>434</v>
      </c>
      <c r="C30" s="17" t="s">
        <v>50</v>
      </c>
      <c r="D30" s="18" t="s">
        <v>485</v>
      </c>
      <c r="E30" s="17" t="s">
        <v>486</v>
      </c>
      <c r="F30" s="19">
        <v>43633</v>
      </c>
      <c r="G30" s="11">
        <v>1</v>
      </c>
      <c r="H30" s="11" t="s">
        <v>487</v>
      </c>
      <c r="I30" s="20">
        <v>44056</v>
      </c>
      <c r="J30" s="21" t="s">
        <v>419</v>
      </c>
      <c r="K30" s="11" t="s">
        <v>26</v>
      </c>
      <c r="L30" s="13">
        <v>829150</v>
      </c>
      <c r="M30" s="13">
        <v>1760</v>
      </c>
      <c r="N30" s="13">
        <v>35</v>
      </c>
      <c r="O30" s="13">
        <f t="shared" si="1"/>
        <v>1459304000</v>
      </c>
      <c r="P30" s="12"/>
      <c r="Q30" s="22">
        <v>44105</v>
      </c>
      <c r="R30" s="12"/>
      <c r="S30" s="22">
        <v>44153</v>
      </c>
      <c r="T30" s="22">
        <v>44068</v>
      </c>
      <c r="U30" s="22">
        <v>44105</v>
      </c>
      <c r="V30" s="14">
        <v>38</v>
      </c>
      <c r="W30" s="12">
        <v>45</v>
      </c>
      <c r="X30" s="14">
        <v>-7</v>
      </c>
      <c r="Y30" s="218">
        <v>723</v>
      </c>
      <c r="Z30" s="22">
        <v>44105</v>
      </c>
      <c r="AA30" s="218">
        <v>731</v>
      </c>
      <c r="AB30" s="22">
        <v>44105</v>
      </c>
      <c r="AC30" s="40">
        <v>1459304000</v>
      </c>
      <c r="AD30" s="43">
        <v>145930400</v>
      </c>
      <c r="AE30" s="43">
        <v>1605234400</v>
      </c>
      <c r="AF30" s="39">
        <v>44088</v>
      </c>
      <c r="AG30" s="39">
        <v>44088</v>
      </c>
      <c r="AH30" s="39">
        <v>44068</v>
      </c>
      <c r="AI30" s="39">
        <v>44097</v>
      </c>
      <c r="AJ30" s="39">
        <v>44097</v>
      </c>
      <c r="AK30" s="231" t="s">
        <v>497</v>
      </c>
      <c r="AL30" s="230">
        <v>44153</v>
      </c>
      <c r="AM30" s="42">
        <v>3008400799</v>
      </c>
      <c r="AN30" s="230">
        <v>44913</v>
      </c>
      <c r="AO30" s="39">
        <v>44088</v>
      </c>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c r="HQ30" s="15"/>
      <c r="HR30" s="15"/>
      <c r="HS30" s="15"/>
      <c r="HT30" s="15"/>
      <c r="HU30" s="15"/>
      <c r="HV30" s="15"/>
      <c r="HW30" s="15"/>
      <c r="HX30" s="15"/>
      <c r="HY30" s="15"/>
      <c r="HZ30" s="15"/>
      <c r="IA30" s="15"/>
      <c r="IB30" s="15"/>
      <c r="IC30" s="15"/>
      <c r="ID30" s="15"/>
      <c r="IE30" s="15"/>
      <c r="IF30" s="15"/>
      <c r="IG30" s="15"/>
      <c r="IH30" s="15"/>
      <c r="II30" s="15"/>
      <c r="IJ30" s="15"/>
      <c r="IK30" s="15"/>
      <c r="IL30" s="15"/>
      <c r="IM30" s="15"/>
      <c r="IN30" s="15"/>
      <c r="IO30" s="15"/>
      <c r="IP30" s="15"/>
      <c r="IQ30" s="15"/>
      <c r="IR30" s="15"/>
      <c r="IS30" s="15"/>
      <c r="IT30" s="15"/>
      <c r="IU30" s="15"/>
      <c r="IV30" s="15"/>
      <c r="IW30" s="15"/>
      <c r="IX30" s="15"/>
      <c r="IY30" s="15"/>
      <c r="IZ30" s="15"/>
    </row>
    <row r="31" spans="1:260" s="10" customFormat="1" ht="36.75" customHeight="1">
      <c r="A31" s="11">
        <v>10</v>
      </c>
      <c r="B31" s="16" t="s">
        <v>434</v>
      </c>
      <c r="C31" s="17" t="s">
        <v>50</v>
      </c>
      <c r="D31" s="18" t="s">
        <v>485</v>
      </c>
      <c r="E31" s="17" t="s">
        <v>486</v>
      </c>
      <c r="F31" s="19">
        <v>43633</v>
      </c>
      <c r="G31" s="11">
        <v>2</v>
      </c>
      <c r="H31" s="12" t="s">
        <v>488</v>
      </c>
      <c r="I31" s="20">
        <v>44056</v>
      </c>
      <c r="J31" s="21" t="s">
        <v>419</v>
      </c>
      <c r="K31" s="11" t="s">
        <v>26</v>
      </c>
      <c r="L31" s="13">
        <v>829150</v>
      </c>
      <c r="M31" s="13">
        <v>590</v>
      </c>
      <c r="N31" s="13">
        <v>12</v>
      </c>
      <c r="O31" s="13">
        <f t="shared" si="1"/>
        <v>489198500</v>
      </c>
      <c r="P31" s="12"/>
      <c r="Q31" s="22">
        <v>44119</v>
      </c>
      <c r="R31" s="12"/>
      <c r="S31" s="22">
        <v>44154</v>
      </c>
      <c r="T31" s="22">
        <v>44091</v>
      </c>
      <c r="U31" s="22">
        <v>44119</v>
      </c>
      <c r="V31" s="14">
        <v>29</v>
      </c>
      <c r="W31" s="12">
        <v>30</v>
      </c>
      <c r="X31" s="14">
        <v>-1</v>
      </c>
      <c r="Y31" s="218">
        <v>1018</v>
      </c>
      <c r="Z31" s="22">
        <v>44119</v>
      </c>
      <c r="AA31" s="218">
        <v>1025</v>
      </c>
      <c r="AB31" s="22">
        <v>44119</v>
      </c>
      <c r="AC31" s="40">
        <v>489198500</v>
      </c>
      <c r="AD31" s="43">
        <v>48919850</v>
      </c>
      <c r="AE31" s="43">
        <v>538118350</v>
      </c>
      <c r="AF31" s="39">
        <v>44102</v>
      </c>
      <c r="AG31" s="39">
        <v>44102</v>
      </c>
      <c r="AH31" s="39">
        <v>44091</v>
      </c>
      <c r="AI31" s="39">
        <v>44111</v>
      </c>
      <c r="AJ31" s="39">
        <v>44111</v>
      </c>
      <c r="AK31" s="231" t="s">
        <v>498</v>
      </c>
      <c r="AL31" s="230">
        <v>44154</v>
      </c>
      <c r="AM31" s="42">
        <v>1557031765</v>
      </c>
      <c r="AN31" s="230">
        <v>44914</v>
      </c>
      <c r="AO31" s="39">
        <v>44102</v>
      </c>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c r="GD31" s="15"/>
      <c r="GE31" s="15"/>
      <c r="GF31" s="15"/>
      <c r="GG31" s="15"/>
      <c r="GH31" s="15"/>
      <c r="GI31" s="15"/>
      <c r="GJ31" s="15"/>
      <c r="GK31" s="15"/>
      <c r="GL31" s="15"/>
      <c r="GM31" s="15"/>
      <c r="GN31" s="15"/>
      <c r="GO31" s="15"/>
      <c r="GP31" s="15"/>
      <c r="GQ31" s="15"/>
      <c r="GR31" s="15"/>
      <c r="GS31" s="15"/>
      <c r="GT31" s="15"/>
      <c r="GU31" s="15"/>
      <c r="GV31" s="15"/>
      <c r="GW31" s="15"/>
      <c r="GX31" s="15"/>
      <c r="GY31" s="15"/>
      <c r="GZ31" s="15"/>
      <c r="HA31" s="15"/>
      <c r="HB31" s="15"/>
      <c r="HC31" s="15"/>
      <c r="HD31" s="15"/>
      <c r="HE31" s="15"/>
      <c r="HF31" s="15"/>
      <c r="HG31" s="15"/>
      <c r="HH31" s="15"/>
      <c r="HI31" s="15"/>
      <c r="HJ31" s="15"/>
      <c r="HK31" s="15"/>
      <c r="HL31" s="15"/>
      <c r="HM31" s="15"/>
      <c r="HN31" s="15"/>
      <c r="HO31" s="15"/>
      <c r="HP31" s="15"/>
      <c r="HQ31" s="15"/>
      <c r="HR31" s="15"/>
      <c r="HS31" s="15"/>
      <c r="HT31" s="15"/>
      <c r="HU31" s="15"/>
      <c r="HV31" s="15"/>
      <c r="HW31" s="15"/>
      <c r="HX31" s="15"/>
      <c r="HY31" s="15"/>
      <c r="HZ31" s="15"/>
      <c r="IA31" s="15"/>
      <c r="IB31" s="15"/>
      <c r="IC31" s="15"/>
      <c r="ID31" s="15"/>
      <c r="IE31" s="15"/>
      <c r="IF31" s="15"/>
      <c r="IG31" s="15"/>
      <c r="IH31" s="15"/>
      <c r="II31" s="15"/>
      <c r="IJ31" s="15"/>
      <c r="IK31" s="15"/>
      <c r="IL31" s="15"/>
      <c r="IM31" s="15"/>
      <c r="IN31" s="15"/>
      <c r="IO31" s="15"/>
      <c r="IP31" s="15"/>
      <c r="IQ31" s="15"/>
      <c r="IR31" s="15"/>
      <c r="IS31" s="15"/>
      <c r="IT31" s="15"/>
      <c r="IU31" s="15"/>
      <c r="IV31" s="15"/>
      <c r="IW31" s="15"/>
      <c r="IX31" s="15"/>
      <c r="IY31" s="15"/>
      <c r="IZ31" s="15"/>
    </row>
    <row r="32" spans="1:260" s="10" customFormat="1" ht="36.75" customHeight="1">
      <c r="A32" s="11">
        <v>10</v>
      </c>
      <c r="B32" s="16" t="s">
        <v>434</v>
      </c>
      <c r="C32" s="17" t="s">
        <v>50</v>
      </c>
      <c r="D32" s="18" t="s">
        <v>485</v>
      </c>
      <c r="E32" s="17" t="s">
        <v>486</v>
      </c>
      <c r="F32" s="19">
        <v>43633</v>
      </c>
      <c r="G32" s="11">
        <v>5</v>
      </c>
      <c r="H32" s="11" t="s">
        <v>490</v>
      </c>
      <c r="I32" s="20">
        <v>44056</v>
      </c>
      <c r="J32" s="21" t="s">
        <v>419</v>
      </c>
      <c r="K32" s="11" t="s">
        <v>26</v>
      </c>
      <c r="L32" s="13">
        <v>829150</v>
      </c>
      <c r="M32" s="13">
        <v>165</v>
      </c>
      <c r="N32" s="13">
        <v>3</v>
      </c>
      <c r="O32" s="13">
        <f t="shared" si="1"/>
        <v>136809750</v>
      </c>
      <c r="P32" s="12"/>
      <c r="Q32" s="22">
        <v>44167</v>
      </c>
      <c r="R32" s="12"/>
      <c r="S32" s="22">
        <v>44210</v>
      </c>
      <c r="T32" s="22">
        <v>44148</v>
      </c>
      <c r="U32" s="22">
        <v>44167</v>
      </c>
      <c r="V32" s="14">
        <v>20</v>
      </c>
      <c r="W32" s="12">
        <v>30</v>
      </c>
      <c r="X32" s="14">
        <v>-10</v>
      </c>
      <c r="Y32" s="218">
        <v>1465</v>
      </c>
      <c r="Z32" s="22">
        <v>44167</v>
      </c>
      <c r="AA32" s="218">
        <v>1481</v>
      </c>
      <c r="AB32" s="22">
        <v>44167</v>
      </c>
      <c r="AC32" s="40">
        <v>136809750</v>
      </c>
      <c r="AD32" s="43">
        <v>13680975</v>
      </c>
      <c r="AE32" s="43">
        <v>150490725</v>
      </c>
      <c r="AF32" s="39">
        <v>44153</v>
      </c>
      <c r="AG32" s="39">
        <v>44153</v>
      </c>
      <c r="AH32" s="39">
        <v>44148</v>
      </c>
      <c r="AI32" s="39">
        <v>44162</v>
      </c>
      <c r="AJ32" s="39">
        <v>44162</v>
      </c>
      <c r="AK32" s="232" t="s">
        <v>501</v>
      </c>
      <c r="AL32" s="230">
        <v>44214</v>
      </c>
      <c r="AM32" s="42">
        <v>786063220</v>
      </c>
      <c r="AN32" s="230">
        <v>44970</v>
      </c>
      <c r="AO32" s="39">
        <v>44153</v>
      </c>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5"/>
      <c r="GG32" s="15"/>
      <c r="GH32" s="15"/>
      <c r="GI32" s="15"/>
      <c r="GJ32" s="15"/>
      <c r="GK32" s="15"/>
      <c r="GL32" s="15"/>
      <c r="GM32" s="15"/>
      <c r="GN32" s="15"/>
      <c r="GO32" s="15"/>
      <c r="GP32" s="15"/>
      <c r="GQ32" s="15"/>
      <c r="GR32" s="15"/>
      <c r="GS32" s="15"/>
      <c r="GT32" s="15"/>
      <c r="GU32" s="15"/>
      <c r="GV32" s="15"/>
      <c r="GW32" s="15"/>
      <c r="GX32" s="15"/>
      <c r="GY32" s="15"/>
      <c r="GZ32" s="15"/>
      <c r="HA32" s="15"/>
      <c r="HB32" s="15"/>
      <c r="HC32" s="15"/>
      <c r="HD32" s="15"/>
      <c r="HE32" s="15"/>
      <c r="HF32" s="15"/>
      <c r="HG32" s="15"/>
      <c r="HH32" s="15"/>
      <c r="HI32" s="15"/>
      <c r="HJ32" s="15"/>
      <c r="HK32" s="15"/>
      <c r="HL32" s="15"/>
      <c r="HM32" s="15"/>
      <c r="HN32" s="15"/>
      <c r="HO32" s="15"/>
      <c r="HP32" s="15"/>
      <c r="HQ32" s="15"/>
      <c r="HR32" s="15"/>
      <c r="HS32" s="15"/>
      <c r="HT32" s="15"/>
      <c r="HU32" s="15"/>
      <c r="HV32" s="15"/>
      <c r="HW32" s="15"/>
      <c r="HX32" s="15"/>
      <c r="HY32" s="15"/>
      <c r="HZ32" s="15"/>
      <c r="IA32" s="15"/>
      <c r="IB32" s="15"/>
      <c r="IC32" s="15"/>
      <c r="ID32" s="15"/>
      <c r="IE32" s="15"/>
      <c r="IF32" s="15"/>
      <c r="IG32" s="15"/>
      <c r="IH32" s="15"/>
      <c r="II32" s="15"/>
      <c r="IJ32" s="15"/>
      <c r="IK32" s="15"/>
      <c r="IL32" s="15"/>
      <c r="IM32" s="15"/>
      <c r="IN32" s="15"/>
      <c r="IO32" s="15"/>
      <c r="IP32" s="15"/>
      <c r="IQ32" s="15"/>
      <c r="IR32" s="15"/>
      <c r="IS32" s="15"/>
      <c r="IT32" s="15"/>
      <c r="IU32" s="15"/>
      <c r="IV32" s="15"/>
      <c r="IW32" s="15"/>
      <c r="IX32" s="15"/>
      <c r="IY32" s="15"/>
      <c r="IZ32" s="15"/>
    </row>
    <row r="33" spans="1:260" s="25" customFormat="1" ht="27" customHeight="1">
      <c r="A33" s="11">
        <v>10</v>
      </c>
      <c r="B33" s="16" t="s">
        <v>434</v>
      </c>
      <c r="C33" s="17" t="s">
        <v>50</v>
      </c>
      <c r="D33" s="18" t="s">
        <v>485</v>
      </c>
      <c r="E33" s="17" t="s">
        <v>486</v>
      </c>
      <c r="F33" s="19">
        <v>43633</v>
      </c>
      <c r="G33" s="11">
        <v>6</v>
      </c>
      <c r="H33" s="12" t="s">
        <v>491</v>
      </c>
      <c r="I33" s="20">
        <v>44056</v>
      </c>
      <c r="J33" s="21" t="s">
        <v>419</v>
      </c>
      <c r="K33" s="11" t="s">
        <v>26</v>
      </c>
      <c r="L33" s="13">
        <v>829150</v>
      </c>
      <c r="M33" s="13">
        <v>926</v>
      </c>
      <c r="N33" s="13">
        <v>19</v>
      </c>
      <c r="O33" s="13">
        <f t="shared" si="1"/>
        <v>767792900</v>
      </c>
      <c r="P33" s="12"/>
      <c r="Q33" s="22">
        <v>44208</v>
      </c>
      <c r="R33" s="12"/>
      <c r="S33" s="22">
        <v>44251</v>
      </c>
      <c r="T33" s="22">
        <v>44179</v>
      </c>
      <c r="U33" s="22">
        <v>44208</v>
      </c>
      <c r="V33" s="14">
        <v>30</v>
      </c>
      <c r="W33" s="12">
        <v>30</v>
      </c>
      <c r="X33" s="14">
        <v>0</v>
      </c>
      <c r="Y33" s="218">
        <v>1902</v>
      </c>
      <c r="Z33" s="22">
        <v>44208</v>
      </c>
      <c r="AA33" s="218">
        <v>1920</v>
      </c>
      <c r="AB33" s="22">
        <v>44208</v>
      </c>
      <c r="AC33" s="40">
        <v>767792900</v>
      </c>
      <c r="AD33" s="43">
        <v>76779290</v>
      </c>
      <c r="AE33" s="43">
        <v>844572190</v>
      </c>
      <c r="AF33" s="39">
        <v>44181</v>
      </c>
      <c r="AG33" s="39">
        <v>44181</v>
      </c>
      <c r="AH33" s="39">
        <v>44179</v>
      </c>
      <c r="AI33" s="39">
        <v>44190</v>
      </c>
      <c r="AJ33" s="39">
        <v>44190</v>
      </c>
      <c r="AK33" s="232" t="s">
        <v>502</v>
      </c>
      <c r="AL33" s="230">
        <v>44259</v>
      </c>
      <c r="AM33" s="42">
        <v>1476131599</v>
      </c>
      <c r="AN33" s="230">
        <v>45012</v>
      </c>
      <c r="AO33" s="39">
        <v>44181</v>
      </c>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row>
    <row r="34" spans="1:260" s="10" customFormat="1" ht="28.5" customHeight="1">
      <c r="A34" s="23"/>
      <c r="B34" s="24" t="s">
        <v>51</v>
      </c>
      <c r="C34" s="24"/>
      <c r="D34" s="25"/>
      <c r="E34" s="228"/>
      <c r="F34" s="26"/>
      <c r="G34" s="23"/>
      <c r="H34" s="25"/>
      <c r="I34" s="26"/>
      <c r="J34" s="27"/>
      <c r="K34" s="25"/>
      <c r="L34" s="28"/>
      <c r="M34" s="28"/>
      <c r="N34" s="28"/>
      <c r="O34" s="29">
        <f>SUBTOTAL(9,O30:O33)</f>
        <v>2853105150</v>
      </c>
      <c r="P34" s="12"/>
      <c r="Q34" s="11"/>
      <c r="R34" s="28"/>
      <c r="S34" s="30"/>
      <c r="T34" s="31"/>
      <c r="U34" s="22"/>
      <c r="V34" s="32"/>
      <c r="W34" s="33"/>
      <c r="X34" s="14"/>
      <c r="Y34" s="218"/>
      <c r="Z34" s="22"/>
      <c r="AA34" s="218"/>
      <c r="AB34" s="22"/>
      <c r="AC34" s="38"/>
      <c r="AD34" s="38"/>
      <c r="AE34" s="38"/>
      <c r="AF34" s="38"/>
      <c r="AG34" s="38"/>
      <c r="AH34" s="38"/>
      <c r="AI34" s="38"/>
      <c r="AJ34" s="38"/>
      <c r="AK34" s="38"/>
      <c r="AL34" s="38"/>
      <c r="AM34" s="38"/>
      <c r="AN34" s="38"/>
      <c r="AO34" s="38"/>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c r="GN34" s="15"/>
      <c r="GO34" s="15"/>
      <c r="GP34" s="15"/>
      <c r="GQ34" s="15"/>
      <c r="GR34" s="15"/>
      <c r="GS34" s="15"/>
      <c r="GT34" s="15"/>
      <c r="GU34" s="15"/>
      <c r="GV34" s="15"/>
      <c r="GW34" s="15"/>
      <c r="GX34" s="15"/>
      <c r="GY34" s="15"/>
      <c r="GZ34" s="15"/>
      <c r="HA34" s="15"/>
      <c r="HB34" s="15"/>
      <c r="HC34" s="15"/>
      <c r="HD34" s="15"/>
      <c r="HE34" s="15"/>
      <c r="HF34" s="15"/>
      <c r="HG34" s="15"/>
      <c r="HH34" s="15"/>
      <c r="HI34" s="15"/>
      <c r="HJ34" s="15"/>
      <c r="HK34" s="15"/>
      <c r="HL34" s="15"/>
      <c r="HM34" s="15"/>
      <c r="HN34" s="15"/>
      <c r="HO34" s="15"/>
      <c r="HP34" s="15"/>
      <c r="HQ34" s="15"/>
      <c r="HR34" s="15"/>
      <c r="HS34" s="15"/>
      <c r="HT34" s="15"/>
      <c r="HU34" s="15"/>
      <c r="HV34" s="15"/>
      <c r="HW34" s="15"/>
      <c r="HX34" s="15"/>
      <c r="HY34" s="15"/>
      <c r="HZ34" s="15"/>
      <c r="IA34" s="15"/>
      <c r="IB34" s="15"/>
      <c r="IC34" s="15"/>
      <c r="ID34" s="15"/>
      <c r="IE34" s="15"/>
      <c r="IF34" s="15"/>
      <c r="IG34" s="15"/>
      <c r="IH34" s="15"/>
      <c r="II34" s="15"/>
      <c r="IJ34" s="15"/>
      <c r="IK34" s="15"/>
      <c r="IL34" s="15"/>
      <c r="IM34" s="15"/>
      <c r="IN34" s="15"/>
      <c r="IO34" s="15"/>
      <c r="IP34" s="15"/>
      <c r="IQ34" s="15"/>
      <c r="IR34" s="15"/>
      <c r="IS34" s="15"/>
      <c r="IT34" s="15"/>
      <c r="IU34" s="15"/>
      <c r="IV34" s="15"/>
      <c r="IW34" s="15"/>
      <c r="IX34" s="15"/>
      <c r="IY34" s="15"/>
      <c r="IZ34" s="15"/>
    </row>
    <row r="35" spans="1:260" s="10" customFormat="1" ht="36.75" customHeight="1">
      <c r="A35" s="11">
        <v>11</v>
      </c>
      <c r="B35" s="16" t="s">
        <v>435</v>
      </c>
      <c r="C35" s="17" t="s">
        <v>52</v>
      </c>
      <c r="D35" s="18" t="s">
        <v>485</v>
      </c>
      <c r="E35" s="17" t="s">
        <v>486</v>
      </c>
      <c r="F35" s="19">
        <v>43633</v>
      </c>
      <c r="G35" s="11">
        <v>1</v>
      </c>
      <c r="H35" s="11" t="s">
        <v>487</v>
      </c>
      <c r="I35" s="20">
        <v>44056</v>
      </c>
      <c r="J35" s="21" t="s">
        <v>419</v>
      </c>
      <c r="K35" s="11" t="s">
        <v>26</v>
      </c>
      <c r="L35" s="13">
        <v>829150</v>
      </c>
      <c r="M35" s="13">
        <v>130</v>
      </c>
      <c r="N35" s="13">
        <v>2</v>
      </c>
      <c r="O35" s="13">
        <f t="shared" si="1"/>
        <v>107789500</v>
      </c>
      <c r="P35" s="12"/>
      <c r="Q35" s="22">
        <v>44103</v>
      </c>
      <c r="R35" s="12"/>
      <c r="S35" s="22">
        <v>44153</v>
      </c>
      <c r="T35" s="22">
        <v>44068</v>
      </c>
      <c r="U35" s="22">
        <v>44103</v>
      </c>
      <c r="V35" s="14">
        <v>36</v>
      </c>
      <c r="W35" s="12">
        <v>45</v>
      </c>
      <c r="X35" s="14">
        <v>-9</v>
      </c>
      <c r="Y35" s="218">
        <v>689</v>
      </c>
      <c r="Z35" s="22">
        <v>44103</v>
      </c>
      <c r="AA35" s="218">
        <v>700</v>
      </c>
      <c r="AB35" s="22">
        <v>44103</v>
      </c>
      <c r="AC35" s="40">
        <v>107789500</v>
      </c>
      <c r="AD35" s="43">
        <v>10778950</v>
      </c>
      <c r="AE35" s="43">
        <v>118568450</v>
      </c>
      <c r="AF35" s="39">
        <v>44088</v>
      </c>
      <c r="AG35" s="39">
        <v>44088</v>
      </c>
      <c r="AH35" s="39">
        <v>44068</v>
      </c>
      <c r="AI35" s="39">
        <v>44097</v>
      </c>
      <c r="AJ35" s="39">
        <v>44097</v>
      </c>
      <c r="AK35" s="231" t="s">
        <v>497</v>
      </c>
      <c r="AL35" s="230">
        <v>44153</v>
      </c>
      <c r="AM35" s="42">
        <v>3008400799</v>
      </c>
      <c r="AN35" s="230">
        <v>44913</v>
      </c>
      <c r="AO35" s="39">
        <v>44088</v>
      </c>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5"/>
      <c r="GA35" s="15"/>
      <c r="GB35" s="15"/>
      <c r="GC35" s="15"/>
      <c r="GD35" s="15"/>
      <c r="GE35" s="15"/>
      <c r="GF35" s="15"/>
      <c r="GG35" s="15"/>
      <c r="GH35" s="15"/>
      <c r="GI35" s="15"/>
      <c r="GJ35" s="15"/>
      <c r="GK35" s="15"/>
      <c r="GL35" s="15"/>
      <c r="GM35" s="15"/>
      <c r="GN35" s="15"/>
      <c r="GO35" s="15"/>
      <c r="GP35" s="15"/>
      <c r="GQ35" s="15"/>
      <c r="GR35" s="15"/>
      <c r="GS35" s="15"/>
      <c r="GT35" s="15"/>
      <c r="GU35" s="15"/>
      <c r="GV35" s="15"/>
      <c r="GW35" s="15"/>
      <c r="GX35" s="15"/>
      <c r="GY35" s="15"/>
      <c r="GZ35" s="15"/>
      <c r="HA35" s="15"/>
      <c r="HB35" s="15"/>
      <c r="HC35" s="15"/>
      <c r="HD35" s="15"/>
      <c r="HE35" s="15"/>
      <c r="HF35" s="15"/>
      <c r="HG35" s="15"/>
      <c r="HH35" s="15"/>
      <c r="HI35" s="15"/>
      <c r="HJ35" s="15"/>
      <c r="HK35" s="15"/>
      <c r="HL35" s="15"/>
      <c r="HM35" s="15"/>
      <c r="HN35" s="15"/>
      <c r="HO35" s="15"/>
      <c r="HP35" s="15"/>
      <c r="HQ35" s="15"/>
      <c r="HR35" s="15"/>
      <c r="HS35" s="15"/>
      <c r="HT35" s="15"/>
      <c r="HU35" s="15"/>
      <c r="HV35" s="15"/>
      <c r="HW35" s="15"/>
      <c r="HX35" s="15"/>
      <c r="HY35" s="15"/>
      <c r="HZ35" s="15"/>
      <c r="IA35" s="15"/>
      <c r="IB35" s="15"/>
      <c r="IC35" s="15"/>
      <c r="ID35" s="15"/>
      <c r="IE35" s="15"/>
      <c r="IF35" s="15"/>
      <c r="IG35" s="15"/>
      <c r="IH35" s="15"/>
      <c r="II35" s="15"/>
      <c r="IJ35" s="15"/>
      <c r="IK35" s="15"/>
      <c r="IL35" s="15"/>
      <c r="IM35" s="15"/>
      <c r="IN35" s="15"/>
      <c r="IO35" s="15"/>
      <c r="IP35" s="15"/>
      <c r="IQ35" s="15"/>
      <c r="IR35" s="15"/>
      <c r="IS35" s="15"/>
      <c r="IT35" s="15"/>
      <c r="IU35" s="15"/>
      <c r="IV35" s="15"/>
      <c r="IW35" s="15"/>
      <c r="IX35" s="15"/>
      <c r="IY35" s="15"/>
      <c r="IZ35" s="15"/>
    </row>
    <row r="36" spans="1:260" s="10" customFormat="1" ht="36.75" customHeight="1">
      <c r="A36" s="11">
        <v>11</v>
      </c>
      <c r="B36" s="16" t="s">
        <v>435</v>
      </c>
      <c r="C36" s="17" t="s">
        <v>52</v>
      </c>
      <c r="D36" s="18" t="s">
        <v>485</v>
      </c>
      <c r="E36" s="17" t="s">
        <v>486</v>
      </c>
      <c r="F36" s="19">
        <v>43633</v>
      </c>
      <c r="G36" s="11">
        <v>3</v>
      </c>
      <c r="H36" s="12" t="s">
        <v>494</v>
      </c>
      <c r="I36" s="20">
        <v>44056</v>
      </c>
      <c r="J36" s="21" t="s">
        <v>419</v>
      </c>
      <c r="K36" s="11" t="s">
        <v>26</v>
      </c>
      <c r="L36" s="13">
        <v>829150</v>
      </c>
      <c r="M36" s="13">
        <v>500</v>
      </c>
      <c r="N36" s="13">
        <v>10</v>
      </c>
      <c r="O36" s="13">
        <f t="shared" si="1"/>
        <v>414575000</v>
      </c>
      <c r="P36" s="12"/>
      <c r="Q36" s="22">
        <v>44145</v>
      </c>
      <c r="R36" s="12"/>
      <c r="S36" s="22">
        <v>44180</v>
      </c>
      <c r="T36" s="22">
        <v>44118</v>
      </c>
      <c r="U36" s="22">
        <v>44145</v>
      </c>
      <c r="V36" s="14">
        <v>28</v>
      </c>
      <c r="W36" s="12">
        <v>30</v>
      </c>
      <c r="X36" s="14">
        <v>-2</v>
      </c>
      <c r="Y36" s="218">
        <v>1252</v>
      </c>
      <c r="Z36" s="22">
        <v>44145</v>
      </c>
      <c r="AA36" s="218">
        <v>1254</v>
      </c>
      <c r="AB36" s="22">
        <v>44145</v>
      </c>
      <c r="AC36" s="40">
        <v>414575000</v>
      </c>
      <c r="AD36" s="43">
        <v>41457500</v>
      </c>
      <c r="AE36" s="43">
        <v>456032500</v>
      </c>
      <c r="AF36" s="39">
        <v>44123</v>
      </c>
      <c r="AG36" s="39">
        <v>44123</v>
      </c>
      <c r="AH36" s="39">
        <v>44118</v>
      </c>
      <c r="AI36" s="39">
        <v>44132</v>
      </c>
      <c r="AJ36" s="39">
        <v>44132</v>
      </c>
      <c r="AK36" s="231" t="s">
        <v>499</v>
      </c>
      <c r="AL36" s="230">
        <v>44190</v>
      </c>
      <c r="AM36" s="42">
        <v>1453466784</v>
      </c>
      <c r="AN36" s="230">
        <v>44941</v>
      </c>
      <c r="AO36" s="39">
        <v>44123</v>
      </c>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15"/>
      <c r="FO36" s="15"/>
      <c r="FP36" s="15"/>
      <c r="FQ36" s="15"/>
      <c r="FR36" s="15"/>
      <c r="FS36" s="15"/>
      <c r="FT36" s="15"/>
      <c r="FU36" s="15"/>
      <c r="FV36" s="15"/>
      <c r="FW36" s="15"/>
      <c r="FX36" s="15"/>
      <c r="FY36" s="15"/>
      <c r="FZ36" s="15"/>
      <c r="GA36" s="15"/>
      <c r="GB36" s="15"/>
      <c r="GC36" s="15"/>
      <c r="GD36" s="15"/>
      <c r="GE36" s="15"/>
      <c r="GF36" s="15"/>
      <c r="GG36" s="15"/>
      <c r="GH36" s="15"/>
      <c r="GI36" s="15"/>
      <c r="GJ36" s="15"/>
      <c r="GK36" s="15"/>
      <c r="GL36" s="15"/>
      <c r="GM36" s="15"/>
      <c r="GN36" s="15"/>
      <c r="GO36" s="15"/>
      <c r="GP36" s="15"/>
      <c r="GQ36" s="15"/>
      <c r="GR36" s="15"/>
      <c r="GS36" s="15"/>
      <c r="GT36" s="15"/>
      <c r="GU36" s="15"/>
      <c r="GV36" s="15"/>
      <c r="GW36" s="15"/>
      <c r="GX36" s="15"/>
      <c r="GY36" s="15"/>
      <c r="GZ36" s="15"/>
      <c r="HA36" s="15"/>
      <c r="HB36" s="15"/>
      <c r="HC36" s="15"/>
      <c r="HD36" s="15"/>
      <c r="HE36" s="15"/>
      <c r="HF36" s="15"/>
      <c r="HG36" s="15"/>
      <c r="HH36" s="15"/>
      <c r="HI36" s="15"/>
      <c r="HJ36" s="15"/>
      <c r="HK36" s="15"/>
      <c r="HL36" s="15"/>
      <c r="HM36" s="15"/>
      <c r="HN36" s="15"/>
      <c r="HO36" s="15"/>
      <c r="HP36" s="15"/>
      <c r="HQ36" s="15"/>
      <c r="HR36" s="15"/>
      <c r="HS36" s="15"/>
      <c r="HT36" s="15"/>
      <c r="HU36" s="15"/>
      <c r="HV36" s="15"/>
      <c r="HW36" s="15"/>
      <c r="HX36" s="15"/>
      <c r="HY36" s="15"/>
      <c r="HZ36" s="15"/>
      <c r="IA36" s="15"/>
      <c r="IB36" s="15"/>
      <c r="IC36" s="15"/>
      <c r="ID36" s="15"/>
      <c r="IE36" s="15"/>
      <c r="IF36" s="15"/>
      <c r="IG36" s="15"/>
      <c r="IH36" s="15"/>
      <c r="II36" s="15"/>
      <c r="IJ36" s="15"/>
      <c r="IK36" s="15"/>
      <c r="IL36" s="15"/>
      <c r="IM36" s="15"/>
      <c r="IN36" s="15"/>
      <c r="IO36" s="15"/>
      <c r="IP36" s="15"/>
      <c r="IQ36" s="15"/>
      <c r="IR36" s="15"/>
      <c r="IS36" s="15"/>
      <c r="IT36" s="15"/>
      <c r="IU36" s="15"/>
      <c r="IV36" s="15"/>
      <c r="IW36" s="15"/>
      <c r="IX36" s="15"/>
      <c r="IY36" s="15"/>
      <c r="IZ36" s="15"/>
    </row>
    <row r="37" spans="1:260" s="25" customFormat="1" ht="27" customHeight="1">
      <c r="A37" s="11">
        <v>11</v>
      </c>
      <c r="B37" s="16" t="s">
        <v>435</v>
      </c>
      <c r="C37" s="17" t="s">
        <v>52</v>
      </c>
      <c r="D37" s="18" t="s">
        <v>485</v>
      </c>
      <c r="E37" s="17" t="s">
        <v>486</v>
      </c>
      <c r="F37" s="19">
        <v>43633</v>
      </c>
      <c r="G37" s="11">
        <v>5</v>
      </c>
      <c r="H37" s="11" t="s">
        <v>490</v>
      </c>
      <c r="I37" s="20">
        <v>44056</v>
      </c>
      <c r="J37" s="21" t="s">
        <v>419</v>
      </c>
      <c r="K37" s="11" t="s">
        <v>26</v>
      </c>
      <c r="L37" s="13">
        <v>829150</v>
      </c>
      <c r="M37" s="13">
        <v>500</v>
      </c>
      <c r="N37" s="13">
        <v>10</v>
      </c>
      <c r="O37" s="13">
        <f t="shared" si="1"/>
        <v>414575000</v>
      </c>
      <c r="P37" s="12"/>
      <c r="Q37" s="22">
        <v>44167</v>
      </c>
      <c r="R37" s="12"/>
      <c r="S37" s="22">
        <v>44210</v>
      </c>
      <c r="T37" s="22">
        <v>44148</v>
      </c>
      <c r="U37" s="22">
        <v>44167</v>
      </c>
      <c r="V37" s="14">
        <v>20</v>
      </c>
      <c r="W37" s="12">
        <v>30</v>
      </c>
      <c r="X37" s="14">
        <v>-10</v>
      </c>
      <c r="Y37" s="218">
        <v>1472</v>
      </c>
      <c r="Z37" s="22">
        <v>44167</v>
      </c>
      <c r="AA37" s="218">
        <v>1488</v>
      </c>
      <c r="AB37" s="22">
        <v>44167</v>
      </c>
      <c r="AC37" s="40">
        <v>414575000</v>
      </c>
      <c r="AD37" s="43">
        <v>41457500</v>
      </c>
      <c r="AE37" s="43">
        <v>456032500</v>
      </c>
      <c r="AF37" s="39">
        <v>44153</v>
      </c>
      <c r="AG37" s="39">
        <v>44153</v>
      </c>
      <c r="AH37" s="39">
        <v>44148</v>
      </c>
      <c r="AI37" s="39">
        <v>44162</v>
      </c>
      <c r="AJ37" s="39">
        <v>44162</v>
      </c>
      <c r="AK37" s="232" t="s">
        <v>501</v>
      </c>
      <c r="AL37" s="230">
        <v>44214</v>
      </c>
      <c r="AM37" s="42">
        <v>786063220</v>
      </c>
      <c r="AN37" s="230">
        <v>44970</v>
      </c>
      <c r="AO37" s="39">
        <v>44153</v>
      </c>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row>
    <row r="38" spans="1:260" s="10" customFormat="1" ht="28.5" customHeight="1">
      <c r="A38" s="23"/>
      <c r="B38" s="24" t="s">
        <v>53</v>
      </c>
      <c r="C38" s="24"/>
      <c r="D38" s="25"/>
      <c r="E38" s="228"/>
      <c r="F38" s="26"/>
      <c r="G38" s="23"/>
      <c r="H38" s="25"/>
      <c r="I38" s="26"/>
      <c r="J38" s="27"/>
      <c r="K38" s="25"/>
      <c r="L38" s="28"/>
      <c r="M38" s="28"/>
      <c r="N38" s="28"/>
      <c r="O38" s="29">
        <f>SUBTOTAL(9,O35:O37)</f>
        <v>936939500</v>
      </c>
      <c r="P38" s="12"/>
      <c r="Q38" s="11"/>
      <c r="R38" s="28"/>
      <c r="S38" s="30"/>
      <c r="T38" s="31"/>
      <c r="U38" s="22"/>
      <c r="V38" s="32"/>
      <c r="W38" s="33"/>
      <c r="X38" s="14"/>
      <c r="Y38" s="218"/>
      <c r="Z38" s="22"/>
      <c r="AA38" s="218"/>
      <c r="AB38" s="22"/>
      <c r="AC38" s="38"/>
      <c r="AD38" s="38"/>
      <c r="AE38" s="38"/>
      <c r="AF38" s="38"/>
      <c r="AG38" s="38"/>
      <c r="AH38" s="38"/>
      <c r="AI38" s="38"/>
      <c r="AJ38" s="38"/>
      <c r="AK38" s="38"/>
      <c r="AL38" s="38"/>
      <c r="AM38" s="38"/>
      <c r="AN38" s="38"/>
      <c r="AO38" s="38"/>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c r="FG38" s="15"/>
      <c r="FH38" s="15"/>
      <c r="FI38" s="15"/>
      <c r="FJ38" s="15"/>
      <c r="FK38" s="15"/>
      <c r="FL38" s="15"/>
      <c r="FM38" s="15"/>
      <c r="FN38" s="15"/>
      <c r="FO38" s="15"/>
      <c r="FP38" s="15"/>
      <c r="FQ38" s="15"/>
      <c r="FR38" s="15"/>
      <c r="FS38" s="15"/>
      <c r="FT38" s="15"/>
      <c r="FU38" s="15"/>
      <c r="FV38" s="15"/>
      <c r="FW38" s="15"/>
      <c r="FX38" s="15"/>
      <c r="FY38" s="15"/>
      <c r="FZ38" s="15"/>
      <c r="GA38" s="15"/>
      <c r="GB38" s="15"/>
      <c r="GC38" s="15"/>
      <c r="GD38" s="15"/>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c r="HF38" s="15"/>
      <c r="HG38" s="15"/>
      <c r="HH38" s="15"/>
      <c r="HI38" s="15"/>
      <c r="HJ38" s="15"/>
      <c r="HK38" s="15"/>
      <c r="HL38" s="15"/>
      <c r="HM38" s="15"/>
      <c r="HN38" s="15"/>
      <c r="HO38" s="15"/>
      <c r="HP38" s="15"/>
      <c r="HQ38" s="15"/>
      <c r="HR38" s="15"/>
      <c r="HS38" s="15"/>
      <c r="HT38" s="15"/>
      <c r="HU38" s="15"/>
      <c r="HV38" s="15"/>
      <c r="HW38" s="15"/>
      <c r="HX38" s="15"/>
      <c r="HY38" s="15"/>
      <c r="HZ38" s="15"/>
      <c r="IA38" s="15"/>
      <c r="IB38" s="15"/>
      <c r="IC38" s="15"/>
      <c r="ID38" s="15"/>
      <c r="IE38" s="15"/>
      <c r="IF38" s="15"/>
      <c r="IG38" s="15"/>
      <c r="IH38" s="15"/>
      <c r="II38" s="15"/>
      <c r="IJ38" s="15"/>
      <c r="IK38" s="15"/>
      <c r="IL38" s="15"/>
      <c r="IM38" s="15"/>
      <c r="IN38" s="15"/>
      <c r="IO38" s="15"/>
      <c r="IP38" s="15"/>
      <c r="IQ38" s="15"/>
      <c r="IR38" s="15"/>
      <c r="IS38" s="15"/>
      <c r="IT38" s="15"/>
      <c r="IU38" s="15"/>
      <c r="IV38" s="15"/>
      <c r="IW38" s="15"/>
      <c r="IX38" s="15"/>
      <c r="IY38" s="15"/>
      <c r="IZ38" s="15"/>
    </row>
    <row r="39" spans="1:260" s="10" customFormat="1" ht="36.75" customHeight="1">
      <c r="A39" s="11">
        <v>12</v>
      </c>
      <c r="B39" s="16" t="s">
        <v>436</v>
      </c>
      <c r="C39" s="17" t="s">
        <v>54</v>
      </c>
      <c r="D39" s="18" t="s">
        <v>485</v>
      </c>
      <c r="E39" s="17" t="s">
        <v>486</v>
      </c>
      <c r="F39" s="19">
        <v>43633</v>
      </c>
      <c r="G39" s="11">
        <v>1</v>
      </c>
      <c r="H39" s="11" t="s">
        <v>487</v>
      </c>
      <c r="I39" s="20">
        <v>44056</v>
      </c>
      <c r="J39" s="21" t="s">
        <v>419</v>
      </c>
      <c r="K39" s="11" t="s">
        <v>26</v>
      </c>
      <c r="L39" s="13">
        <v>829150</v>
      </c>
      <c r="M39" s="13">
        <v>2100</v>
      </c>
      <c r="N39" s="13">
        <v>42</v>
      </c>
      <c r="O39" s="13">
        <f t="shared" si="1"/>
        <v>1741215000</v>
      </c>
      <c r="P39" s="12"/>
      <c r="Q39" s="22">
        <v>44109</v>
      </c>
      <c r="R39" s="12"/>
      <c r="S39" s="22">
        <v>44153</v>
      </c>
      <c r="T39" s="22">
        <v>44068</v>
      </c>
      <c r="U39" s="22">
        <v>44109</v>
      </c>
      <c r="V39" s="14">
        <v>42</v>
      </c>
      <c r="W39" s="12">
        <v>45</v>
      </c>
      <c r="X39" s="14">
        <v>-3</v>
      </c>
      <c r="Y39" s="218">
        <v>747</v>
      </c>
      <c r="Z39" s="22">
        <v>44109</v>
      </c>
      <c r="AA39" s="218">
        <v>752</v>
      </c>
      <c r="AB39" s="22">
        <v>44109</v>
      </c>
      <c r="AC39" s="40">
        <v>1741215000</v>
      </c>
      <c r="AD39" s="43">
        <v>174121500</v>
      </c>
      <c r="AE39" s="43">
        <v>1915336500</v>
      </c>
      <c r="AF39" s="39">
        <v>44088</v>
      </c>
      <c r="AG39" s="39">
        <v>44088</v>
      </c>
      <c r="AH39" s="39">
        <v>44068</v>
      </c>
      <c r="AI39" s="39">
        <v>44097</v>
      </c>
      <c r="AJ39" s="39">
        <v>44097</v>
      </c>
      <c r="AK39" s="231" t="s">
        <v>497</v>
      </c>
      <c r="AL39" s="230">
        <v>44153</v>
      </c>
      <c r="AM39" s="42">
        <v>3008400799</v>
      </c>
      <c r="AN39" s="230">
        <v>44913</v>
      </c>
      <c r="AO39" s="39">
        <v>44088</v>
      </c>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15"/>
      <c r="HG39" s="15"/>
      <c r="HH39" s="15"/>
      <c r="HI39" s="15"/>
      <c r="HJ39" s="15"/>
      <c r="HK39" s="15"/>
      <c r="HL39" s="15"/>
      <c r="HM39" s="15"/>
      <c r="HN39" s="15"/>
      <c r="HO39" s="15"/>
      <c r="HP39" s="15"/>
      <c r="HQ39" s="15"/>
      <c r="HR39" s="15"/>
      <c r="HS39" s="15"/>
      <c r="HT39" s="15"/>
      <c r="HU39" s="15"/>
      <c r="HV39" s="15"/>
      <c r="HW39" s="15"/>
      <c r="HX39" s="15"/>
      <c r="HY39" s="15"/>
      <c r="HZ39" s="15"/>
      <c r="IA39" s="15"/>
      <c r="IB39" s="15"/>
      <c r="IC39" s="15"/>
      <c r="ID39" s="15"/>
      <c r="IE39" s="15"/>
      <c r="IF39" s="15"/>
      <c r="IG39" s="15"/>
      <c r="IH39" s="15"/>
      <c r="II39" s="15"/>
      <c r="IJ39" s="15"/>
      <c r="IK39" s="15"/>
      <c r="IL39" s="15"/>
      <c r="IM39" s="15"/>
      <c r="IN39" s="15"/>
      <c r="IO39" s="15"/>
      <c r="IP39" s="15"/>
      <c r="IQ39" s="15"/>
      <c r="IR39" s="15"/>
      <c r="IS39" s="15"/>
      <c r="IT39" s="15"/>
      <c r="IU39" s="15"/>
      <c r="IV39" s="15"/>
      <c r="IW39" s="15"/>
      <c r="IX39" s="15"/>
      <c r="IY39" s="15"/>
      <c r="IZ39" s="15"/>
    </row>
    <row r="40" spans="1:260" s="10" customFormat="1" ht="36.75" customHeight="1">
      <c r="A40" s="11">
        <v>12</v>
      </c>
      <c r="B40" s="16" t="s">
        <v>436</v>
      </c>
      <c r="C40" s="17" t="s">
        <v>54</v>
      </c>
      <c r="D40" s="18" t="s">
        <v>485</v>
      </c>
      <c r="E40" s="17" t="s">
        <v>486</v>
      </c>
      <c r="F40" s="19">
        <v>43633</v>
      </c>
      <c r="G40" s="11">
        <v>2</v>
      </c>
      <c r="H40" s="12" t="s">
        <v>488</v>
      </c>
      <c r="I40" s="20">
        <v>44056</v>
      </c>
      <c r="J40" s="21" t="s">
        <v>419</v>
      </c>
      <c r="K40" s="11" t="s">
        <v>26</v>
      </c>
      <c r="L40" s="13">
        <v>829150</v>
      </c>
      <c r="M40" s="13">
        <v>930</v>
      </c>
      <c r="N40" s="13">
        <v>19</v>
      </c>
      <c r="O40" s="13">
        <f t="shared" si="1"/>
        <v>771109500</v>
      </c>
      <c r="P40" s="12"/>
      <c r="Q40" s="22">
        <v>44118</v>
      </c>
      <c r="R40" s="12"/>
      <c r="S40" s="22">
        <v>44154</v>
      </c>
      <c r="T40" s="22">
        <v>44091</v>
      </c>
      <c r="U40" s="22">
        <v>44118</v>
      </c>
      <c r="V40" s="14">
        <v>28</v>
      </c>
      <c r="W40" s="12">
        <v>30</v>
      </c>
      <c r="X40" s="14">
        <v>-2</v>
      </c>
      <c r="Y40" s="218">
        <v>1001</v>
      </c>
      <c r="Z40" s="22">
        <v>44118</v>
      </c>
      <c r="AA40" s="218">
        <v>1011</v>
      </c>
      <c r="AB40" s="22">
        <v>44118</v>
      </c>
      <c r="AC40" s="40">
        <v>771109500</v>
      </c>
      <c r="AD40" s="43">
        <v>77110950</v>
      </c>
      <c r="AE40" s="43">
        <v>848220450</v>
      </c>
      <c r="AF40" s="39">
        <v>44102</v>
      </c>
      <c r="AG40" s="39">
        <v>44102</v>
      </c>
      <c r="AH40" s="39">
        <v>44091</v>
      </c>
      <c r="AI40" s="39">
        <v>44111</v>
      </c>
      <c r="AJ40" s="39">
        <v>44111</v>
      </c>
      <c r="AK40" s="231" t="s">
        <v>498</v>
      </c>
      <c r="AL40" s="230">
        <v>44154</v>
      </c>
      <c r="AM40" s="42">
        <v>1557031765</v>
      </c>
      <c r="AN40" s="230">
        <v>44914</v>
      </c>
      <c r="AO40" s="39">
        <v>44102</v>
      </c>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c r="EE40" s="15"/>
      <c r="EF40" s="15"/>
      <c r="EG40" s="15"/>
      <c r="EH40" s="15"/>
      <c r="EI40" s="15"/>
      <c r="EJ40" s="15"/>
      <c r="EK40" s="15"/>
      <c r="EL40" s="15"/>
      <c r="EM40" s="15"/>
      <c r="EN40" s="15"/>
      <c r="EO40" s="15"/>
      <c r="EP40" s="15"/>
      <c r="EQ40" s="15"/>
      <c r="ER40" s="15"/>
      <c r="ES40" s="15"/>
      <c r="ET40" s="15"/>
      <c r="EU40" s="15"/>
      <c r="EV40" s="15"/>
      <c r="EW40" s="15"/>
      <c r="EX40" s="15"/>
      <c r="EY40" s="15"/>
      <c r="EZ40" s="15"/>
      <c r="FA40" s="15"/>
      <c r="FB40" s="15"/>
      <c r="FC40" s="15"/>
      <c r="FD40" s="15"/>
      <c r="FE40" s="15"/>
      <c r="FF40" s="15"/>
      <c r="FG40" s="15"/>
      <c r="FH40" s="15"/>
      <c r="FI40" s="15"/>
      <c r="FJ40" s="15"/>
      <c r="FK40" s="15"/>
      <c r="FL40" s="15"/>
      <c r="FM40" s="15"/>
      <c r="FN40" s="15"/>
      <c r="FO40" s="15"/>
      <c r="FP40" s="15"/>
      <c r="FQ40" s="15"/>
      <c r="FR40" s="15"/>
      <c r="FS40" s="15"/>
      <c r="FT40" s="15"/>
      <c r="FU40" s="15"/>
      <c r="FV40" s="15"/>
      <c r="FW40" s="15"/>
      <c r="FX40" s="15"/>
      <c r="FY40" s="15"/>
      <c r="FZ40" s="15"/>
      <c r="GA40" s="15"/>
      <c r="GB40" s="15"/>
      <c r="GC40" s="15"/>
      <c r="GD40" s="15"/>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c r="HD40" s="15"/>
      <c r="HE40" s="15"/>
      <c r="HF40" s="15"/>
      <c r="HG40" s="15"/>
      <c r="HH40" s="15"/>
      <c r="HI40" s="15"/>
      <c r="HJ40" s="15"/>
      <c r="HK40" s="15"/>
      <c r="HL40" s="15"/>
      <c r="HM40" s="15"/>
      <c r="HN40" s="15"/>
      <c r="HO40" s="15"/>
      <c r="HP40" s="15"/>
      <c r="HQ40" s="15"/>
      <c r="HR40" s="15"/>
      <c r="HS40" s="15"/>
      <c r="HT40" s="15"/>
      <c r="HU40" s="15"/>
      <c r="HV40" s="15"/>
      <c r="HW40" s="15"/>
      <c r="HX40" s="15"/>
      <c r="HY40" s="15"/>
      <c r="HZ40" s="15"/>
      <c r="IA40" s="15"/>
      <c r="IB40" s="15"/>
      <c r="IC40" s="15"/>
      <c r="ID40" s="15"/>
      <c r="IE40" s="15"/>
      <c r="IF40" s="15"/>
      <c r="IG40" s="15"/>
      <c r="IH40" s="15"/>
      <c r="II40" s="15"/>
      <c r="IJ40" s="15"/>
      <c r="IK40" s="15"/>
      <c r="IL40" s="15"/>
      <c r="IM40" s="15"/>
      <c r="IN40" s="15"/>
      <c r="IO40" s="15"/>
      <c r="IP40" s="15"/>
      <c r="IQ40" s="15"/>
      <c r="IR40" s="15"/>
      <c r="IS40" s="15"/>
      <c r="IT40" s="15"/>
      <c r="IU40" s="15"/>
      <c r="IV40" s="15"/>
      <c r="IW40" s="15"/>
      <c r="IX40" s="15"/>
      <c r="IY40" s="15"/>
      <c r="IZ40" s="15"/>
    </row>
    <row r="41" spans="1:260" s="10" customFormat="1" ht="28.5" customHeight="1">
      <c r="A41" s="23"/>
      <c r="B41" s="24" t="s">
        <v>55</v>
      </c>
      <c r="C41" s="24"/>
      <c r="D41" s="25"/>
      <c r="E41" s="228"/>
      <c r="F41" s="26"/>
      <c r="G41" s="23"/>
      <c r="H41" s="25"/>
      <c r="I41" s="26"/>
      <c r="J41" s="27"/>
      <c r="K41" s="25"/>
      <c r="L41" s="28"/>
      <c r="M41" s="28"/>
      <c r="N41" s="28"/>
      <c r="O41" s="29">
        <f>SUBTOTAL(9,O39:O40)</f>
        <v>2512324500</v>
      </c>
      <c r="P41" s="12"/>
      <c r="Q41" s="11"/>
      <c r="R41" s="28"/>
      <c r="S41" s="30"/>
      <c r="T41" s="31"/>
      <c r="U41" s="22"/>
      <c r="V41" s="32"/>
      <c r="W41" s="33"/>
      <c r="X41" s="14"/>
      <c r="Y41" s="218"/>
      <c r="Z41" s="22"/>
      <c r="AA41" s="218"/>
      <c r="AB41" s="22"/>
      <c r="AC41" s="38"/>
      <c r="AD41" s="38"/>
      <c r="AE41" s="38"/>
      <c r="AF41" s="38"/>
      <c r="AG41" s="38"/>
      <c r="AH41" s="38"/>
      <c r="AI41" s="38"/>
      <c r="AJ41" s="38"/>
      <c r="AK41" s="38"/>
      <c r="AL41" s="38"/>
      <c r="AM41" s="38"/>
      <c r="AN41" s="38"/>
      <c r="AO41" s="38"/>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5"/>
      <c r="GA41" s="15"/>
      <c r="GB41" s="15"/>
      <c r="GC41" s="15"/>
      <c r="GD41" s="15"/>
      <c r="GE41" s="15"/>
      <c r="GF41" s="15"/>
      <c r="GG41" s="15"/>
      <c r="GH41" s="15"/>
      <c r="GI41" s="15"/>
      <c r="GJ41" s="15"/>
      <c r="GK41" s="15"/>
      <c r="GL41" s="15"/>
      <c r="GM41" s="15"/>
      <c r="GN41" s="15"/>
      <c r="GO41" s="15"/>
      <c r="GP41" s="15"/>
      <c r="GQ41" s="15"/>
      <c r="GR41" s="15"/>
      <c r="GS41" s="15"/>
      <c r="GT41" s="15"/>
      <c r="GU41" s="15"/>
      <c r="GV41" s="15"/>
      <c r="GW41" s="15"/>
      <c r="GX41" s="15"/>
      <c r="GY41" s="15"/>
      <c r="GZ41" s="15"/>
      <c r="HA41" s="15"/>
      <c r="HB41" s="15"/>
      <c r="HC41" s="15"/>
      <c r="HD41" s="15"/>
      <c r="HE41" s="15"/>
      <c r="HF41" s="15"/>
      <c r="HG41" s="15"/>
      <c r="HH41" s="15"/>
      <c r="HI41" s="15"/>
      <c r="HJ41" s="15"/>
      <c r="HK41" s="15"/>
      <c r="HL41" s="15"/>
      <c r="HM41" s="15"/>
      <c r="HN41" s="15"/>
      <c r="HO41" s="15"/>
      <c r="HP41" s="15"/>
      <c r="HQ41" s="15"/>
      <c r="HR41" s="15"/>
      <c r="HS41" s="15"/>
      <c r="HT41" s="15"/>
      <c r="HU41" s="15"/>
      <c r="HV41" s="15"/>
      <c r="HW41" s="15"/>
      <c r="HX41" s="15"/>
      <c r="HY41" s="15"/>
      <c r="HZ41" s="15"/>
      <c r="IA41" s="15"/>
      <c r="IB41" s="15"/>
      <c r="IC41" s="15"/>
      <c r="ID41" s="15"/>
      <c r="IE41" s="15"/>
      <c r="IF41" s="15"/>
      <c r="IG41" s="15"/>
      <c r="IH41" s="15"/>
      <c r="II41" s="15"/>
      <c r="IJ41" s="15"/>
      <c r="IK41" s="15"/>
      <c r="IL41" s="15"/>
      <c r="IM41" s="15"/>
      <c r="IN41" s="15"/>
      <c r="IO41" s="15"/>
      <c r="IP41" s="15"/>
      <c r="IQ41" s="15"/>
      <c r="IR41" s="15"/>
      <c r="IS41" s="15"/>
      <c r="IT41" s="15"/>
      <c r="IU41" s="15"/>
      <c r="IV41" s="15"/>
      <c r="IW41" s="15"/>
      <c r="IX41" s="15"/>
      <c r="IY41" s="15"/>
      <c r="IZ41" s="15"/>
    </row>
    <row r="42" spans="1:260" s="10" customFormat="1" ht="36.75" customHeight="1">
      <c r="A42" s="11">
        <v>13</v>
      </c>
      <c r="B42" s="16" t="s">
        <v>437</v>
      </c>
      <c r="C42" s="17" t="s">
        <v>58</v>
      </c>
      <c r="D42" s="18" t="s">
        <v>485</v>
      </c>
      <c r="E42" s="17" t="s">
        <v>486</v>
      </c>
      <c r="F42" s="19">
        <v>43633</v>
      </c>
      <c r="G42" s="11">
        <v>2</v>
      </c>
      <c r="H42" s="12" t="s">
        <v>488</v>
      </c>
      <c r="I42" s="20">
        <v>44056</v>
      </c>
      <c r="J42" s="21" t="s">
        <v>419</v>
      </c>
      <c r="K42" s="11" t="s">
        <v>26</v>
      </c>
      <c r="L42" s="13">
        <v>829150</v>
      </c>
      <c r="M42" s="13">
        <v>400</v>
      </c>
      <c r="N42" s="13">
        <v>8</v>
      </c>
      <c r="O42" s="13">
        <f t="shared" si="1"/>
        <v>331660000</v>
      </c>
      <c r="P42" s="12"/>
      <c r="Q42" s="22">
        <v>44116</v>
      </c>
      <c r="R42" s="12"/>
      <c r="S42" s="22">
        <v>44154</v>
      </c>
      <c r="T42" s="22">
        <v>44091</v>
      </c>
      <c r="U42" s="22">
        <v>44116</v>
      </c>
      <c r="V42" s="14">
        <v>26</v>
      </c>
      <c r="W42" s="12">
        <v>30</v>
      </c>
      <c r="X42" s="14">
        <v>-4</v>
      </c>
      <c r="Y42" s="218">
        <v>811</v>
      </c>
      <c r="Z42" s="22">
        <v>44116</v>
      </c>
      <c r="AA42" s="218">
        <v>825</v>
      </c>
      <c r="AB42" s="22">
        <v>44116</v>
      </c>
      <c r="AC42" s="40">
        <v>331660000</v>
      </c>
      <c r="AD42" s="43">
        <v>33166000</v>
      </c>
      <c r="AE42" s="43">
        <v>364826000</v>
      </c>
      <c r="AF42" s="39">
        <v>44102</v>
      </c>
      <c r="AG42" s="39">
        <v>44102</v>
      </c>
      <c r="AH42" s="39">
        <v>44091</v>
      </c>
      <c r="AI42" s="39">
        <v>44111</v>
      </c>
      <c r="AJ42" s="39">
        <v>44111</v>
      </c>
      <c r="AK42" s="231" t="s">
        <v>498</v>
      </c>
      <c r="AL42" s="230">
        <v>44154</v>
      </c>
      <c r="AM42" s="42">
        <v>1557031765</v>
      </c>
      <c r="AN42" s="230">
        <v>44914</v>
      </c>
      <c r="AO42" s="39">
        <v>44102</v>
      </c>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row>
    <row r="43" spans="1:260" s="25" customFormat="1" ht="27" customHeight="1">
      <c r="A43" s="11">
        <v>13</v>
      </c>
      <c r="B43" s="16" t="s">
        <v>437</v>
      </c>
      <c r="C43" s="17" t="s">
        <v>58</v>
      </c>
      <c r="D43" s="18" t="s">
        <v>485</v>
      </c>
      <c r="E43" s="17" t="s">
        <v>486</v>
      </c>
      <c r="F43" s="19">
        <v>43633</v>
      </c>
      <c r="G43" s="11">
        <v>3</v>
      </c>
      <c r="H43" s="12" t="s">
        <v>494</v>
      </c>
      <c r="I43" s="20">
        <v>44056</v>
      </c>
      <c r="J43" s="21" t="s">
        <v>419</v>
      </c>
      <c r="K43" s="11" t="s">
        <v>26</v>
      </c>
      <c r="L43" s="13">
        <v>829150</v>
      </c>
      <c r="M43" s="13">
        <v>320</v>
      </c>
      <c r="N43" s="13">
        <v>6</v>
      </c>
      <c r="O43" s="13">
        <f t="shared" si="1"/>
        <v>265328000</v>
      </c>
      <c r="P43" s="12"/>
      <c r="Q43" s="22">
        <v>44134</v>
      </c>
      <c r="R43" s="12"/>
      <c r="S43" s="22">
        <v>44180</v>
      </c>
      <c r="T43" s="22">
        <v>44118</v>
      </c>
      <c r="U43" s="22">
        <v>44134</v>
      </c>
      <c r="V43" s="14">
        <v>17</v>
      </c>
      <c r="W43" s="12">
        <v>30</v>
      </c>
      <c r="X43" s="14">
        <v>-13</v>
      </c>
      <c r="Y43" s="218">
        <v>1069</v>
      </c>
      <c r="Z43" s="22">
        <v>44134</v>
      </c>
      <c r="AA43" s="218">
        <v>1070</v>
      </c>
      <c r="AB43" s="22">
        <v>44134</v>
      </c>
      <c r="AC43" s="40">
        <v>265328000</v>
      </c>
      <c r="AD43" s="43">
        <v>26532800</v>
      </c>
      <c r="AE43" s="43">
        <v>291860800</v>
      </c>
      <c r="AF43" s="39">
        <v>44123</v>
      </c>
      <c r="AG43" s="39">
        <v>44123</v>
      </c>
      <c r="AH43" s="39">
        <v>44118</v>
      </c>
      <c r="AI43" s="39">
        <v>44132</v>
      </c>
      <c r="AJ43" s="39">
        <v>44132</v>
      </c>
      <c r="AK43" s="231" t="s">
        <v>499</v>
      </c>
      <c r="AL43" s="230">
        <v>44190</v>
      </c>
      <c r="AM43" s="42">
        <v>1453466784</v>
      </c>
      <c r="AN43" s="230">
        <v>44941</v>
      </c>
      <c r="AO43" s="39">
        <v>44123</v>
      </c>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row>
    <row r="44" spans="1:260" s="10" customFormat="1" ht="36.75" customHeight="1">
      <c r="A44" s="11">
        <v>13</v>
      </c>
      <c r="B44" s="16" t="s">
        <v>437</v>
      </c>
      <c r="C44" s="17" t="s">
        <v>58</v>
      </c>
      <c r="D44" s="18" t="s">
        <v>485</v>
      </c>
      <c r="E44" s="17" t="s">
        <v>486</v>
      </c>
      <c r="F44" s="19">
        <v>43633</v>
      </c>
      <c r="G44" s="11">
        <v>5</v>
      </c>
      <c r="H44" s="11" t="s">
        <v>490</v>
      </c>
      <c r="I44" s="20">
        <v>44056</v>
      </c>
      <c r="J44" s="21" t="s">
        <v>419</v>
      </c>
      <c r="K44" s="11" t="s">
        <v>26</v>
      </c>
      <c r="L44" s="13">
        <v>829150</v>
      </c>
      <c r="M44" s="13">
        <v>350</v>
      </c>
      <c r="N44" s="13">
        <v>7</v>
      </c>
      <c r="O44" s="13">
        <f t="shared" si="1"/>
        <v>290202500</v>
      </c>
      <c r="P44" s="12"/>
      <c r="Q44" s="22">
        <v>44167</v>
      </c>
      <c r="R44" s="12"/>
      <c r="S44" s="22">
        <v>44210</v>
      </c>
      <c r="T44" s="22">
        <v>44148</v>
      </c>
      <c r="U44" s="22">
        <v>44167</v>
      </c>
      <c r="V44" s="14">
        <v>20</v>
      </c>
      <c r="W44" s="12">
        <v>30</v>
      </c>
      <c r="X44" s="14">
        <v>-10</v>
      </c>
      <c r="Y44" s="218">
        <v>1470</v>
      </c>
      <c r="Z44" s="22">
        <v>44167</v>
      </c>
      <c r="AA44" s="218">
        <v>1486</v>
      </c>
      <c r="AB44" s="22">
        <v>44167</v>
      </c>
      <c r="AC44" s="40">
        <v>290202500</v>
      </c>
      <c r="AD44" s="43">
        <v>29020250</v>
      </c>
      <c r="AE44" s="43">
        <v>319222750</v>
      </c>
      <c r="AF44" s="39">
        <v>44153</v>
      </c>
      <c r="AG44" s="39">
        <v>44153</v>
      </c>
      <c r="AH44" s="39">
        <v>44148</v>
      </c>
      <c r="AI44" s="39">
        <v>44162</v>
      </c>
      <c r="AJ44" s="39">
        <v>44162</v>
      </c>
      <c r="AK44" s="232" t="s">
        <v>501</v>
      </c>
      <c r="AL44" s="230">
        <v>44214</v>
      </c>
      <c r="AM44" s="42">
        <v>786063220</v>
      </c>
      <c r="AN44" s="230">
        <v>44970</v>
      </c>
      <c r="AO44" s="39">
        <v>44153</v>
      </c>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5"/>
      <c r="DS44" s="15"/>
      <c r="DT44" s="15"/>
      <c r="DU44" s="15"/>
      <c r="DV44" s="15"/>
      <c r="DW44" s="15"/>
      <c r="DX44" s="15"/>
      <c r="DY44" s="15"/>
      <c r="DZ44" s="15"/>
      <c r="EA44" s="15"/>
      <c r="EB44" s="15"/>
      <c r="EC44" s="15"/>
      <c r="ED44" s="15"/>
      <c r="EE44" s="15"/>
      <c r="EF44" s="15"/>
      <c r="EG44" s="15"/>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5"/>
      <c r="FX44" s="15"/>
      <c r="FY44" s="15"/>
      <c r="FZ44" s="15"/>
      <c r="GA44" s="15"/>
      <c r="GB44" s="15"/>
      <c r="GC44" s="15"/>
      <c r="GD44" s="15"/>
      <c r="GE44" s="15"/>
      <c r="GF44" s="15"/>
      <c r="GG44" s="15"/>
      <c r="GH44" s="15"/>
      <c r="GI44" s="15"/>
      <c r="GJ44" s="15"/>
      <c r="GK44" s="15"/>
      <c r="GL44" s="15"/>
      <c r="GM44" s="15"/>
      <c r="GN44" s="15"/>
      <c r="GO44" s="15"/>
      <c r="GP44" s="15"/>
      <c r="GQ44" s="15"/>
      <c r="GR44" s="15"/>
      <c r="GS44" s="15"/>
      <c r="GT44" s="15"/>
      <c r="GU44" s="15"/>
      <c r="GV44" s="15"/>
      <c r="GW44" s="15"/>
      <c r="GX44" s="15"/>
      <c r="GY44" s="15"/>
      <c r="GZ44" s="15"/>
      <c r="HA44" s="15"/>
      <c r="HB44" s="15"/>
      <c r="HC44" s="15"/>
      <c r="HD44" s="15"/>
      <c r="HE44" s="15"/>
      <c r="HF44" s="15"/>
      <c r="HG44" s="15"/>
      <c r="HH44" s="15"/>
      <c r="HI44" s="15"/>
      <c r="HJ44" s="15"/>
      <c r="HK44" s="15"/>
      <c r="HL44" s="15"/>
      <c r="HM44" s="15"/>
      <c r="HN44" s="15"/>
      <c r="HO44" s="15"/>
      <c r="HP44" s="15"/>
      <c r="HQ44" s="15"/>
      <c r="HR44" s="15"/>
      <c r="HS44" s="15"/>
      <c r="HT44" s="15"/>
      <c r="HU44" s="15"/>
      <c r="HV44" s="15"/>
      <c r="HW44" s="15"/>
      <c r="HX44" s="15"/>
      <c r="HY44" s="15"/>
      <c r="HZ44" s="15"/>
      <c r="IA44" s="15"/>
      <c r="IB44" s="15"/>
      <c r="IC44" s="15"/>
      <c r="ID44" s="15"/>
      <c r="IE44" s="15"/>
      <c r="IF44" s="15"/>
      <c r="IG44" s="15"/>
      <c r="IH44" s="15"/>
      <c r="II44" s="15"/>
      <c r="IJ44" s="15"/>
      <c r="IK44" s="15"/>
      <c r="IL44" s="15"/>
      <c r="IM44" s="15"/>
      <c r="IN44" s="15"/>
      <c r="IO44" s="15"/>
      <c r="IP44" s="15"/>
      <c r="IQ44" s="15"/>
      <c r="IR44" s="15"/>
      <c r="IS44" s="15"/>
      <c r="IT44" s="15"/>
      <c r="IU44" s="15"/>
      <c r="IV44" s="15"/>
      <c r="IW44" s="15"/>
      <c r="IX44" s="15"/>
      <c r="IY44" s="15"/>
      <c r="IZ44" s="15"/>
    </row>
    <row r="45" spans="1:260" s="10" customFormat="1" ht="36.75" customHeight="1">
      <c r="A45" s="11">
        <v>13</v>
      </c>
      <c r="B45" s="16" t="s">
        <v>437</v>
      </c>
      <c r="C45" s="17" t="s">
        <v>58</v>
      </c>
      <c r="D45" s="18" t="s">
        <v>485</v>
      </c>
      <c r="E45" s="17" t="s">
        <v>486</v>
      </c>
      <c r="F45" s="19">
        <v>43633</v>
      </c>
      <c r="G45" s="11">
        <v>6</v>
      </c>
      <c r="H45" s="12" t="s">
        <v>491</v>
      </c>
      <c r="I45" s="20">
        <v>44056</v>
      </c>
      <c r="J45" s="21" t="s">
        <v>419</v>
      </c>
      <c r="K45" s="11" t="s">
        <v>26</v>
      </c>
      <c r="L45" s="13">
        <v>829150</v>
      </c>
      <c r="M45" s="13">
        <v>158</v>
      </c>
      <c r="N45" s="13">
        <v>3</v>
      </c>
      <c r="O45" s="13">
        <f t="shared" si="1"/>
        <v>131005700</v>
      </c>
      <c r="P45" s="12"/>
      <c r="Q45" s="22">
        <v>44204</v>
      </c>
      <c r="R45" s="12"/>
      <c r="S45" s="22">
        <v>44251</v>
      </c>
      <c r="T45" s="22">
        <v>44179</v>
      </c>
      <c r="U45" s="22">
        <v>44204</v>
      </c>
      <c r="V45" s="14">
        <v>26</v>
      </c>
      <c r="W45" s="12">
        <v>30</v>
      </c>
      <c r="X45" s="14">
        <v>-4</v>
      </c>
      <c r="Y45" s="218">
        <v>1814</v>
      </c>
      <c r="Z45" s="22">
        <v>44204</v>
      </c>
      <c r="AA45" s="218">
        <v>1819</v>
      </c>
      <c r="AB45" s="22">
        <v>44204</v>
      </c>
      <c r="AC45" s="40">
        <v>131005700</v>
      </c>
      <c r="AD45" s="43">
        <v>13100570</v>
      </c>
      <c r="AE45" s="43">
        <v>144106270</v>
      </c>
      <c r="AF45" s="39">
        <v>44181</v>
      </c>
      <c r="AG45" s="39">
        <v>44181</v>
      </c>
      <c r="AH45" s="39">
        <v>44179</v>
      </c>
      <c r="AI45" s="39">
        <v>44190</v>
      </c>
      <c r="AJ45" s="39">
        <v>44190</v>
      </c>
      <c r="AK45" s="232" t="s">
        <v>502</v>
      </c>
      <c r="AL45" s="230">
        <v>44259</v>
      </c>
      <c r="AM45" s="42">
        <v>1476131599</v>
      </c>
      <c r="AN45" s="230">
        <v>45012</v>
      </c>
      <c r="AO45" s="39">
        <v>44181</v>
      </c>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c r="EE45" s="15"/>
      <c r="EF45" s="15"/>
      <c r="EG45" s="15"/>
      <c r="EH45" s="15"/>
      <c r="EI45" s="15"/>
      <c r="EJ45" s="15"/>
      <c r="EK45" s="15"/>
      <c r="EL45" s="15"/>
      <c r="EM45" s="15"/>
      <c r="EN45" s="15"/>
      <c r="EO45" s="15"/>
      <c r="EP45" s="15"/>
      <c r="EQ45" s="15"/>
      <c r="ER45" s="15"/>
      <c r="ES45" s="15"/>
      <c r="ET45" s="15"/>
      <c r="EU45" s="15"/>
      <c r="EV45" s="15"/>
      <c r="EW45" s="15"/>
      <c r="EX45" s="15"/>
      <c r="EY45" s="15"/>
      <c r="EZ45" s="15"/>
      <c r="FA45" s="15"/>
      <c r="FB45" s="15"/>
      <c r="FC45" s="15"/>
      <c r="FD45" s="15"/>
      <c r="FE45" s="15"/>
      <c r="FF45" s="15"/>
      <c r="FG45" s="15"/>
      <c r="FH45" s="15"/>
      <c r="FI45" s="15"/>
      <c r="FJ45" s="15"/>
      <c r="FK45" s="15"/>
      <c r="FL45" s="15"/>
      <c r="FM45" s="15"/>
      <c r="FN45" s="15"/>
      <c r="FO45" s="15"/>
      <c r="FP45" s="15"/>
      <c r="FQ45" s="15"/>
      <c r="FR45" s="15"/>
      <c r="FS45" s="15"/>
      <c r="FT45" s="15"/>
      <c r="FU45" s="15"/>
      <c r="FV45" s="15"/>
      <c r="FW45" s="15"/>
      <c r="FX45" s="15"/>
      <c r="FY45" s="15"/>
      <c r="FZ45" s="15"/>
      <c r="GA45" s="15"/>
      <c r="GB45" s="15"/>
      <c r="GC45" s="15"/>
      <c r="GD45" s="15"/>
      <c r="GE45" s="15"/>
      <c r="GF45" s="15"/>
      <c r="GG45" s="15"/>
      <c r="GH45" s="15"/>
      <c r="GI45" s="15"/>
      <c r="GJ45" s="15"/>
      <c r="GK45" s="15"/>
      <c r="GL45" s="15"/>
      <c r="GM45" s="15"/>
      <c r="GN45" s="15"/>
      <c r="GO45" s="15"/>
      <c r="GP45" s="15"/>
      <c r="GQ45" s="15"/>
      <c r="GR45" s="15"/>
      <c r="GS45" s="15"/>
      <c r="GT45" s="15"/>
      <c r="GU45" s="15"/>
      <c r="GV45" s="15"/>
      <c r="GW45" s="15"/>
      <c r="GX45" s="15"/>
      <c r="GY45" s="15"/>
      <c r="GZ45" s="15"/>
      <c r="HA45" s="15"/>
      <c r="HB45" s="15"/>
      <c r="HC45" s="15"/>
      <c r="HD45" s="15"/>
      <c r="HE45" s="15"/>
      <c r="HF45" s="15"/>
      <c r="HG45" s="15"/>
      <c r="HH45" s="15"/>
      <c r="HI45" s="15"/>
      <c r="HJ45" s="15"/>
      <c r="HK45" s="15"/>
      <c r="HL45" s="15"/>
      <c r="HM45" s="15"/>
      <c r="HN45" s="15"/>
      <c r="HO45" s="15"/>
      <c r="HP45" s="15"/>
      <c r="HQ45" s="15"/>
      <c r="HR45" s="15"/>
      <c r="HS45" s="15"/>
      <c r="HT45" s="15"/>
      <c r="HU45" s="15"/>
      <c r="HV45" s="15"/>
      <c r="HW45" s="15"/>
      <c r="HX45" s="15"/>
      <c r="HY45" s="15"/>
      <c r="HZ45" s="15"/>
      <c r="IA45" s="15"/>
      <c r="IB45" s="15"/>
      <c r="IC45" s="15"/>
      <c r="ID45" s="15"/>
      <c r="IE45" s="15"/>
      <c r="IF45" s="15"/>
      <c r="IG45" s="15"/>
      <c r="IH45" s="15"/>
      <c r="II45" s="15"/>
      <c r="IJ45" s="15"/>
      <c r="IK45" s="15"/>
      <c r="IL45" s="15"/>
      <c r="IM45" s="15"/>
      <c r="IN45" s="15"/>
      <c r="IO45" s="15"/>
      <c r="IP45" s="15"/>
      <c r="IQ45" s="15"/>
      <c r="IR45" s="15"/>
      <c r="IS45" s="15"/>
      <c r="IT45" s="15"/>
      <c r="IU45" s="15"/>
      <c r="IV45" s="15"/>
      <c r="IW45" s="15"/>
      <c r="IX45" s="15"/>
      <c r="IY45" s="15"/>
      <c r="IZ45" s="15"/>
    </row>
    <row r="46" spans="1:260" s="10" customFormat="1" ht="28.5" customHeight="1">
      <c r="A46" s="23"/>
      <c r="B46" s="24" t="s">
        <v>59</v>
      </c>
      <c r="C46" s="24"/>
      <c r="D46" s="25"/>
      <c r="E46" s="228"/>
      <c r="F46" s="26"/>
      <c r="G46" s="23"/>
      <c r="H46" s="25"/>
      <c r="I46" s="26"/>
      <c r="J46" s="27"/>
      <c r="K46" s="25"/>
      <c r="L46" s="28"/>
      <c r="M46" s="28"/>
      <c r="N46" s="28"/>
      <c r="O46" s="29">
        <f>SUBTOTAL(9,O42:O45)</f>
        <v>1018196200</v>
      </c>
      <c r="P46" s="12"/>
      <c r="Q46" s="11"/>
      <c r="R46" s="28"/>
      <c r="S46" s="30"/>
      <c r="T46" s="31"/>
      <c r="U46" s="22"/>
      <c r="V46" s="32"/>
      <c r="W46" s="33"/>
      <c r="X46" s="14"/>
      <c r="Y46" s="218"/>
      <c r="Z46" s="22"/>
      <c r="AA46" s="218"/>
      <c r="AB46" s="22"/>
      <c r="AC46" s="38"/>
      <c r="AD46" s="38"/>
      <c r="AE46" s="38"/>
      <c r="AF46" s="38"/>
      <c r="AG46" s="38"/>
      <c r="AH46" s="38"/>
      <c r="AI46" s="38"/>
      <c r="AJ46" s="38"/>
      <c r="AK46" s="38"/>
      <c r="AL46" s="38"/>
      <c r="AM46" s="38"/>
      <c r="AN46" s="38"/>
      <c r="AO46" s="38"/>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5"/>
      <c r="GG46" s="15"/>
      <c r="GH46" s="15"/>
      <c r="GI46" s="15"/>
      <c r="GJ46" s="15"/>
      <c r="GK46" s="15"/>
      <c r="GL46" s="15"/>
      <c r="GM46" s="15"/>
      <c r="GN46" s="15"/>
      <c r="GO46" s="15"/>
      <c r="GP46" s="15"/>
      <c r="GQ46" s="15"/>
      <c r="GR46" s="15"/>
      <c r="GS46" s="15"/>
      <c r="GT46" s="15"/>
      <c r="GU46" s="15"/>
      <c r="GV46" s="15"/>
      <c r="GW46" s="15"/>
      <c r="GX46" s="15"/>
      <c r="GY46" s="15"/>
      <c r="GZ46" s="15"/>
      <c r="HA46" s="15"/>
      <c r="HB46" s="15"/>
      <c r="HC46" s="15"/>
      <c r="HD46" s="15"/>
      <c r="HE46" s="15"/>
      <c r="HF46" s="15"/>
      <c r="HG46" s="15"/>
      <c r="HH46" s="15"/>
      <c r="HI46" s="15"/>
      <c r="HJ46" s="15"/>
      <c r="HK46" s="15"/>
      <c r="HL46" s="15"/>
      <c r="HM46" s="15"/>
      <c r="HN46" s="15"/>
      <c r="HO46" s="15"/>
      <c r="HP46" s="15"/>
      <c r="HQ46" s="15"/>
      <c r="HR46" s="15"/>
      <c r="HS46" s="15"/>
      <c r="HT46" s="15"/>
      <c r="HU46" s="15"/>
      <c r="HV46" s="15"/>
      <c r="HW46" s="15"/>
      <c r="HX46" s="15"/>
      <c r="HY46" s="15"/>
      <c r="HZ46" s="15"/>
      <c r="IA46" s="15"/>
      <c r="IB46" s="15"/>
      <c r="IC46" s="15"/>
      <c r="ID46" s="15"/>
      <c r="IE46" s="15"/>
      <c r="IF46" s="15"/>
      <c r="IG46" s="15"/>
      <c r="IH46" s="15"/>
      <c r="II46" s="15"/>
      <c r="IJ46" s="15"/>
      <c r="IK46" s="15"/>
      <c r="IL46" s="15"/>
      <c r="IM46" s="15"/>
      <c r="IN46" s="15"/>
      <c r="IO46" s="15"/>
      <c r="IP46" s="15"/>
      <c r="IQ46" s="15"/>
      <c r="IR46" s="15"/>
      <c r="IS46" s="15"/>
      <c r="IT46" s="15"/>
      <c r="IU46" s="15"/>
      <c r="IV46" s="15"/>
      <c r="IW46" s="15"/>
      <c r="IX46" s="15"/>
      <c r="IY46" s="15"/>
      <c r="IZ46" s="15"/>
    </row>
    <row r="47" spans="1:260" s="10" customFormat="1" ht="36.75" customHeight="1">
      <c r="A47" s="11">
        <v>14</v>
      </c>
      <c r="B47" s="16" t="s">
        <v>438</v>
      </c>
      <c r="C47" s="17" t="s">
        <v>56</v>
      </c>
      <c r="D47" s="18" t="s">
        <v>485</v>
      </c>
      <c r="E47" s="17" t="s">
        <v>486</v>
      </c>
      <c r="F47" s="19">
        <v>43633</v>
      </c>
      <c r="G47" s="11">
        <v>1</v>
      </c>
      <c r="H47" s="11" t="s">
        <v>487</v>
      </c>
      <c r="I47" s="20">
        <v>44056</v>
      </c>
      <c r="J47" s="21" t="s">
        <v>419</v>
      </c>
      <c r="K47" s="11" t="s">
        <v>26</v>
      </c>
      <c r="L47" s="13">
        <v>829150</v>
      </c>
      <c r="M47" s="13">
        <v>930</v>
      </c>
      <c r="N47" s="13">
        <v>19</v>
      </c>
      <c r="O47" s="13">
        <f t="shared" si="1"/>
        <v>771109500</v>
      </c>
      <c r="P47" s="12"/>
      <c r="Q47" s="22">
        <v>44103</v>
      </c>
      <c r="R47" s="12"/>
      <c r="S47" s="22">
        <v>44153</v>
      </c>
      <c r="T47" s="22">
        <v>44068</v>
      </c>
      <c r="U47" s="22">
        <v>44103</v>
      </c>
      <c r="V47" s="14">
        <v>36</v>
      </c>
      <c r="W47" s="12">
        <v>45</v>
      </c>
      <c r="X47" s="14">
        <v>-9</v>
      </c>
      <c r="Y47" s="218">
        <v>696</v>
      </c>
      <c r="Z47" s="22">
        <v>44103</v>
      </c>
      <c r="AA47" s="218">
        <v>707</v>
      </c>
      <c r="AB47" s="22">
        <v>44103</v>
      </c>
      <c r="AC47" s="40">
        <v>771109500</v>
      </c>
      <c r="AD47" s="43">
        <v>77110950</v>
      </c>
      <c r="AE47" s="43">
        <v>848220450</v>
      </c>
      <c r="AF47" s="39">
        <v>44088</v>
      </c>
      <c r="AG47" s="39">
        <v>44088</v>
      </c>
      <c r="AH47" s="39">
        <v>44068</v>
      </c>
      <c r="AI47" s="39">
        <v>44097</v>
      </c>
      <c r="AJ47" s="39">
        <v>44097</v>
      </c>
      <c r="AK47" s="231" t="s">
        <v>497</v>
      </c>
      <c r="AL47" s="230">
        <v>44153</v>
      </c>
      <c r="AM47" s="42">
        <v>3008400799</v>
      </c>
      <c r="AN47" s="230">
        <v>44913</v>
      </c>
      <c r="AO47" s="39">
        <v>44088</v>
      </c>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c r="FR47" s="15"/>
      <c r="FS47" s="15"/>
      <c r="FT47" s="15"/>
      <c r="FU47" s="15"/>
      <c r="FV47" s="15"/>
      <c r="FW47" s="15"/>
      <c r="FX47" s="15"/>
      <c r="FY47" s="15"/>
      <c r="FZ47" s="15"/>
      <c r="GA47" s="15"/>
      <c r="GB47" s="15"/>
      <c r="GC47" s="15"/>
      <c r="GD47" s="15"/>
      <c r="GE47" s="15"/>
      <c r="GF47" s="15"/>
      <c r="GG47" s="15"/>
      <c r="GH47" s="15"/>
      <c r="GI47" s="15"/>
      <c r="GJ47" s="15"/>
      <c r="GK47" s="15"/>
      <c r="GL47" s="15"/>
      <c r="GM47" s="15"/>
      <c r="GN47" s="15"/>
      <c r="GO47" s="15"/>
      <c r="GP47" s="15"/>
      <c r="GQ47" s="15"/>
      <c r="GR47" s="15"/>
      <c r="GS47" s="15"/>
      <c r="GT47" s="15"/>
      <c r="GU47" s="15"/>
      <c r="GV47" s="15"/>
      <c r="GW47" s="15"/>
      <c r="GX47" s="15"/>
      <c r="GY47" s="15"/>
      <c r="GZ47" s="15"/>
      <c r="HA47" s="15"/>
      <c r="HB47" s="15"/>
      <c r="HC47" s="15"/>
      <c r="HD47" s="15"/>
      <c r="HE47" s="15"/>
      <c r="HF47" s="15"/>
      <c r="HG47" s="15"/>
      <c r="HH47" s="15"/>
      <c r="HI47" s="15"/>
      <c r="HJ47" s="15"/>
      <c r="HK47" s="15"/>
      <c r="HL47" s="15"/>
      <c r="HM47" s="15"/>
      <c r="HN47" s="15"/>
      <c r="HO47" s="15"/>
      <c r="HP47" s="15"/>
      <c r="HQ47" s="15"/>
      <c r="HR47" s="15"/>
      <c r="HS47" s="15"/>
      <c r="HT47" s="15"/>
      <c r="HU47" s="15"/>
      <c r="HV47" s="15"/>
      <c r="HW47" s="15"/>
      <c r="HX47" s="15"/>
      <c r="HY47" s="15"/>
      <c r="HZ47" s="15"/>
      <c r="IA47" s="15"/>
      <c r="IB47" s="15"/>
      <c r="IC47" s="15"/>
      <c r="ID47" s="15"/>
      <c r="IE47" s="15"/>
      <c r="IF47" s="15"/>
      <c r="IG47" s="15"/>
      <c r="IH47" s="15"/>
      <c r="II47" s="15"/>
      <c r="IJ47" s="15"/>
      <c r="IK47" s="15"/>
      <c r="IL47" s="15"/>
      <c r="IM47" s="15"/>
      <c r="IN47" s="15"/>
      <c r="IO47" s="15"/>
      <c r="IP47" s="15"/>
      <c r="IQ47" s="15"/>
      <c r="IR47" s="15"/>
      <c r="IS47" s="15"/>
      <c r="IT47" s="15"/>
      <c r="IU47" s="15"/>
      <c r="IV47" s="15"/>
      <c r="IW47" s="15"/>
      <c r="IX47" s="15"/>
      <c r="IY47" s="15"/>
      <c r="IZ47" s="15"/>
    </row>
    <row r="48" spans="1:260" s="10" customFormat="1" ht="36.75" customHeight="1">
      <c r="A48" s="11">
        <v>14</v>
      </c>
      <c r="B48" s="16" t="s">
        <v>438</v>
      </c>
      <c r="C48" s="17" t="s">
        <v>56</v>
      </c>
      <c r="D48" s="18" t="s">
        <v>485</v>
      </c>
      <c r="E48" s="17" t="s">
        <v>486</v>
      </c>
      <c r="F48" s="19">
        <v>43633</v>
      </c>
      <c r="G48" s="11">
        <v>3</v>
      </c>
      <c r="H48" s="12" t="s">
        <v>494</v>
      </c>
      <c r="I48" s="20">
        <v>44056</v>
      </c>
      <c r="J48" s="21" t="s">
        <v>419</v>
      </c>
      <c r="K48" s="11" t="s">
        <v>26</v>
      </c>
      <c r="L48" s="13">
        <v>829150</v>
      </c>
      <c r="M48" s="13">
        <v>1000</v>
      </c>
      <c r="N48" s="13">
        <v>20</v>
      </c>
      <c r="O48" s="13">
        <f t="shared" si="1"/>
        <v>829150000</v>
      </c>
      <c r="P48" s="12"/>
      <c r="Q48" s="22">
        <v>44147</v>
      </c>
      <c r="R48" s="12"/>
      <c r="S48" s="22">
        <v>44180</v>
      </c>
      <c r="T48" s="22">
        <v>44118</v>
      </c>
      <c r="U48" s="22">
        <v>44147</v>
      </c>
      <c r="V48" s="14">
        <v>30</v>
      </c>
      <c r="W48" s="12">
        <v>30</v>
      </c>
      <c r="X48" s="14">
        <v>0</v>
      </c>
      <c r="Y48" s="218">
        <v>1296</v>
      </c>
      <c r="Z48" s="22">
        <v>44147</v>
      </c>
      <c r="AA48" s="218">
        <v>1319</v>
      </c>
      <c r="AB48" s="22">
        <v>44147</v>
      </c>
      <c r="AC48" s="40">
        <v>829150000</v>
      </c>
      <c r="AD48" s="43">
        <v>82915000</v>
      </c>
      <c r="AE48" s="43">
        <v>912065000</v>
      </c>
      <c r="AF48" s="39">
        <v>44123</v>
      </c>
      <c r="AG48" s="39">
        <v>44123</v>
      </c>
      <c r="AH48" s="39">
        <v>44118</v>
      </c>
      <c r="AI48" s="39">
        <v>44132</v>
      </c>
      <c r="AJ48" s="39">
        <v>44132</v>
      </c>
      <c r="AK48" s="231" t="s">
        <v>499</v>
      </c>
      <c r="AL48" s="230">
        <v>44190</v>
      </c>
      <c r="AM48" s="42">
        <v>1453466784</v>
      </c>
      <c r="AN48" s="230">
        <v>44941</v>
      </c>
      <c r="AO48" s="39">
        <v>44123</v>
      </c>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c r="DS48" s="15"/>
      <c r="DT48" s="15"/>
      <c r="DU48" s="15"/>
      <c r="DV48" s="15"/>
      <c r="DW48" s="15"/>
      <c r="DX48" s="15"/>
      <c r="DY48" s="15"/>
      <c r="DZ48" s="15"/>
      <c r="EA48" s="15"/>
      <c r="EB48" s="15"/>
      <c r="EC48" s="15"/>
      <c r="ED48" s="15"/>
      <c r="EE48" s="15"/>
      <c r="EF48" s="15"/>
      <c r="EG48" s="15"/>
      <c r="EH48" s="15"/>
      <c r="EI48" s="15"/>
      <c r="EJ48" s="15"/>
      <c r="EK48" s="15"/>
      <c r="EL48" s="15"/>
      <c r="EM48" s="15"/>
      <c r="EN48" s="15"/>
      <c r="EO48" s="15"/>
      <c r="EP48" s="15"/>
      <c r="EQ48" s="15"/>
      <c r="ER48" s="15"/>
      <c r="ES48" s="15"/>
      <c r="ET48" s="15"/>
      <c r="EU48" s="15"/>
      <c r="EV48" s="15"/>
      <c r="EW48" s="15"/>
      <c r="EX48" s="15"/>
      <c r="EY48" s="15"/>
      <c r="EZ48" s="15"/>
      <c r="FA48" s="15"/>
      <c r="FB48" s="15"/>
      <c r="FC48" s="15"/>
      <c r="FD48" s="15"/>
      <c r="FE48" s="15"/>
      <c r="FF48" s="15"/>
      <c r="FG48" s="15"/>
      <c r="FH48" s="15"/>
      <c r="FI48" s="15"/>
      <c r="FJ48" s="15"/>
      <c r="FK48" s="15"/>
      <c r="FL48" s="15"/>
      <c r="FM48" s="15"/>
      <c r="FN48" s="15"/>
      <c r="FO48" s="15"/>
      <c r="FP48" s="15"/>
      <c r="FQ48" s="15"/>
      <c r="FR48" s="15"/>
      <c r="FS48" s="15"/>
      <c r="FT48" s="15"/>
      <c r="FU48" s="15"/>
      <c r="FV48" s="15"/>
      <c r="FW48" s="15"/>
      <c r="FX48" s="15"/>
      <c r="FY48" s="15"/>
      <c r="FZ48" s="15"/>
      <c r="GA48" s="15"/>
      <c r="GB48" s="15"/>
      <c r="GC48" s="15"/>
      <c r="GD48" s="15"/>
      <c r="GE48" s="15"/>
      <c r="GF48" s="15"/>
      <c r="GG48" s="15"/>
      <c r="GH48" s="15"/>
      <c r="GI48" s="15"/>
      <c r="GJ48" s="15"/>
      <c r="GK48" s="15"/>
      <c r="GL48" s="15"/>
      <c r="GM48" s="15"/>
      <c r="GN48" s="15"/>
      <c r="GO48" s="15"/>
      <c r="GP48" s="15"/>
      <c r="GQ48" s="15"/>
      <c r="GR48" s="15"/>
      <c r="GS48" s="15"/>
      <c r="GT48" s="15"/>
      <c r="GU48" s="15"/>
      <c r="GV48" s="15"/>
      <c r="GW48" s="15"/>
      <c r="GX48" s="15"/>
      <c r="GY48" s="15"/>
      <c r="GZ48" s="15"/>
      <c r="HA48" s="15"/>
      <c r="HB48" s="15"/>
      <c r="HC48" s="15"/>
      <c r="HD48" s="15"/>
      <c r="HE48" s="15"/>
      <c r="HF48" s="15"/>
      <c r="HG48" s="15"/>
      <c r="HH48" s="15"/>
      <c r="HI48" s="15"/>
      <c r="HJ48" s="15"/>
      <c r="HK48" s="15"/>
      <c r="HL48" s="15"/>
      <c r="HM48" s="15"/>
      <c r="HN48" s="15"/>
      <c r="HO48" s="15"/>
      <c r="HP48" s="15"/>
      <c r="HQ48" s="15"/>
      <c r="HR48" s="15"/>
      <c r="HS48" s="15"/>
      <c r="HT48" s="15"/>
      <c r="HU48" s="15"/>
      <c r="HV48" s="15"/>
      <c r="HW48" s="15"/>
      <c r="HX48" s="15"/>
      <c r="HY48" s="15"/>
      <c r="HZ48" s="15"/>
      <c r="IA48" s="15"/>
      <c r="IB48" s="15"/>
      <c r="IC48" s="15"/>
      <c r="ID48" s="15"/>
      <c r="IE48" s="15"/>
      <c r="IF48" s="15"/>
      <c r="IG48" s="15"/>
      <c r="IH48" s="15"/>
      <c r="II48" s="15"/>
      <c r="IJ48" s="15"/>
      <c r="IK48" s="15"/>
      <c r="IL48" s="15"/>
      <c r="IM48" s="15"/>
      <c r="IN48" s="15"/>
      <c r="IO48" s="15"/>
      <c r="IP48" s="15"/>
      <c r="IQ48" s="15"/>
      <c r="IR48" s="15"/>
      <c r="IS48" s="15"/>
      <c r="IT48" s="15"/>
      <c r="IU48" s="15"/>
      <c r="IV48" s="15"/>
      <c r="IW48" s="15"/>
      <c r="IX48" s="15"/>
      <c r="IY48" s="15"/>
      <c r="IZ48" s="15"/>
    </row>
    <row r="49" spans="1:260" s="10" customFormat="1" ht="36.75" customHeight="1">
      <c r="A49" s="11">
        <v>14</v>
      </c>
      <c r="B49" s="16" t="s">
        <v>438</v>
      </c>
      <c r="C49" s="17" t="s">
        <v>56</v>
      </c>
      <c r="D49" s="18" t="s">
        <v>485</v>
      </c>
      <c r="E49" s="17" t="s">
        <v>486</v>
      </c>
      <c r="F49" s="19">
        <v>43633</v>
      </c>
      <c r="G49" s="11">
        <v>6</v>
      </c>
      <c r="H49" s="12" t="s">
        <v>491</v>
      </c>
      <c r="I49" s="20">
        <v>44056</v>
      </c>
      <c r="J49" s="21" t="s">
        <v>419</v>
      </c>
      <c r="K49" s="11" t="s">
        <v>26</v>
      </c>
      <c r="L49" s="13">
        <v>829150</v>
      </c>
      <c r="M49" s="13">
        <v>840</v>
      </c>
      <c r="N49" s="13">
        <v>17</v>
      </c>
      <c r="O49" s="13">
        <f t="shared" si="1"/>
        <v>696486000</v>
      </c>
      <c r="P49" s="12"/>
      <c r="Q49" s="22">
        <v>44194</v>
      </c>
      <c r="R49" s="12"/>
      <c r="S49" s="22">
        <v>44251</v>
      </c>
      <c r="T49" s="22">
        <v>44179</v>
      </c>
      <c r="U49" s="22">
        <v>44194</v>
      </c>
      <c r="V49" s="14">
        <v>16</v>
      </c>
      <c r="W49" s="12">
        <v>30</v>
      </c>
      <c r="X49" s="14">
        <v>-14</v>
      </c>
      <c r="Y49" s="218" t="s">
        <v>506</v>
      </c>
      <c r="Z49" s="22" t="s">
        <v>507</v>
      </c>
      <c r="AA49" s="218" t="s">
        <v>508</v>
      </c>
      <c r="AB49" s="22" t="s">
        <v>507</v>
      </c>
      <c r="AC49" s="40">
        <v>696486000</v>
      </c>
      <c r="AD49" s="43">
        <v>69648600</v>
      </c>
      <c r="AE49" s="43">
        <v>766134600</v>
      </c>
      <c r="AF49" s="39">
        <v>44181</v>
      </c>
      <c r="AG49" s="39">
        <v>44181</v>
      </c>
      <c r="AH49" s="39">
        <v>44179</v>
      </c>
      <c r="AI49" s="39">
        <v>44190</v>
      </c>
      <c r="AJ49" s="39">
        <v>44190</v>
      </c>
      <c r="AK49" s="232" t="s">
        <v>502</v>
      </c>
      <c r="AL49" s="230">
        <v>44259</v>
      </c>
      <c r="AM49" s="42">
        <v>1476131599</v>
      </c>
      <c r="AN49" s="230">
        <v>45012</v>
      </c>
      <c r="AO49" s="39">
        <v>44181</v>
      </c>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c r="EH49" s="15"/>
      <c r="EI49" s="15"/>
      <c r="EJ49" s="15"/>
      <c r="EK49" s="15"/>
      <c r="EL49" s="15"/>
      <c r="EM49" s="15"/>
      <c r="EN49" s="15"/>
      <c r="EO49" s="15"/>
      <c r="EP49" s="15"/>
      <c r="EQ49" s="15"/>
      <c r="ER49" s="15"/>
      <c r="ES49" s="15"/>
      <c r="ET49" s="15"/>
      <c r="EU49" s="15"/>
      <c r="EV49" s="15"/>
      <c r="EW49" s="15"/>
      <c r="EX49" s="15"/>
      <c r="EY49" s="15"/>
      <c r="EZ49" s="15"/>
      <c r="FA49" s="15"/>
      <c r="FB49" s="15"/>
      <c r="FC49" s="15"/>
      <c r="FD49" s="15"/>
      <c r="FE49" s="15"/>
      <c r="FF49" s="15"/>
      <c r="FG49" s="15"/>
      <c r="FH49" s="15"/>
      <c r="FI49" s="15"/>
      <c r="FJ49" s="15"/>
      <c r="FK49" s="15"/>
      <c r="FL49" s="15"/>
      <c r="FM49" s="15"/>
      <c r="FN49" s="15"/>
      <c r="FO49" s="15"/>
      <c r="FP49" s="15"/>
      <c r="FQ49" s="15"/>
      <c r="FR49" s="15"/>
      <c r="FS49" s="15"/>
      <c r="FT49" s="15"/>
      <c r="FU49" s="15"/>
      <c r="FV49" s="15"/>
      <c r="FW49" s="15"/>
      <c r="FX49" s="15"/>
      <c r="FY49" s="15"/>
      <c r="FZ49" s="15"/>
      <c r="GA49" s="15"/>
      <c r="GB49" s="15"/>
      <c r="GC49" s="15"/>
      <c r="GD49" s="15"/>
      <c r="GE49" s="15"/>
      <c r="GF49" s="15"/>
      <c r="GG49" s="15"/>
      <c r="GH49" s="15"/>
      <c r="GI49" s="15"/>
      <c r="GJ49" s="15"/>
      <c r="GK49" s="15"/>
      <c r="GL49" s="15"/>
      <c r="GM49" s="15"/>
      <c r="GN49" s="15"/>
      <c r="GO49" s="15"/>
      <c r="GP49" s="15"/>
      <c r="GQ49" s="15"/>
      <c r="GR49" s="15"/>
      <c r="GS49" s="15"/>
      <c r="GT49" s="15"/>
      <c r="GU49" s="15"/>
      <c r="GV49" s="15"/>
      <c r="GW49" s="15"/>
      <c r="GX49" s="15"/>
      <c r="GY49" s="15"/>
      <c r="GZ49" s="15"/>
      <c r="HA49" s="15"/>
      <c r="HB49" s="15"/>
      <c r="HC49" s="15"/>
      <c r="HD49" s="15"/>
      <c r="HE49" s="15"/>
      <c r="HF49" s="15"/>
      <c r="HG49" s="15"/>
      <c r="HH49" s="15"/>
      <c r="HI49" s="15"/>
      <c r="HJ49" s="15"/>
      <c r="HK49" s="15"/>
      <c r="HL49" s="15"/>
      <c r="HM49" s="15"/>
      <c r="HN49" s="15"/>
      <c r="HO49" s="15"/>
      <c r="HP49" s="15"/>
      <c r="HQ49" s="15"/>
      <c r="HR49" s="15"/>
      <c r="HS49" s="15"/>
      <c r="HT49" s="15"/>
      <c r="HU49" s="15"/>
      <c r="HV49" s="15"/>
      <c r="HW49" s="15"/>
      <c r="HX49" s="15"/>
      <c r="HY49" s="15"/>
      <c r="HZ49" s="15"/>
      <c r="IA49" s="15"/>
      <c r="IB49" s="15"/>
      <c r="IC49" s="15"/>
      <c r="ID49" s="15"/>
      <c r="IE49" s="15"/>
      <c r="IF49" s="15"/>
      <c r="IG49" s="15"/>
      <c r="IH49" s="15"/>
      <c r="II49" s="15"/>
      <c r="IJ49" s="15"/>
      <c r="IK49" s="15"/>
      <c r="IL49" s="15"/>
      <c r="IM49" s="15"/>
      <c r="IN49" s="15"/>
      <c r="IO49" s="15"/>
      <c r="IP49" s="15"/>
      <c r="IQ49" s="15"/>
      <c r="IR49" s="15"/>
      <c r="IS49" s="15"/>
      <c r="IT49" s="15"/>
      <c r="IU49" s="15"/>
      <c r="IV49" s="15"/>
      <c r="IW49" s="15"/>
      <c r="IX49" s="15"/>
      <c r="IY49" s="15"/>
      <c r="IZ49" s="15"/>
    </row>
    <row r="50" spans="1:260" s="10" customFormat="1" ht="28.5" customHeight="1">
      <c r="A50" s="23"/>
      <c r="B50" s="24" t="s">
        <v>57</v>
      </c>
      <c r="C50" s="24"/>
      <c r="D50" s="25"/>
      <c r="E50" s="228"/>
      <c r="F50" s="26"/>
      <c r="G50" s="23"/>
      <c r="H50" s="25"/>
      <c r="I50" s="26"/>
      <c r="J50" s="27"/>
      <c r="K50" s="25"/>
      <c r="L50" s="28"/>
      <c r="M50" s="28"/>
      <c r="N50" s="28"/>
      <c r="O50" s="29">
        <f>SUBTOTAL(9,O47:O49)</f>
        <v>2296745500</v>
      </c>
      <c r="P50" s="12"/>
      <c r="Q50" s="11"/>
      <c r="R50" s="28"/>
      <c r="S50" s="30"/>
      <c r="T50" s="31"/>
      <c r="U50" s="22"/>
      <c r="V50" s="32"/>
      <c r="W50" s="33"/>
      <c r="X50" s="14"/>
      <c r="Y50" s="218"/>
      <c r="Z50" s="22"/>
      <c r="AA50" s="218"/>
      <c r="AB50" s="22"/>
      <c r="AC50" s="38"/>
      <c r="AD50" s="38"/>
      <c r="AE50" s="38"/>
      <c r="AF50" s="38"/>
      <c r="AG50" s="38"/>
      <c r="AH50" s="38"/>
      <c r="AI50" s="38"/>
      <c r="AJ50" s="38"/>
      <c r="AK50" s="38"/>
      <c r="AL50" s="38"/>
      <c r="AM50" s="38"/>
      <c r="AN50" s="38"/>
      <c r="AO50" s="38"/>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5"/>
      <c r="DX50" s="15"/>
      <c r="DY50" s="15"/>
      <c r="DZ50" s="15"/>
      <c r="EA50" s="15"/>
      <c r="EB50" s="15"/>
      <c r="EC50" s="15"/>
      <c r="ED50" s="15"/>
      <c r="EE50" s="15"/>
      <c r="EF50" s="15"/>
      <c r="EG50" s="15"/>
      <c r="EH50" s="15"/>
      <c r="EI50" s="15"/>
      <c r="EJ50" s="15"/>
      <c r="EK50" s="15"/>
      <c r="EL50" s="15"/>
      <c r="EM50" s="15"/>
      <c r="EN50" s="15"/>
      <c r="EO50" s="15"/>
      <c r="EP50" s="15"/>
      <c r="EQ50" s="15"/>
      <c r="ER50" s="15"/>
      <c r="ES50" s="15"/>
      <c r="ET50" s="15"/>
      <c r="EU50" s="15"/>
      <c r="EV50" s="15"/>
      <c r="EW50" s="15"/>
      <c r="EX50" s="15"/>
      <c r="EY50" s="15"/>
      <c r="EZ50" s="15"/>
      <c r="FA50" s="15"/>
      <c r="FB50" s="15"/>
      <c r="FC50" s="15"/>
      <c r="FD50" s="15"/>
      <c r="FE50" s="15"/>
      <c r="FF50" s="15"/>
      <c r="FG50" s="15"/>
      <c r="FH50" s="15"/>
      <c r="FI50" s="15"/>
      <c r="FJ50" s="15"/>
      <c r="FK50" s="15"/>
      <c r="FL50" s="15"/>
      <c r="FM50" s="15"/>
      <c r="FN50" s="15"/>
      <c r="FO50" s="15"/>
      <c r="FP50" s="15"/>
      <c r="FQ50" s="15"/>
      <c r="FR50" s="15"/>
      <c r="FS50" s="15"/>
      <c r="FT50" s="15"/>
      <c r="FU50" s="15"/>
      <c r="FV50" s="15"/>
      <c r="FW50" s="15"/>
      <c r="FX50" s="15"/>
      <c r="FY50" s="15"/>
      <c r="FZ50" s="15"/>
      <c r="GA50" s="15"/>
      <c r="GB50" s="15"/>
      <c r="GC50" s="15"/>
      <c r="GD50" s="15"/>
      <c r="GE50" s="15"/>
      <c r="GF50" s="15"/>
      <c r="GG50" s="15"/>
      <c r="GH50" s="15"/>
      <c r="GI50" s="15"/>
      <c r="GJ50" s="15"/>
      <c r="GK50" s="15"/>
      <c r="GL50" s="15"/>
      <c r="GM50" s="15"/>
      <c r="GN50" s="15"/>
      <c r="GO50" s="15"/>
      <c r="GP50" s="15"/>
      <c r="GQ50" s="15"/>
      <c r="GR50" s="15"/>
      <c r="GS50" s="15"/>
      <c r="GT50" s="15"/>
      <c r="GU50" s="15"/>
      <c r="GV50" s="15"/>
      <c r="GW50" s="15"/>
      <c r="GX50" s="15"/>
      <c r="GY50" s="15"/>
      <c r="GZ50" s="15"/>
      <c r="HA50" s="15"/>
      <c r="HB50" s="15"/>
      <c r="HC50" s="15"/>
      <c r="HD50" s="15"/>
      <c r="HE50" s="15"/>
      <c r="HF50" s="15"/>
      <c r="HG50" s="15"/>
      <c r="HH50" s="15"/>
      <c r="HI50" s="15"/>
      <c r="HJ50" s="15"/>
      <c r="HK50" s="15"/>
      <c r="HL50" s="15"/>
      <c r="HM50" s="15"/>
      <c r="HN50" s="15"/>
      <c r="HO50" s="15"/>
      <c r="HP50" s="15"/>
      <c r="HQ50" s="15"/>
      <c r="HR50" s="15"/>
      <c r="HS50" s="15"/>
      <c r="HT50" s="15"/>
      <c r="HU50" s="15"/>
      <c r="HV50" s="15"/>
      <c r="HW50" s="15"/>
      <c r="HX50" s="15"/>
      <c r="HY50" s="15"/>
      <c r="HZ50" s="15"/>
      <c r="IA50" s="15"/>
      <c r="IB50" s="15"/>
      <c r="IC50" s="15"/>
      <c r="ID50" s="15"/>
      <c r="IE50" s="15"/>
      <c r="IF50" s="15"/>
      <c r="IG50" s="15"/>
      <c r="IH50" s="15"/>
      <c r="II50" s="15"/>
      <c r="IJ50" s="15"/>
      <c r="IK50" s="15"/>
      <c r="IL50" s="15"/>
      <c r="IM50" s="15"/>
      <c r="IN50" s="15"/>
      <c r="IO50" s="15"/>
      <c r="IP50" s="15"/>
      <c r="IQ50" s="15"/>
      <c r="IR50" s="15"/>
      <c r="IS50" s="15"/>
      <c r="IT50" s="15"/>
      <c r="IU50" s="15"/>
      <c r="IV50" s="15"/>
      <c r="IW50" s="15"/>
      <c r="IX50" s="15"/>
      <c r="IY50" s="15"/>
      <c r="IZ50" s="15"/>
    </row>
    <row r="51" spans="1:260" s="25" customFormat="1" ht="28.5" customHeight="1">
      <c r="A51" s="23"/>
      <c r="B51" s="24" t="s">
        <v>61</v>
      </c>
      <c r="C51" s="24"/>
      <c r="E51" s="228"/>
      <c r="F51" s="26"/>
      <c r="G51" s="23"/>
      <c r="I51" s="26"/>
      <c r="J51" s="27"/>
      <c r="L51" s="28"/>
      <c r="M51" s="28"/>
      <c r="N51" s="28"/>
      <c r="O51" s="29" t="e">
        <f>SUBTOTAL(9,#REF!)</f>
        <v>#REF!</v>
      </c>
      <c r="P51" s="12"/>
      <c r="Q51" s="11"/>
      <c r="R51" s="28"/>
      <c r="S51" s="30"/>
      <c r="T51" s="31"/>
      <c r="U51" s="22"/>
      <c r="V51" s="32"/>
      <c r="W51" s="33"/>
      <c r="X51" s="14"/>
      <c r="Y51" s="218"/>
      <c r="Z51" s="22"/>
      <c r="AA51" s="218"/>
      <c r="AB51" s="22"/>
      <c r="AC51" s="38"/>
      <c r="AD51" s="38"/>
      <c r="AE51" s="38"/>
      <c r="AF51" s="38"/>
      <c r="AG51" s="38"/>
      <c r="AH51" s="38"/>
      <c r="AI51" s="38"/>
      <c r="AJ51" s="38"/>
      <c r="AK51" s="38"/>
      <c r="AL51" s="38"/>
      <c r="AM51" s="38"/>
      <c r="AN51" s="38"/>
      <c r="AO51" s="38"/>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row>
    <row r="52" spans="1:260" s="10" customFormat="1" ht="36.75" customHeight="1">
      <c r="A52" s="11">
        <v>16</v>
      </c>
      <c r="B52" s="16" t="s">
        <v>439</v>
      </c>
      <c r="C52" s="17" t="s">
        <v>62</v>
      </c>
      <c r="D52" s="18" t="s">
        <v>485</v>
      </c>
      <c r="E52" s="17" t="s">
        <v>486</v>
      </c>
      <c r="F52" s="19">
        <v>43633</v>
      </c>
      <c r="G52" s="11">
        <v>1</v>
      </c>
      <c r="H52" s="11" t="s">
        <v>487</v>
      </c>
      <c r="I52" s="20">
        <v>44056</v>
      </c>
      <c r="J52" s="21" t="s">
        <v>419</v>
      </c>
      <c r="K52" s="11" t="s">
        <v>26</v>
      </c>
      <c r="L52" s="13">
        <v>829150</v>
      </c>
      <c r="M52" s="13">
        <v>2800</v>
      </c>
      <c r="N52" s="13">
        <v>56</v>
      </c>
      <c r="O52" s="13">
        <f t="shared" ref="O52:O74" si="2">L52*M52</f>
        <v>2321620000</v>
      </c>
      <c r="P52" s="12"/>
      <c r="Q52" s="22">
        <v>44112</v>
      </c>
      <c r="R52" s="12"/>
      <c r="S52" s="22">
        <v>44153</v>
      </c>
      <c r="T52" s="22">
        <v>44068</v>
      </c>
      <c r="U52" s="22">
        <v>44112</v>
      </c>
      <c r="V52" s="14">
        <v>45</v>
      </c>
      <c r="W52" s="12">
        <v>45</v>
      </c>
      <c r="X52" s="14">
        <v>0</v>
      </c>
      <c r="Y52" s="218">
        <v>774</v>
      </c>
      <c r="Z52" s="22">
        <v>44112</v>
      </c>
      <c r="AA52" s="218">
        <v>790</v>
      </c>
      <c r="AB52" s="22">
        <v>44112</v>
      </c>
      <c r="AC52" s="40">
        <v>2321620000</v>
      </c>
      <c r="AD52" s="43">
        <v>232162000</v>
      </c>
      <c r="AE52" s="43">
        <v>2553782000</v>
      </c>
      <c r="AF52" s="39">
        <v>44088</v>
      </c>
      <c r="AG52" s="39">
        <v>44088</v>
      </c>
      <c r="AH52" s="39">
        <v>44068</v>
      </c>
      <c r="AI52" s="39">
        <v>44097</v>
      </c>
      <c r="AJ52" s="39">
        <v>44097</v>
      </c>
      <c r="AK52" s="231" t="s">
        <v>497</v>
      </c>
      <c r="AL52" s="230">
        <v>44153</v>
      </c>
      <c r="AM52" s="42">
        <v>3008400799</v>
      </c>
      <c r="AN52" s="230">
        <v>44913</v>
      </c>
      <c r="AO52" s="39">
        <v>44088</v>
      </c>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5"/>
      <c r="DP52" s="15"/>
      <c r="DQ52" s="15"/>
      <c r="DR52" s="15"/>
      <c r="DS52" s="15"/>
      <c r="DT52" s="15"/>
      <c r="DU52" s="15"/>
      <c r="DV52" s="15"/>
      <c r="DW52" s="15"/>
      <c r="DX52" s="15"/>
      <c r="DY52" s="15"/>
      <c r="DZ52" s="15"/>
      <c r="EA52" s="15"/>
      <c r="EB52" s="15"/>
      <c r="EC52" s="15"/>
      <c r="ED52" s="15"/>
      <c r="EE52" s="15"/>
      <c r="EF52" s="15"/>
      <c r="EG52" s="15"/>
      <c r="EH52" s="15"/>
      <c r="EI52" s="15"/>
      <c r="EJ52" s="15"/>
      <c r="EK52" s="15"/>
      <c r="EL52" s="15"/>
      <c r="EM52" s="15"/>
      <c r="EN52" s="15"/>
      <c r="EO52" s="15"/>
      <c r="EP52" s="15"/>
      <c r="EQ52" s="15"/>
      <c r="ER52" s="15"/>
      <c r="ES52" s="15"/>
      <c r="ET52" s="15"/>
      <c r="EU52" s="15"/>
      <c r="EV52" s="15"/>
      <c r="EW52" s="15"/>
      <c r="EX52" s="15"/>
      <c r="EY52" s="15"/>
      <c r="EZ52" s="15"/>
      <c r="FA52" s="15"/>
      <c r="FB52" s="15"/>
      <c r="FC52" s="15"/>
      <c r="FD52" s="15"/>
      <c r="FE52" s="15"/>
      <c r="FF52" s="15"/>
      <c r="FG52" s="15"/>
      <c r="FH52" s="15"/>
      <c r="FI52" s="15"/>
      <c r="FJ52" s="15"/>
      <c r="FK52" s="15"/>
      <c r="FL52" s="15"/>
      <c r="FM52" s="15"/>
      <c r="FN52" s="15"/>
      <c r="FO52" s="15"/>
      <c r="FP52" s="15"/>
      <c r="FQ52" s="15"/>
      <c r="FR52" s="15"/>
      <c r="FS52" s="15"/>
      <c r="FT52" s="15"/>
      <c r="FU52" s="15"/>
      <c r="FV52" s="15"/>
      <c r="FW52" s="15"/>
      <c r="FX52" s="15"/>
      <c r="FY52" s="15"/>
      <c r="FZ52" s="15"/>
      <c r="GA52" s="15"/>
      <c r="GB52" s="15"/>
      <c r="GC52" s="15"/>
      <c r="GD52" s="15"/>
      <c r="GE52" s="15"/>
      <c r="GF52" s="15"/>
      <c r="GG52" s="15"/>
      <c r="GH52" s="15"/>
      <c r="GI52" s="15"/>
      <c r="GJ52" s="15"/>
      <c r="GK52" s="15"/>
      <c r="GL52" s="15"/>
      <c r="GM52" s="15"/>
      <c r="GN52" s="15"/>
      <c r="GO52" s="15"/>
      <c r="GP52" s="15"/>
      <c r="GQ52" s="15"/>
      <c r="GR52" s="15"/>
      <c r="GS52" s="15"/>
      <c r="GT52" s="15"/>
      <c r="GU52" s="15"/>
      <c r="GV52" s="15"/>
      <c r="GW52" s="15"/>
      <c r="GX52" s="15"/>
      <c r="GY52" s="15"/>
      <c r="GZ52" s="15"/>
      <c r="HA52" s="15"/>
      <c r="HB52" s="15"/>
      <c r="HC52" s="15"/>
      <c r="HD52" s="15"/>
      <c r="HE52" s="15"/>
      <c r="HF52" s="15"/>
      <c r="HG52" s="15"/>
      <c r="HH52" s="15"/>
      <c r="HI52" s="15"/>
      <c r="HJ52" s="15"/>
      <c r="HK52" s="15"/>
      <c r="HL52" s="15"/>
      <c r="HM52" s="15"/>
      <c r="HN52" s="15"/>
      <c r="HO52" s="15"/>
      <c r="HP52" s="15"/>
      <c r="HQ52" s="15"/>
      <c r="HR52" s="15"/>
      <c r="HS52" s="15"/>
      <c r="HT52" s="15"/>
      <c r="HU52" s="15"/>
      <c r="HV52" s="15"/>
      <c r="HW52" s="15"/>
      <c r="HX52" s="15"/>
      <c r="HY52" s="15"/>
      <c r="HZ52" s="15"/>
      <c r="IA52" s="15"/>
      <c r="IB52" s="15"/>
      <c r="IC52" s="15"/>
      <c r="ID52" s="15"/>
      <c r="IE52" s="15"/>
      <c r="IF52" s="15"/>
      <c r="IG52" s="15"/>
      <c r="IH52" s="15"/>
      <c r="II52" s="15"/>
      <c r="IJ52" s="15"/>
      <c r="IK52" s="15"/>
      <c r="IL52" s="15"/>
      <c r="IM52" s="15"/>
      <c r="IN52" s="15"/>
      <c r="IO52" s="15"/>
      <c r="IP52" s="15"/>
      <c r="IQ52" s="15"/>
      <c r="IR52" s="15"/>
      <c r="IS52" s="15"/>
      <c r="IT52" s="15"/>
      <c r="IU52" s="15"/>
      <c r="IV52" s="15"/>
      <c r="IW52" s="15"/>
      <c r="IX52" s="15"/>
      <c r="IY52" s="15"/>
      <c r="IZ52" s="15"/>
    </row>
    <row r="53" spans="1:260" s="10" customFormat="1" ht="36.75" customHeight="1">
      <c r="A53" s="11">
        <v>16</v>
      </c>
      <c r="B53" s="16" t="s">
        <v>439</v>
      </c>
      <c r="C53" s="17" t="s">
        <v>62</v>
      </c>
      <c r="D53" s="18" t="s">
        <v>485</v>
      </c>
      <c r="E53" s="17" t="s">
        <v>486</v>
      </c>
      <c r="F53" s="19">
        <v>43633</v>
      </c>
      <c r="G53" s="11">
        <v>2</v>
      </c>
      <c r="H53" s="12" t="s">
        <v>488</v>
      </c>
      <c r="I53" s="20">
        <v>44056</v>
      </c>
      <c r="J53" s="21" t="s">
        <v>419</v>
      </c>
      <c r="K53" s="11" t="s">
        <v>26</v>
      </c>
      <c r="L53" s="13">
        <v>829150</v>
      </c>
      <c r="M53" s="13">
        <v>1000</v>
      </c>
      <c r="N53" s="13">
        <v>20</v>
      </c>
      <c r="O53" s="13">
        <f t="shared" si="2"/>
        <v>829150000</v>
      </c>
      <c r="P53" s="12"/>
      <c r="Q53" s="22">
        <v>44119</v>
      </c>
      <c r="R53" s="12"/>
      <c r="S53" s="22">
        <v>44154</v>
      </c>
      <c r="T53" s="22">
        <v>44091</v>
      </c>
      <c r="U53" s="22">
        <v>44119</v>
      </c>
      <c r="V53" s="14">
        <v>29</v>
      </c>
      <c r="W53" s="12">
        <v>30</v>
      </c>
      <c r="X53" s="14">
        <v>-1</v>
      </c>
      <c r="Y53" s="218">
        <v>1019</v>
      </c>
      <c r="Z53" s="22">
        <v>44119</v>
      </c>
      <c r="AA53" s="218">
        <v>1026</v>
      </c>
      <c r="AB53" s="22">
        <v>44119</v>
      </c>
      <c r="AC53" s="40">
        <v>829150000</v>
      </c>
      <c r="AD53" s="43">
        <v>82915000</v>
      </c>
      <c r="AE53" s="43">
        <v>912065000</v>
      </c>
      <c r="AF53" s="39">
        <v>44102</v>
      </c>
      <c r="AG53" s="39">
        <v>44102</v>
      </c>
      <c r="AH53" s="39">
        <v>44091</v>
      </c>
      <c r="AI53" s="39">
        <v>44111</v>
      </c>
      <c r="AJ53" s="39">
        <v>44111</v>
      </c>
      <c r="AK53" s="231" t="s">
        <v>498</v>
      </c>
      <c r="AL53" s="230">
        <v>44154</v>
      </c>
      <c r="AM53" s="42">
        <v>1557031765</v>
      </c>
      <c r="AN53" s="230">
        <v>44914</v>
      </c>
      <c r="AO53" s="39">
        <v>44102</v>
      </c>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5"/>
      <c r="GG53" s="15"/>
      <c r="GH53" s="15"/>
      <c r="GI53" s="15"/>
      <c r="GJ53" s="15"/>
      <c r="GK53" s="15"/>
      <c r="GL53" s="15"/>
      <c r="GM53" s="15"/>
      <c r="GN53" s="15"/>
      <c r="GO53" s="15"/>
      <c r="GP53" s="15"/>
      <c r="GQ53" s="15"/>
      <c r="GR53" s="15"/>
      <c r="GS53" s="15"/>
      <c r="GT53" s="15"/>
      <c r="GU53" s="15"/>
      <c r="GV53" s="15"/>
      <c r="GW53" s="15"/>
      <c r="GX53" s="15"/>
      <c r="GY53" s="15"/>
      <c r="GZ53" s="15"/>
      <c r="HA53" s="15"/>
      <c r="HB53" s="15"/>
      <c r="HC53" s="15"/>
      <c r="HD53" s="15"/>
      <c r="HE53" s="15"/>
      <c r="HF53" s="15"/>
      <c r="HG53" s="15"/>
      <c r="HH53" s="15"/>
      <c r="HI53" s="15"/>
      <c r="HJ53" s="15"/>
      <c r="HK53" s="15"/>
      <c r="HL53" s="15"/>
      <c r="HM53" s="15"/>
      <c r="HN53" s="15"/>
      <c r="HO53" s="15"/>
      <c r="HP53" s="15"/>
      <c r="HQ53" s="15"/>
      <c r="HR53" s="15"/>
      <c r="HS53" s="15"/>
      <c r="HT53" s="15"/>
      <c r="HU53" s="15"/>
      <c r="HV53" s="15"/>
      <c r="HW53" s="15"/>
      <c r="HX53" s="15"/>
      <c r="HY53" s="15"/>
      <c r="HZ53" s="15"/>
      <c r="IA53" s="15"/>
      <c r="IB53" s="15"/>
      <c r="IC53" s="15"/>
      <c r="ID53" s="15"/>
      <c r="IE53" s="15"/>
      <c r="IF53" s="15"/>
      <c r="IG53" s="15"/>
      <c r="IH53" s="15"/>
      <c r="II53" s="15"/>
      <c r="IJ53" s="15"/>
      <c r="IK53" s="15"/>
      <c r="IL53" s="15"/>
      <c r="IM53" s="15"/>
      <c r="IN53" s="15"/>
      <c r="IO53" s="15"/>
      <c r="IP53" s="15"/>
      <c r="IQ53" s="15"/>
      <c r="IR53" s="15"/>
      <c r="IS53" s="15"/>
      <c r="IT53" s="15"/>
      <c r="IU53" s="15"/>
      <c r="IV53" s="15"/>
      <c r="IW53" s="15"/>
      <c r="IX53" s="15"/>
      <c r="IY53" s="15"/>
      <c r="IZ53" s="15"/>
    </row>
    <row r="54" spans="1:260" s="10" customFormat="1" ht="36.75" customHeight="1">
      <c r="A54" s="11">
        <v>16</v>
      </c>
      <c r="B54" s="16" t="s">
        <v>439</v>
      </c>
      <c r="C54" s="17" t="s">
        <v>62</v>
      </c>
      <c r="D54" s="18" t="s">
        <v>485</v>
      </c>
      <c r="E54" s="17" t="s">
        <v>486</v>
      </c>
      <c r="F54" s="19">
        <v>43633</v>
      </c>
      <c r="G54" s="11">
        <v>3</v>
      </c>
      <c r="H54" s="12" t="s">
        <v>494</v>
      </c>
      <c r="I54" s="20">
        <v>44056</v>
      </c>
      <c r="J54" s="21" t="s">
        <v>419</v>
      </c>
      <c r="K54" s="11" t="s">
        <v>26</v>
      </c>
      <c r="L54" s="13">
        <v>829150</v>
      </c>
      <c r="M54" s="13">
        <v>1331</v>
      </c>
      <c r="N54" s="13">
        <v>27</v>
      </c>
      <c r="O54" s="13">
        <f t="shared" si="2"/>
        <v>1103598650</v>
      </c>
      <c r="P54" s="12"/>
      <c r="Q54" s="22">
        <v>44147</v>
      </c>
      <c r="R54" s="12"/>
      <c r="S54" s="22">
        <v>44180</v>
      </c>
      <c r="T54" s="22">
        <v>44118</v>
      </c>
      <c r="U54" s="22">
        <v>44147</v>
      </c>
      <c r="V54" s="14">
        <v>30</v>
      </c>
      <c r="W54" s="12">
        <v>30</v>
      </c>
      <c r="X54" s="14">
        <v>0</v>
      </c>
      <c r="Y54" s="218">
        <v>1298</v>
      </c>
      <c r="Z54" s="22">
        <v>44147</v>
      </c>
      <c r="AA54" s="218">
        <v>1321</v>
      </c>
      <c r="AB54" s="22">
        <v>44147</v>
      </c>
      <c r="AC54" s="40">
        <v>1103598650</v>
      </c>
      <c r="AD54" s="43">
        <v>110359865</v>
      </c>
      <c r="AE54" s="43">
        <v>1213958515</v>
      </c>
      <c r="AF54" s="39">
        <v>44123</v>
      </c>
      <c r="AG54" s="39">
        <v>44123</v>
      </c>
      <c r="AH54" s="39">
        <v>44118</v>
      </c>
      <c r="AI54" s="39">
        <v>44132</v>
      </c>
      <c r="AJ54" s="39">
        <v>44132</v>
      </c>
      <c r="AK54" s="231" t="s">
        <v>499</v>
      </c>
      <c r="AL54" s="230">
        <v>44190</v>
      </c>
      <c r="AM54" s="42">
        <v>1453466784</v>
      </c>
      <c r="AN54" s="230">
        <v>44941</v>
      </c>
      <c r="AO54" s="39">
        <v>44123</v>
      </c>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c r="EE54" s="15"/>
      <c r="EF54" s="15"/>
      <c r="EG54" s="15"/>
      <c r="EH54" s="15"/>
      <c r="EI54" s="15"/>
      <c r="EJ54" s="15"/>
      <c r="EK54" s="15"/>
      <c r="EL54" s="15"/>
      <c r="EM54" s="15"/>
      <c r="EN54" s="15"/>
      <c r="EO54" s="15"/>
      <c r="EP54" s="15"/>
      <c r="EQ54" s="15"/>
      <c r="ER54" s="15"/>
      <c r="ES54" s="15"/>
      <c r="ET54" s="15"/>
      <c r="EU54" s="15"/>
      <c r="EV54" s="15"/>
      <c r="EW54" s="15"/>
      <c r="EX54" s="15"/>
      <c r="EY54" s="15"/>
      <c r="EZ54" s="15"/>
      <c r="FA54" s="15"/>
      <c r="FB54" s="15"/>
      <c r="FC54" s="15"/>
      <c r="FD54" s="15"/>
      <c r="FE54" s="15"/>
      <c r="FF54" s="15"/>
      <c r="FG54" s="15"/>
      <c r="FH54" s="15"/>
      <c r="FI54" s="15"/>
      <c r="FJ54" s="15"/>
      <c r="FK54" s="15"/>
      <c r="FL54" s="15"/>
      <c r="FM54" s="15"/>
      <c r="FN54" s="15"/>
      <c r="FO54" s="15"/>
      <c r="FP54" s="15"/>
      <c r="FQ54" s="15"/>
      <c r="FR54" s="15"/>
      <c r="FS54" s="15"/>
      <c r="FT54" s="15"/>
      <c r="FU54" s="15"/>
      <c r="FV54" s="15"/>
      <c r="FW54" s="15"/>
      <c r="FX54" s="15"/>
      <c r="FY54" s="15"/>
      <c r="FZ54" s="15"/>
      <c r="GA54" s="15"/>
      <c r="GB54" s="15"/>
      <c r="GC54" s="15"/>
      <c r="GD54" s="15"/>
      <c r="GE54" s="15"/>
      <c r="GF54" s="15"/>
      <c r="GG54" s="15"/>
      <c r="GH54" s="15"/>
      <c r="GI54" s="15"/>
      <c r="GJ54" s="15"/>
      <c r="GK54" s="15"/>
      <c r="GL54" s="15"/>
      <c r="GM54" s="15"/>
      <c r="GN54" s="15"/>
      <c r="GO54" s="15"/>
      <c r="GP54" s="15"/>
      <c r="GQ54" s="15"/>
      <c r="GR54" s="15"/>
      <c r="GS54" s="15"/>
      <c r="GT54" s="15"/>
      <c r="GU54" s="15"/>
      <c r="GV54" s="15"/>
      <c r="GW54" s="15"/>
      <c r="GX54" s="15"/>
      <c r="GY54" s="15"/>
      <c r="GZ54" s="15"/>
      <c r="HA54" s="15"/>
      <c r="HB54" s="15"/>
      <c r="HC54" s="15"/>
      <c r="HD54" s="15"/>
      <c r="HE54" s="15"/>
      <c r="HF54" s="15"/>
      <c r="HG54" s="15"/>
      <c r="HH54" s="15"/>
      <c r="HI54" s="15"/>
      <c r="HJ54" s="15"/>
      <c r="HK54" s="15"/>
      <c r="HL54" s="15"/>
      <c r="HM54" s="15"/>
      <c r="HN54" s="15"/>
      <c r="HO54" s="15"/>
      <c r="HP54" s="15"/>
      <c r="HQ54" s="15"/>
      <c r="HR54" s="15"/>
      <c r="HS54" s="15"/>
      <c r="HT54" s="15"/>
      <c r="HU54" s="15"/>
      <c r="HV54" s="15"/>
      <c r="HW54" s="15"/>
      <c r="HX54" s="15"/>
      <c r="HY54" s="15"/>
      <c r="HZ54" s="15"/>
      <c r="IA54" s="15"/>
      <c r="IB54" s="15"/>
      <c r="IC54" s="15"/>
      <c r="ID54" s="15"/>
      <c r="IE54" s="15"/>
      <c r="IF54" s="15"/>
      <c r="IG54" s="15"/>
      <c r="IH54" s="15"/>
      <c r="II54" s="15"/>
      <c r="IJ54" s="15"/>
      <c r="IK54" s="15"/>
      <c r="IL54" s="15"/>
      <c r="IM54" s="15"/>
      <c r="IN54" s="15"/>
      <c r="IO54" s="15"/>
      <c r="IP54" s="15"/>
      <c r="IQ54" s="15"/>
      <c r="IR54" s="15"/>
      <c r="IS54" s="15"/>
      <c r="IT54" s="15"/>
      <c r="IU54" s="15"/>
      <c r="IV54" s="15"/>
      <c r="IW54" s="15"/>
      <c r="IX54" s="15"/>
      <c r="IY54" s="15"/>
      <c r="IZ54" s="15"/>
    </row>
    <row r="55" spans="1:260" s="10" customFormat="1" ht="28.5" customHeight="1">
      <c r="A55" s="23"/>
      <c r="B55" s="24" t="s">
        <v>63</v>
      </c>
      <c r="C55" s="24"/>
      <c r="D55" s="25"/>
      <c r="E55" s="228"/>
      <c r="F55" s="26"/>
      <c r="G55" s="23"/>
      <c r="H55" s="25"/>
      <c r="I55" s="26"/>
      <c r="J55" s="27"/>
      <c r="K55" s="25"/>
      <c r="L55" s="28"/>
      <c r="M55" s="28"/>
      <c r="N55" s="28"/>
      <c r="O55" s="29">
        <f>SUBTOTAL(9,O52:O54)</f>
        <v>4254368650</v>
      </c>
      <c r="P55" s="12"/>
      <c r="Q55" s="11"/>
      <c r="R55" s="28"/>
      <c r="S55" s="30"/>
      <c r="T55" s="31"/>
      <c r="U55" s="22"/>
      <c r="V55" s="32"/>
      <c r="W55" s="33"/>
      <c r="X55" s="14"/>
      <c r="Y55" s="218"/>
      <c r="Z55" s="22"/>
      <c r="AA55" s="218"/>
      <c r="AB55" s="22"/>
      <c r="AC55" s="38"/>
      <c r="AD55" s="38"/>
      <c r="AE55" s="38"/>
      <c r="AF55" s="38"/>
      <c r="AG55" s="38"/>
      <c r="AH55" s="38"/>
      <c r="AI55" s="38"/>
      <c r="AJ55" s="38"/>
      <c r="AK55" s="38"/>
      <c r="AL55" s="38"/>
      <c r="AM55" s="38"/>
      <c r="AN55" s="38"/>
      <c r="AO55" s="38"/>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c r="EH55" s="15"/>
      <c r="EI55" s="15"/>
      <c r="EJ55" s="15"/>
      <c r="EK55" s="15"/>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c r="FR55" s="15"/>
      <c r="FS55" s="15"/>
      <c r="FT55" s="15"/>
      <c r="FU55" s="15"/>
      <c r="FV55" s="15"/>
      <c r="FW55" s="15"/>
      <c r="FX55" s="15"/>
      <c r="FY55" s="15"/>
      <c r="FZ55" s="15"/>
      <c r="GA55" s="15"/>
      <c r="GB55" s="15"/>
      <c r="GC55" s="15"/>
      <c r="GD55" s="15"/>
      <c r="GE55" s="15"/>
      <c r="GF55" s="15"/>
      <c r="GG55" s="15"/>
      <c r="GH55" s="15"/>
      <c r="GI55" s="15"/>
      <c r="GJ55" s="15"/>
      <c r="GK55" s="15"/>
      <c r="GL55" s="15"/>
      <c r="GM55" s="15"/>
      <c r="GN55" s="15"/>
      <c r="GO55" s="15"/>
      <c r="GP55" s="15"/>
      <c r="GQ55" s="15"/>
      <c r="GR55" s="15"/>
      <c r="GS55" s="15"/>
      <c r="GT55" s="15"/>
      <c r="GU55" s="15"/>
      <c r="GV55" s="15"/>
      <c r="GW55" s="15"/>
      <c r="GX55" s="15"/>
      <c r="GY55" s="15"/>
      <c r="GZ55" s="15"/>
      <c r="HA55" s="15"/>
      <c r="HB55" s="15"/>
      <c r="HC55" s="15"/>
      <c r="HD55" s="15"/>
      <c r="HE55" s="15"/>
      <c r="HF55" s="15"/>
      <c r="HG55" s="15"/>
      <c r="HH55" s="15"/>
      <c r="HI55" s="15"/>
      <c r="HJ55" s="15"/>
      <c r="HK55" s="15"/>
      <c r="HL55" s="15"/>
      <c r="HM55" s="15"/>
      <c r="HN55" s="15"/>
      <c r="HO55" s="15"/>
      <c r="HP55" s="15"/>
      <c r="HQ55" s="15"/>
      <c r="HR55" s="15"/>
      <c r="HS55" s="15"/>
      <c r="HT55" s="15"/>
      <c r="HU55" s="15"/>
      <c r="HV55" s="15"/>
      <c r="HW55" s="15"/>
      <c r="HX55" s="15"/>
      <c r="HY55" s="15"/>
      <c r="HZ55" s="15"/>
      <c r="IA55" s="15"/>
      <c r="IB55" s="15"/>
      <c r="IC55" s="15"/>
      <c r="ID55" s="15"/>
      <c r="IE55" s="15"/>
      <c r="IF55" s="15"/>
      <c r="IG55" s="15"/>
      <c r="IH55" s="15"/>
      <c r="II55" s="15"/>
      <c r="IJ55" s="15"/>
      <c r="IK55" s="15"/>
      <c r="IL55" s="15"/>
      <c r="IM55" s="15"/>
      <c r="IN55" s="15"/>
      <c r="IO55" s="15"/>
      <c r="IP55" s="15"/>
      <c r="IQ55" s="15"/>
      <c r="IR55" s="15"/>
      <c r="IS55" s="15"/>
      <c r="IT55" s="15"/>
      <c r="IU55" s="15"/>
      <c r="IV55" s="15"/>
      <c r="IW55" s="15"/>
      <c r="IX55" s="15"/>
      <c r="IY55" s="15"/>
      <c r="IZ55" s="15"/>
    </row>
    <row r="56" spans="1:260" s="10" customFormat="1" ht="28.5" customHeight="1">
      <c r="A56" s="23"/>
      <c r="B56" s="24" t="s">
        <v>440</v>
      </c>
      <c r="C56" s="24"/>
      <c r="D56" s="25"/>
      <c r="E56" s="228"/>
      <c r="F56" s="26"/>
      <c r="G56" s="23"/>
      <c r="H56" s="25"/>
      <c r="I56" s="26"/>
      <c r="J56" s="27"/>
      <c r="K56" s="25"/>
      <c r="L56" s="28"/>
      <c r="M56" s="28"/>
      <c r="N56" s="28"/>
      <c r="O56" s="29" t="e">
        <f>SUBTOTAL(9,#REF!)</f>
        <v>#REF!</v>
      </c>
      <c r="P56" s="12"/>
      <c r="Q56" s="11"/>
      <c r="R56" s="28"/>
      <c r="S56" s="30"/>
      <c r="T56" s="31"/>
      <c r="U56" s="22"/>
      <c r="V56" s="32"/>
      <c r="W56" s="33"/>
      <c r="X56" s="14"/>
      <c r="Y56" s="218"/>
      <c r="Z56" s="22"/>
      <c r="AA56" s="218"/>
      <c r="AB56" s="22"/>
      <c r="AC56" s="38"/>
      <c r="AD56" s="38"/>
      <c r="AE56" s="38"/>
      <c r="AF56" s="38"/>
      <c r="AG56" s="38"/>
      <c r="AH56" s="38"/>
      <c r="AI56" s="38"/>
      <c r="AJ56" s="38"/>
      <c r="AK56" s="38"/>
      <c r="AL56" s="38"/>
      <c r="AM56" s="38"/>
      <c r="AN56" s="38"/>
      <c r="AO56" s="38"/>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c r="DU56" s="15"/>
      <c r="DV56" s="15"/>
      <c r="DW56" s="15"/>
      <c r="DX56" s="15"/>
      <c r="DY56" s="15"/>
      <c r="DZ56" s="15"/>
      <c r="EA56" s="15"/>
      <c r="EB56" s="15"/>
      <c r="EC56" s="15"/>
      <c r="ED56" s="15"/>
      <c r="EE56" s="15"/>
      <c r="EF56" s="15"/>
      <c r="EG56" s="15"/>
      <c r="EH56" s="15"/>
      <c r="EI56" s="15"/>
      <c r="EJ56" s="15"/>
      <c r="EK56" s="15"/>
      <c r="EL56" s="15"/>
      <c r="EM56" s="15"/>
      <c r="EN56" s="15"/>
      <c r="EO56" s="15"/>
      <c r="EP56" s="15"/>
      <c r="EQ56" s="15"/>
      <c r="ER56" s="15"/>
      <c r="ES56" s="15"/>
      <c r="ET56" s="15"/>
      <c r="EU56" s="15"/>
      <c r="EV56" s="15"/>
      <c r="EW56" s="15"/>
      <c r="EX56" s="15"/>
      <c r="EY56" s="15"/>
      <c r="EZ56" s="15"/>
      <c r="FA56" s="15"/>
      <c r="FB56" s="15"/>
      <c r="FC56" s="15"/>
      <c r="FD56" s="15"/>
      <c r="FE56" s="15"/>
      <c r="FF56" s="15"/>
      <c r="FG56" s="15"/>
      <c r="FH56" s="15"/>
      <c r="FI56" s="15"/>
      <c r="FJ56" s="15"/>
      <c r="FK56" s="15"/>
      <c r="FL56" s="15"/>
      <c r="FM56" s="15"/>
      <c r="FN56" s="15"/>
      <c r="FO56" s="15"/>
      <c r="FP56" s="15"/>
      <c r="FQ56" s="15"/>
      <c r="FR56" s="15"/>
      <c r="FS56" s="15"/>
      <c r="FT56" s="15"/>
      <c r="FU56" s="15"/>
      <c r="FV56" s="15"/>
      <c r="FW56" s="15"/>
      <c r="FX56" s="15"/>
      <c r="FY56" s="15"/>
      <c r="FZ56" s="15"/>
      <c r="GA56" s="15"/>
      <c r="GB56" s="15"/>
      <c r="GC56" s="15"/>
      <c r="GD56" s="15"/>
      <c r="GE56" s="15"/>
      <c r="GF56" s="15"/>
      <c r="GG56" s="15"/>
      <c r="GH56" s="15"/>
      <c r="GI56" s="15"/>
      <c r="GJ56" s="15"/>
      <c r="GK56" s="15"/>
      <c r="GL56" s="15"/>
      <c r="GM56" s="15"/>
      <c r="GN56" s="15"/>
      <c r="GO56" s="15"/>
      <c r="GP56" s="15"/>
      <c r="GQ56" s="15"/>
      <c r="GR56" s="15"/>
      <c r="GS56" s="15"/>
      <c r="GT56" s="15"/>
      <c r="GU56" s="15"/>
      <c r="GV56" s="15"/>
      <c r="GW56" s="15"/>
      <c r="GX56" s="15"/>
      <c r="GY56" s="15"/>
      <c r="GZ56" s="15"/>
      <c r="HA56" s="15"/>
      <c r="HB56" s="15"/>
      <c r="HC56" s="15"/>
      <c r="HD56" s="15"/>
      <c r="HE56" s="15"/>
      <c r="HF56" s="15"/>
      <c r="HG56" s="15"/>
      <c r="HH56" s="15"/>
      <c r="HI56" s="15"/>
      <c r="HJ56" s="15"/>
      <c r="HK56" s="15"/>
      <c r="HL56" s="15"/>
      <c r="HM56" s="15"/>
      <c r="HN56" s="15"/>
      <c r="HO56" s="15"/>
      <c r="HP56" s="15"/>
      <c r="HQ56" s="15"/>
      <c r="HR56" s="15"/>
      <c r="HS56" s="15"/>
      <c r="HT56" s="15"/>
      <c r="HU56" s="15"/>
      <c r="HV56" s="15"/>
      <c r="HW56" s="15"/>
      <c r="HX56" s="15"/>
      <c r="HY56" s="15"/>
      <c r="HZ56" s="15"/>
      <c r="IA56" s="15"/>
      <c r="IB56" s="15"/>
      <c r="IC56" s="15"/>
      <c r="ID56" s="15"/>
      <c r="IE56" s="15"/>
      <c r="IF56" s="15"/>
      <c r="IG56" s="15"/>
      <c r="IH56" s="15"/>
      <c r="II56" s="15"/>
      <c r="IJ56" s="15"/>
      <c r="IK56" s="15"/>
      <c r="IL56" s="15"/>
      <c r="IM56" s="15"/>
      <c r="IN56" s="15"/>
      <c r="IO56" s="15"/>
      <c r="IP56" s="15"/>
      <c r="IQ56" s="15"/>
      <c r="IR56" s="15"/>
      <c r="IS56" s="15"/>
      <c r="IT56" s="15"/>
      <c r="IU56" s="15"/>
      <c r="IV56" s="15"/>
      <c r="IW56" s="15"/>
      <c r="IX56" s="15"/>
      <c r="IY56" s="15"/>
      <c r="IZ56" s="15"/>
    </row>
    <row r="57" spans="1:260" s="10" customFormat="1" ht="36.75" customHeight="1">
      <c r="A57" s="11">
        <v>18</v>
      </c>
      <c r="B57" s="16" t="s">
        <v>411</v>
      </c>
      <c r="C57" s="17" t="s">
        <v>409</v>
      </c>
      <c r="D57" s="18" t="s">
        <v>485</v>
      </c>
      <c r="E57" s="17" t="s">
        <v>486</v>
      </c>
      <c r="F57" s="19">
        <v>43633</v>
      </c>
      <c r="G57" s="11">
        <v>1</v>
      </c>
      <c r="H57" s="11" t="s">
        <v>487</v>
      </c>
      <c r="I57" s="20">
        <v>44056</v>
      </c>
      <c r="J57" s="21" t="s">
        <v>419</v>
      </c>
      <c r="K57" s="11" t="s">
        <v>26</v>
      </c>
      <c r="L57" s="13">
        <v>829150</v>
      </c>
      <c r="M57" s="13">
        <v>380</v>
      </c>
      <c r="N57" s="13">
        <v>8</v>
      </c>
      <c r="O57" s="13">
        <f t="shared" si="2"/>
        <v>315077000</v>
      </c>
      <c r="P57" s="12"/>
      <c r="Q57" s="22">
        <v>44105</v>
      </c>
      <c r="R57" s="12"/>
      <c r="S57" s="22">
        <v>44153</v>
      </c>
      <c r="T57" s="22">
        <v>44068</v>
      </c>
      <c r="U57" s="22">
        <v>44105</v>
      </c>
      <c r="V57" s="14">
        <v>38</v>
      </c>
      <c r="W57" s="12">
        <v>45</v>
      </c>
      <c r="X57" s="14">
        <v>-7</v>
      </c>
      <c r="Y57" s="218">
        <v>718</v>
      </c>
      <c r="Z57" s="22">
        <v>44105</v>
      </c>
      <c r="AA57" s="218">
        <v>726</v>
      </c>
      <c r="AB57" s="22">
        <v>44105</v>
      </c>
      <c r="AC57" s="40">
        <v>315077000</v>
      </c>
      <c r="AD57" s="43">
        <v>31507700</v>
      </c>
      <c r="AE57" s="43">
        <v>346584700</v>
      </c>
      <c r="AF57" s="39">
        <v>44088</v>
      </c>
      <c r="AG57" s="39">
        <v>44088</v>
      </c>
      <c r="AH57" s="39">
        <v>44068</v>
      </c>
      <c r="AI57" s="39">
        <v>44097</v>
      </c>
      <c r="AJ57" s="39">
        <v>44097</v>
      </c>
      <c r="AK57" s="231" t="s">
        <v>497</v>
      </c>
      <c r="AL57" s="230">
        <v>44153</v>
      </c>
      <c r="AM57" s="42">
        <v>3008400799</v>
      </c>
      <c r="AN57" s="230">
        <v>44913</v>
      </c>
      <c r="AO57" s="39">
        <v>44088</v>
      </c>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c r="EF57" s="15"/>
      <c r="EG57" s="15"/>
      <c r="EH57" s="15"/>
      <c r="EI57" s="15"/>
      <c r="EJ57" s="15"/>
      <c r="EK57" s="15"/>
      <c r="EL57" s="15"/>
      <c r="EM57" s="15"/>
      <c r="EN57" s="15"/>
      <c r="EO57" s="15"/>
      <c r="EP57" s="15"/>
      <c r="EQ57" s="15"/>
      <c r="ER57" s="15"/>
      <c r="ES57" s="15"/>
      <c r="ET57" s="15"/>
      <c r="EU57" s="15"/>
      <c r="EV57" s="15"/>
      <c r="EW57" s="15"/>
      <c r="EX57" s="15"/>
      <c r="EY57" s="15"/>
      <c r="EZ57" s="15"/>
      <c r="FA57" s="15"/>
      <c r="FB57" s="15"/>
      <c r="FC57" s="15"/>
      <c r="FD57" s="15"/>
      <c r="FE57" s="15"/>
      <c r="FF57" s="15"/>
      <c r="FG57" s="15"/>
      <c r="FH57" s="15"/>
      <c r="FI57" s="15"/>
      <c r="FJ57" s="15"/>
      <c r="FK57" s="15"/>
      <c r="FL57" s="15"/>
      <c r="FM57" s="15"/>
      <c r="FN57" s="15"/>
      <c r="FO57" s="15"/>
      <c r="FP57" s="15"/>
      <c r="FQ57" s="15"/>
      <c r="FR57" s="15"/>
      <c r="FS57" s="15"/>
      <c r="FT57" s="15"/>
      <c r="FU57" s="15"/>
      <c r="FV57" s="15"/>
      <c r="FW57" s="15"/>
      <c r="FX57" s="15"/>
      <c r="FY57" s="15"/>
      <c r="FZ57" s="15"/>
      <c r="GA57" s="15"/>
      <c r="GB57" s="15"/>
      <c r="GC57" s="15"/>
      <c r="GD57" s="15"/>
      <c r="GE57" s="15"/>
      <c r="GF57" s="15"/>
      <c r="GG57" s="15"/>
      <c r="GH57" s="15"/>
      <c r="GI57" s="15"/>
      <c r="GJ57" s="15"/>
      <c r="GK57" s="15"/>
      <c r="GL57" s="15"/>
      <c r="GM57" s="15"/>
      <c r="GN57" s="15"/>
      <c r="GO57" s="15"/>
      <c r="GP57" s="15"/>
      <c r="GQ57" s="15"/>
      <c r="GR57" s="15"/>
      <c r="GS57" s="15"/>
      <c r="GT57" s="15"/>
      <c r="GU57" s="15"/>
      <c r="GV57" s="15"/>
      <c r="GW57" s="15"/>
      <c r="GX57" s="15"/>
      <c r="GY57" s="15"/>
      <c r="GZ57" s="15"/>
      <c r="HA57" s="15"/>
      <c r="HB57" s="15"/>
      <c r="HC57" s="15"/>
      <c r="HD57" s="15"/>
      <c r="HE57" s="15"/>
      <c r="HF57" s="15"/>
      <c r="HG57" s="15"/>
      <c r="HH57" s="15"/>
      <c r="HI57" s="15"/>
      <c r="HJ57" s="15"/>
      <c r="HK57" s="15"/>
      <c r="HL57" s="15"/>
      <c r="HM57" s="15"/>
      <c r="HN57" s="15"/>
      <c r="HO57" s="15"/>
      <c r="HP57" s="15"/>
      <c r="HQ57" s="15"/>
      <c r="HR57" s="15"/>
      <c r="HS57" s="15"/>
      <c r="HT57" s="15"/>
      <c r="HU57" s="15"/>
      <c r="HV57" s="15"/>
      <c r="HW57" s="15"/>
      <c r="HX57" s="15"/>
      <c r="HY57" s="15"/>
      <c r="HZ57" s="15"/>
      <c r="IA57" s="15"/>
      <c r="IB57" s="15"/>
      <c r="IC57" s="15"/>
      <c r="ID57" s="15"/>
      <c r="IE57" s="15"/>
      <c r="IF57" s="15"/>
      <c r="IG57" s="15"/>
      <c r="IH57" s="15"/>
      <c r="II57" s="15"/>
      <c r="IJ57" s="15"/>
      <c r="IK57" s="15"/>
      <c r="IL57" s="15"/>
      <c r="IM57" s="15"/>
      <c r="IN57" s="15"/>
      <c r="IO57" s="15"/>
      <c r="IP57" s="15"/>
      <c r="IQ57" s="15"/>
      <c r="IR57" s="15"/>
      <c r="IS57" s="15"/>
      <c r="IT57" s="15"/>
      <c r="IU57" s="15"/>
      <c r="IV57" s="15"/>
      <c r="IW57" s="15"/>
      <c r="IX57" s="15"/>
      <c r="IY57" s="15"/>
      <c r="IZ57" s="15"/>
    </row>
    <row r="58" spans="1:260" s="10" customFormat="1" ht="36.75" customHeight="1">
      <c r="A58" s="11">
        <v>18</v>
      </c>
      <c r="B58" s="16" t="s">
        <v>411</v>
      </c>
      <c r="C58" s="17" t="s">
        <v>409</v>
      </c>
      <c r="D58" s="18" t="s">
        <v>485</v>
      </c>
      <c r="E58" s="17" t="s">
        <v>486</v>
      </c>
      <c r="F58" s="19">
        <v>43633</v>
      </c>
      <c r="G58" s="11">
        <v>2</v>
      </c>
      <c r="H58" s="12" t="s">
        <v>488</v>
      </c>
      <c r="I58" s="20">
        <v>44056</v>
      </c>
      <c r="J58" s="21" t="s">
        <v>419</v>
      </c>
      <c r="K58" s="11" t="s">
        <v>26</v>
      </c>
      <c r="L58" s="13">
        <v>829150</v>
      </c>
      <c r="M58" s="13">
        <v>300</v>
      </c>
      <c r="N58" s="13">
        <v>6</v>
      </c>
      <c r="O58" s="13">
        <f t="shared" si="2"/>
        <v>248745000</v>
      </c>
      <c r="P58" s="12"/>
      <c r="Q58" s="22">
        <v>44116</v>
      </c>
      <c r="R58" s="12"/>
      <c r="S58" s="22">
        <v>44154</v>
      </c>
      <c r="T58" s="22">
        <v>44091</v>
      </c>
      <c r="U58" s="22">
        <v>44116</v>
      </c>
      <c r="V58" s="14">
        <v>26</v>
      </c>
      <c r="W58" s="12">
        <v>30</v>
      </c>
      <c r="X58" s="14">
        <v>-4</v>
      </c>
      <c r="Y58" s="218">
        <v>807</v>
      </c>
      <c r="Z58" s="22">
        <v>44116</v>
      </c>
      <c r="AA58" s="218">
        <v>821</v>
      </c>
      <c r="AB58" s="22">
        <v>44116</v>
      </c>
      <c r="AC58" s="40">
        <v>248745000</v>
      </c>
      <c r="AD58" s="43">
        <v>24874500</v>
      </c>
      <c r="AE58" s="43">
        <v>273619500</v>
      </c>
      <c r="AF58" s="39">
        <v>44102</v>
      </c>
      <c r="AG58" s="39">
        <v>44102</v>
      </c>
      <c r="AH58" s="39">
        <v>44091</v>
      </c>
      <c r="AI58" s="39">
        <v>44111</v>
      </c>
      <c r="AJ58" s="39">
        <v>44111</v>
      </c>
      <c r="AK58" s="231" t="s">
        <v>498</v>
      </c>
      <c r="AL58" s="230">
        <v>44154</v>
      </c>
      <c r="AM58" s="42">
        <v>1557031765</v>
      </c>
      <c r="AN58" s="230">
        <v>44914</v>
      </c>
      <c r="AO58" s="39">
        <v>44102</v>
      </c>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c r="DS58" s="15"/>
      <c r="DT58" s="15"/>
      <c r="DU58" s="15"/>
      <c r="DV58" s="15"/>
      <c r="DW58" s="15"/>
      <c r="DX58" s="15"/>
      <c r="DY58" s="15"/>
      <c r="DZ58" s="15"/>
      <c r="EA58" s="15"/>
      <c r="EB58" s="15"/>
      <c r="EC58" s="15"/>
      <c r="ED58" s="15"/>
      <c r="EE58" s="15"/>
      <c r="EF58" s="15"/>
      <c r="EG58" s="15"/>
      <c r="EH58" s="15"/>
      <c r="EI58" s="15"/>
      <c r="EJ58" s="15"/>
      <c r="EK58" s="15"/>
      <c r="EL58" s="15"/>
      <c r="EM58" s="15"/>
      <c r="EN58" s="15"/>
      <c r="EO58" s="15"/>
      <c r="EP58" s="15"/>
      <c r="EQ58" s="15"/>
      <c r="ER58" s="15"/>
      <c r="ES58" s="15"/>
      <c r="ET58" s="15"/>
      <c r="EU58" s="15"/>
      <c r="EV58" s="15"/>
      <c r="EW58" s="15"/>
      <c r="EX58" s="15"/>
      <c r="EY58" s="15"/>
      <c r="EZ58" s="15"/>
      <c r="FA58" s="15"/>
      <c r="FB58" s="15"/>
      <c r="FC58" s="15"/>
      <c r="FD58" s="15"/>
      <c r="FE58" s="15"/>
      <c r="FF58" s="15"/>
      <c r="FG58" s="15"/>
      <c r="FH58" s="15"/>
      <c r="FI58" s="15"/>
      <c r="FJ58" s="15"/>
      <c r="FK58" s="15"/>
      <c r="FL58" s="15"/>
      <c r="FM58" s="15"/>
      <c r="FN58" s="15"/>
      <c r="FO58" s="15"/>
      <c r="FP58" s="15"/>
      <c r="FQ58" s="15"/>
      <c r="FR58" s="15"/>
      <c r="FS58" s="15"/>
      <c r="FT58" s="15"/>
      <c r="FU58" s="15"/>
      <c r="FV58" s="15"/>
      <c r="FW58" s="15"/>
      <c r="FX58" s="15"/>
      <c r="FY58" s="15"/>
      <c r="FZ58" s="15"/>
      <c r="GA58" s="15"/>
      <c r="GB58" s="15"/>
      <c r="GC58" s="15"/>
      <c r="GD58" s="15"/>
      <c r="GE58" s="15"/>
      <c r="GF58" s="15"/>
      <c r="GG58" s="15"/>
      <c r="GH58" s="15"/>
      <c r="GI58" s="15"/>
      <c r="GJ58" s="15"/>
      <c r="GK58" s="15"/>
      <c r="GL58" s="15"/>
      <c r="GM58" s="15"/>
      <c r="GN58" s="15"/>
      <c r="GO58" s="15"/>
      <c r="GP58" s="15"/>
      <c r="GQ58" s="15"/>
      <c r="GR58" s="15"/>
      <c r="GS58" s="15"/>
      <c r="GT58" s="15"/>
      <c r="GU58" s="15"/>
      <c r="GV58" s="15"/>
      <c r="GW58" s="15"/>
      <c r="GX58" s="15"/>
      <c r="GY58" s="15"/>
      <c r="GZ58" s="15"/>
      <c r="HA58" s="15"/>
      <c r="HB58" s="15"/>
      <c r="HC58" s="15"/>
      <c r="HD58" s="15"/>
      <c r="HE58" s="15"/>
      <c r="HF58" s="15"/>
      <c r="HG58" s="15"/>
      <c r="HH58" s="15"/>
      <c r="HI58" s="15"/>
      <c r="HJ58" s="15"/>
      <c r="HK58" s="15"/>
      <c r="HL58" s="15"/>
      <c r="HM58" s="15"/>
      <c r="HN58" s="15"/>
      <c r="HO58" s="15"/>
      <c r="HP58" s="15"/>
      <c r="HQ58" s="15"/>
      <c r="HR58" s="15"/>
      <c r="HS58" s="15"/>
      <c r="HT58" s="15"/>
      <c r="HU58" s="15"/>
      <c r="HV58" s="15"/>
      <c r="HW58" s="15"/>
      <c r="HX58" s="15"/>
      <c r="HY58" s="15"/>
      <c r="HZ58" s="15"/>
      <c r="IA58" s="15"/>
      <c r="IB58" s="15"/>
      <c r="IC58" s="15"/>
      <c r="ID58" s="15"/>
      <c r="IE58" s="15"/>
      <c r="IF58" s="15"/>
      <c r="IG58" s="15"/>
      <c r="IH58" s="15"/>
      <c r="II58" s="15"/>
      <c r="IJ58" s="15"/>
      <c r="IK58" s="15"/>
      <c r="IL58" s="15"/>
      <c r="IM58" s="15"/>
      <c r="IN58" s="15"/>
      <c r="IO58" s="15"/>
      <c r="IP58" s="15"/>
      <c r="IQ58" s="15"/>
      <c r="IR58" s="15"/>
      <c r="IS58" s="15"/>
      <c r="IT58" s="15"/>
      <c r="IU58" s="15"/>
      <c r="IV58" s="15"/>
      <c r="IW58" s="15"/>
      <c r="IX58" s="15"/>
      <c r="IY58" s="15"/>
      <c r="IZ58" s="15"/>
    </row>
    <row r="59" spans="1:260" s="10" customFormat="1" ht="36.75" customHeight="1">
      <c r="A59" s="11">
        <v>18</v>
      </c>
      <c r="B59" s="16" t="s">
        <v>411</v>
      </c>
      <c r="C59" s="17" t="s">
        <v>409</v>
      </c>
      <c r="D59" s="18" t="s">
        <v>485</v>
      </c>
      <c r="E59" s="17" t="s">
        <v>486</v>
      </c>
      <c r="F59" s="19">
        <v>43633</v>
      </c>
      <c r="G59" s="11">
        <v>3</v>
      </c>
      <c r="H59" s="12" t="s">
        <v>494</v>
      </c>
      <c r="I59" s="20">
        <v>44056</v>
      </c>
      <c r="J59" s="21" t="s">
        <v>419</v>
      </c>
      <c r="K59" s="11" t="s">
        <v>26</v>
      </c>
      <c r="L59" s="13">
        <v>829150</v>
      </c>
      <c r="M59" s="13">
        <v>353</v>
      </c>
      <c r="N59" s="13">
        <v>7</v>
      </c>
      <c r="O59" s="13">
        <f t="shared" si="2"/>
        <v>292689950</v>
      </c>
      <c r="P59" s="12"/>
      <c r="Q59" s="22">
        <v>44147</v>
      </c>
      <c r="R59" s="12"/>
      <c r="S59" s="22">
        <v>44180</v>
      </c>
      <c r="T59" s="22">
        <v>44118</v>
      </c>
      <c r="U59" s="22">
        <v>44147</v>
      </c>
      <c r="V59" s="14">
        <v>30</v>
      </c>
      <c r="W59" s="12">
        <v>30</v>
      </c>
      <c r="X59" s="14">
        <v>0</v>
      </c>
      <c r="Y59" s="218">
        <v>1287</v>
      </c>
      <c r="Z59" s="22">
        <v>44147</v>
      </c>
      <c r="AA59" s="218">
        <v>1310</v>
      </c>
      <c r="AB59" s="22">
        <v>44147</v>
      </c>
      <c r="AC59" s="40">
        <v>292689950</v>
      </c>
      <c r="AD59" s="43">
        <v>29268995</v>
      </c>
      <c r="AE59" s="43">
        <v>321958945</v>
      </c>
      <c r="AF59" s="39">
        <v>44123</v>
      </c>
      <c r="AG59" s="39">
        <v>44123</v>
      </c>
      <c r="AH59" s="39">
        <v>44118</v>
      </c>
      <c r="AI59" s="39">
        <v>44132</v>
      </c>
      <c r="AJ59" s="39">
        <v>44132</v>
      </c>
      <c r="AK59" s="231" t="s">
        <v>499</v>
      </c>
      <c r="AL59" s="230">
        <v>44190</v>
      </c>
      <c r="AM59" s="42">
        <v>1453466784</v>
      </c>
      <c r="AN59" s="230">
        <v>44941</v>
      </c>
      <c r="AO59" s="39">
        <v>44123</v>
      </c>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c r="EF59" s="15"/>
      <c r="EG59" s="15"/>
      <c r="EH59" s="15"/>
      <c r="EI59" s="15"/>
      <c r="EJ59" s="15"/>
      <c r="EK59" s="15"/>
      <c r="EL59" s="15"/>
      <c r="EM59" s="15"/>
      <c r="EN59" s="15"/>
      <c r="EO59" s="15"/>
      <c r="EP59" s="15"/>
      <c r="EQ59" s="15"/>
      <c r="ER59" s="15"/>
      <c r="ES59" s="15"/>
      <c r="ET59" s="15"/>
      <c r="EU59" s="15"/>
      <c r="EV59" s="15"/>
      <c r="EW59" s="15"/>
      <c r="EX59" s="15"/>
      <c r="EY59" s="15"/>
      <c r="EZ59" s="15"/>
      <c r="FA59" s="15"/>
      <c r="FB59" s="15"/>
      <c r="FC59" s="15"/>
      <c r="FD59" s="15"/>
      <c r="FE59" s="15"/>
      <c r="FF59" s="15"/>
      <c r="FG59" s="15"/>
      <c r="FH59" s="15"/>
      <c r="FI59" s="15"/>
      <c r="FJ59" s="15"/>
      <c r="FK59" s="15"/>
      <c r="FL59" s="15"/>
      <c r="FM59" s="15"/>
      <c r="FN59" s="15"/>
      <c r="FO59" s="15"/>
      <c r="FP59" s="15"/>
      <c r="FQ59" s="15"/>
      <c r="FR59" s="15"/>
      <c r="FS59" s="15"/>
      <c r="FT59" s="15"/>
      <c r="FU59" s="15"/>
      <c r="FV59" s="15"/>
      <c r="FW59" s="15"/>
      <c r="FX59" s="15"/>
      <c r="FY59" s="15"/>
      <c r="FZ59" s="15"/>
      <c r="GA59" s="15"/>
      <c r="GB59" s="15"/>
      <c r="GC59" s="15"/>
      <c r="GD59" s="15"/>
      <c r="GE59" s="15"/>
      <c r="GF59" s="15"/>
      <c r="GG59" s="15"/>
      <c r="GH59" s="15"/>
      <c r="GI59" s="15"/>
      <c r="GJ59" s="15"/>
      <c r="GK59" s="15"/>
      <c r="GL59" s="15"/>
      <c r="GM59" s="15"/>
      <c r="GN59" s="15"/>
      <c r="GO59" s="15"/>
      <c r="GP59" s="15"/>
      <c r="GQ59" s="15"/>
      <c r="GR59" s="15"/>
      <c r="GS59" s="15"/>
      <c r="GT59" s="15"/>
      <c r="GU59" s="15"/>
      <c r="GV59" s="15"/>
      <c r="GW59" s="15"/>
      <c r="GX59" s="15"/>
      <c r="GY59" s="15"/>
      <c r="GZ59" s="15"/>
      <c r="HA59" s="15"/>
      <c r="HB59" s="15"/>
      <c r="HC59" s="15"/>
      <c r="HD59" s="15"/>
      <c r="HE59" s="15"/>
      <c r="HF59" s="15"/>
      <c r="HG59" s="15"/>
      <c r="HH59" s="15"/>
      <c r="HI59" s="15"/>
      <c r="HJ59" s="15"/>
      <c r="HK59" s="15"/>
      <c r="HL59" s="15"/>
      <c r="HM59" s="15"/>
      <c r="HN59" s="15"/>
      <c r="HO59" s="15"/>
      <c r="HP59" s="15"/>
      <c r="HQ59" s="15"/>
      <c r="HR59" s="15"/>
      <c r="HS59" s="15"/>
      <c r="HT59" s="15"/>
      <c r="HU59" s="15"/>
      <c r="HV59" s="15"/>
      <c r="HW59" s="15"/>
      <c r="HX59" s="15"/>
      <c r="HY59" s="15"/>
      <c r="HZ59" s="15"/>
      <c r="IA59" s="15"/>
      <c r="IB59" s="15"/>
      <c r="IC59" s="15"/>
      <c r="ID59" s="15"/>
      <c r="IE59" s="15"/>
      <c r="IF59" s="15"/>
      <c r="IG59" s="15"/>
      <c r="IH59" s="15"/>
      <c r="II59" s="15"/>
      <c r="IJ59" s="15"/>
      <c r="IK59" s="15"/>
      <c r="IL59" s="15"/>
      <c r="IM59" s="15"/>
      <c r="IN59" s="15"/>
      <c r="IO59" s="15"/>
      <c r="IP59" s="15"/>
      <c r="IQ59" s="15"/>
      <c r="IR59" s="15"/>
      <c r="IS59" s="15"/>
      <c r="IT59" s="15"/>
      <c r="IU59" s="15"/>
      <c r="IV59" s="15"/>
      <c r="IW59" s="15"/>
      <c r="IX59" s="15"/>
      <c r="IY59" s="15"/>
      <c r="IZ59" s="15"/>
    </row>
    <row r="60" spans="1:260" s="25" customFormat="1" ht="27" customHeight="1">
      <c r="A60" s="11">
        <v>18</v>
      </c>
      <c r="B60" s="16" t="s">
        <v>411</v>
      </c>
      <c r="C60" s="17" t="s">
        <v>409</v>
      </c>
      <c r="D60" s="18" t="s">
        <v>485</v>
      </c>
      <c r="E60" s="17" t="s">
        <v>486</v>
      </c>
      <c r="F60" s="19">
        <v>43633</v>
      </c>
      <c r="G60" s="11">
        <v>5</v>
      </c>
      <c r="H60" s="11" t="s">
        <v>490</v>
      </c>
      <c r="I60" s="20">
        <v>44056</v>
      </c>
      <c r="J60" s="21" t="s">
        <v>419</v>
      </c>
      <c r="K60" s="11" t="s">
        <v>26</v>
      </c>
      <c r="L60" s="13">
        <v>829150</v>
      </c>
      <c r="M60" s="13">
        <v>100</v>
      </c>
      <c r="N60" s="13">
        <v>2</v>
      </c>
      <c r="O60" s="13">
        <f t="shared" si="2"/>
        <v>82915000</v>
      </c>
      <c r="P60" s="12"/>
      <c r="Q60" s="22">
        <v>44167</v>
      </c>
      <c r="R60" s="12"/>
      <c r="S60" s="22">
        <v>44210</v>
      </c>
      <c r="T60" s="22">
        <v>44148</v>
      </c>
      <c r="U60" s="22">
        <v>44167</v>
      </c>
      <c r="V60" s="14">
        <v>20</v>
      </c>
      <c r="W60" s="12">
        <v>30</v>
      </c>
      <c r="X60" s="14">
        <v>-10</v>
      </c>
      <c r="Y60" s="218">
        <v>1464</v>
      </c>
      <c r="Z60" s="22">
        <v>44167</v>
      </c>
      <c r="AA60" s="218">
        <v>1480</v>
      </c>
      <c r="AB60" s="22">
        <v>44167</v>
      </c>
      <c r="AC60" s="40">
        <v>82915000</v>
      </c>
      <c r="AD60" s="43">
        <v>8291500</v>
      </c>
      <c r="AE60" s="43">
        <v>91206500</v>
      </c>
      <c r="AF60" s="39">
        <v>44153</v>
      </c>
      <c r="AG60" s="39">
        <v>44153</v>
      </c>
      <c r="AH60" s="39">
        <v>44148</v>
      </c>
      <c r="AI60" s="39">
        <v>44162</v>
      </c>
      <c r="AJ60" s="39">
        <v>44162</v>
      </c>
      <c r="AK60" s="232" t="s">
        <v>501</v>
      </c>
      <c r="AL60" s="230">
        <v>44214</v>
      </c>
      <c r="AM60" s="42">
        <v>786063220</v>
      </c>
      <c r="AN60" s="230">
        <v>44970</v>
      </c>
      <c r="AO60" s="39">
        <v>44153</v>
      </c>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row>
    <row r="61" spans="1:260" s="10" customFormat="1" ht="36.75" customHeight="1">
      <c r="A61" s="11">
        <v>18</v>
      </c>
      <c r="B61" s="16" t="s">
        <v>411</v>
      </c>
      <c r="C61" s="17" t="s">
        <v>409</v>
      </c>
      <c r="D61" s="18" t="s">
        <v>485</v>
      </c>
      <c r="E61" s="17" t="s">
        <v>486</v>
      </c>
      <c r="F61" s="19">
        <v>43633</v>
      </c>
      <c r="G61" s="11">
        <v>6</v>
      </c>
      <c r="H61" s="12" t="s">
        <v>491</v>
      </c>
      <c r="I61" s="20">
        <v>44056</v>
      </c>
      <c r="J61" s="21" t="s">
        <v>419</v>
      </c>
      <c r="K61" s="11" t="s">
        <v>26</v>
      </c>
      <c r="L61" s="13">
        <v>829150</v>
      </c>
      <c r="M61" s="13">
        <v>350</v>
      </c>
      <c r="N61" s="13">
        <v>7</v>
      </c>
      <c r="O61" s="13">
        <f t="shared" si="2"/>
        <v>290202500</v>
      </c>
      <c r="P61" s="12"/>
      <c r="Q61" s="22">
        <v>44204</v>
      </c>
      <c r="R61" s="12"/>
      <c r="S61" s="22">
        <v>44251</v>
      </c>
      <c r="T61" s="22">
        <v>44179</v>
      </c>
      <c r="U61" s="22">
        <v>44204</v>
      </c>
      <c r="V61" s="14">
        <v>26</v>
      </c>
      <c r="W61" s="12">
        <v>30</v>
      </c>
      <c r="X61" s="14">
        <v>-4</v>
      </c>
      <c r="Y61" s="218">
        <v>1817</v>
      </c>
      <c r="Z61" s="22">
        <v>44204</v>
      </c>
      <c r="AA61" s="218">
        <v>1822</v>
      </c>
      <c r="AB61" s="22">
        <v>44204</v>
      </c>
      <c r="AC61" s="40">
        <v>290202500</v>
      </c>
      <c r="AD61" s="43">
        <v>29020250</v>
      </c>
      <c r="AE61" s="43">
        <v>319222750</v>
      </c>
      <c r="AF61" s="39">
        <v>44181</v>
      </c>
      <c r="AG61" s="39">
        <v>44181</v>
      </c>
      <c r="AH61" s="39">
        <v>44179</v>
      </c>
      <c r="AI61" s="39">
        <v>44190</v>
      </c>
      <c r="AJ61" s="39">
        <v>44190</v>
      </c>
      <c r="AK61" s="232" t="s">
        <v>502</v>
      </c>
      <c r="AL61" s="230">
        <v>44259</v>
      </c>
      <c r="AM61" s="42">
        <v>1476131599</v>
      </c>
      <c r="AN61" s="230">
        <v>45012</v>
      </c>
      <c r="AO61" s="39">
        <v>44181</v>
      </c>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c r="EE61" s="15"/>
      <c r="EF61" s="15"/>
      <c r="EG61" s="15"/>
      <c r="EH61" s="15"/>
      <c r="EI61" s="15"/>
      <c r="EJ61" s="15"/>
      <c r="EK61" s="15"/>
      <c r="EL61" s="15"/>
      <c r="EM61" s="15"/>
      <c r="EN61" s="15"/>
      <c r="EO61" s="15"/>
      <c r="EP61" s="15"/>
      <c r="EQ61" s="15"/>
      <c r="ER61" s="15"/>
      <c r="ES61" s="15"/>
      <c r="ET61" s="15"/>
      <c r="EU61" s="15"/>
      <c r="EV61" s="15"/>
      <c r="EW61" s="15"/>
      <c r="EX61" s="15"/>
      <c r="EY61" s="15"/>
      <c r="EZ61" s="15"/>
      <c r="FA61" s="15"/>
      <c r="FB61" s="15"/>
      <c r="FC61" s="15"/>
      <c r="FD61" s="15"/>
      <c r="FE61" s="15"/>
      <c r="FF61" s="15"/>
      <c r="FG61" s="15"/>
      <c r="FH61" s="15"/>
      <c r="FI61" s="15"/>
      <c r="FJ61" s="15"/>
      <c r="FK61" s="15"/>
      <c r="FL61" s="15"/>
      <c r="FM61" s="15"/>
      <c r="FN61" s="15"/>
      <c r="FO61" s="15"/>
      <c r="FP61" s="15"/>
      <c r="FQ61" s="15"/>
      <c r="FR61" s="15"/>
      <c r="FS61" s="15"/>
      <c r="FT61" s="15"/>
      <c r="FU61" s="15"/>
      <c r="FV61" s="15"/>
      <c r="FW61" s="15"/>
      <c r="FX61" s="15"/>
      <c r="FY61" s="15"/>
      <c r="FZ61" s="15"/>
      <c r="GA61" s="15"/>
      <c r="GB61" s="15"/>
      <c r="GC61" s="15"/>
      <c r="GD61" s="15"/>
      <c r="GE61" s="15"/>
      <c r="GF61" s="15"/>
      <c r="GG61" s="15"/>
      <c r="GH61" s="15"/>
      <c r="GI61" s="15"/>
      <c r="GJ61" s="15"/>
      <c r="GK61" s="15"/>
      <c r="GL61" s="15"/>
      <c r="GM61" s="15"/>
      <c r="GN61" s="15"/>
      <c r="GO61" s="15"/>
      <c r="GP61" s="15"/>
      <c r="GQ61" s="15"/>
      <c r="GR61" s="15"/>
      <c r="GS61" s="15"/>
      <c r="GT61" s="15"/>
      <c r="GU61" s="15"/>
      <c r="GV61" s="15"/>
      <c r="GW61" s="15"/>
      <c r="GX61" s="15"/>
      <c r="GY61" s="15"/>
      <c r="GZ61" s="15"/>
      <c r="HA61" s="15"/>
      <c r="HB61" s="15"/>
      <c r="HC61" s="15"/>
      <c r="HD61" s="15"/>
      <c r="HE61" s="15"/>
      <c r="HF61" s="15"/>
      <c r="HG61" s="15"/>
      <c r="HH61" s="15"/>
      <c r="HI61" s="15"/>
      <c r="HJ61" s="15"/>
      <c r="HK61" s="15"/>
      <c r="HL61" s="15"/>
      <c r="HM61" s="15"/>
      <c r="HN61" s="15"/>
      <c r="HO61" s="15"/>
      <c r="HP61" s="15"/>
      <c r="HQ61" s="15"/>
      <c r="HR61" s="15"/>
      <c r="HS61" s="15"/>
      <c r="HT61" s="15"/>
      <c r="HU61" s="15"/>
      <c r="HV61" s="15"/>
      <c r="HW61" s="15"/>
      <c r="HX61" s="15"/>
      <c r="HY61" s="15"/>
      <c r="HZ61" s="15"/>
      <c r="IA61" s="15"/>
      <c r="IB61" s="15"/>
      <c r="IC61" s="15"/>
      <c r="ID61" s="15"/>
      <c r="IE61" s="15"/>
      <c r="IF61" s="15"/>
      <c r="IG61" s="15"/>
      <c r="IH61" s="15"/>
      <c r="II61" s="15"/>
      <c r="IJ61" s="15"/>
      <c r="IK61" s="15"/>
      <c r="IL61" s="15"/>
      <c r="IM61" s="15"/>
      <c r="IN61" s="15"/>
      <c r="IO61" s="15"/>
      <c r="IP61" s="15"/>
      <c r="IQ61" s="15"/>
      <c r="IR61" s="15"/>
      <c r="IS61" s="15"/>
      <c r="IT61" s="15"/>
      <c r="IU61" s="15"/>
      <c r="IV61" s="15"/>
      <c r="IW61" s="15"/>
      <c r="IX61" s="15"/>
      <c r="IY61" s="15"/>
      <c r="IZ61" s="15"/>
    </row>
    <row r="62" spans="1:260" s="10" customFormat="1" ht="36.75" customHeight="1">
      <c r="A62" s="11">
        <v>18</v>
      </c>
      <c r="B62" s="16" t="s">
        <v>411</v>
      </c>
      <c r="C62" s="17" t="s">
        <v>409</v>
      </c>
      <c r="D62" s="18" t="s">
        <v>485</v>
      </c>
      <c r="E62" s="17" t="s">
        <v>486</v>
      </c>
      <c r="F62" s="19">
        <v>43633</v>
      </c>
      <c r="G62" s="11">
        <v>7</v>
      </c>
      <c r="H62" s="11" t="s">
        <v>492</v>
      </c>
      <c r="I62" s="20">
        <v>44056</v>
      </c>
      <c r="J62" s="21" t="s">
        <v>419</v>
      </c>
      <c r="K62" s="11" t="s">
        <v>26</v>
      </c>
      <c r="L62" s="13">
        <v>829150</v>
      </c>
      <c r="M62" s="13">
        <v>200</v>
      </c>
      <c r="N62" s="13">
        <v>4</v>
      </c>
      <c r="O62" s="13">
        <f t="shared" si="2"/>
        <v>165830000</v>
      </c>
      <c r="P62" s="12"/>
      <c r="Q62" s="22">
        <v>44214</v>
      </c>
      <c r="R62" s="12"/>
      <c r="S62" s="22">
        <v>44263</v>
      </c>
      <c r="T62" s="22">
        <v>44200</v>
      </c>
      <c r="U62" s="22">
        <v>44214</v>
      </c>
      <c r="V62" s="14">
        <v>15</v>
      </c>
      <c r="W62" s="12">
        <v>30</v>
      </c>
      <c r="X62" s="14">
        <v>-15</v>
      </c>
      <c r="Y62" s="218">
        <v>1937</v>
      </c>
      <c r="Z62" s="22">
        <v>44214</v>
      </c>
      <c r="AA62" s="218">
        <v>1941</v>
      </c>
      <c r="AB62" s="22">
        <v>44214</v>
      </c>
      <c r="AC62" s="40">
        <v>165830000</v>
      </c>
      <c r="AD62" s="43">
        <v>16583000</v>
      </c>
      <c r="AE62" s="43">
        <v>182413000</v>
      </c>
      <c r="AF62" s="39">
        <v>44201</v>
      </c>
      <c r="AG62" s="39">
        <v>44201</v>
      </c>
      <c r="AH62" s="39">
        <v>44200</v>
      </c>
      <c r="AI62" s="39">
        <v>44210</v>
      </c>
      <c r="AJ62" s="39">
        <v>44210</v>
      </c>
      <c r="AK62" s="232" t="s">
        <v>503</v>
      </c>
      <c r="AL62" s="230">
        <v>44272</v>
      </c>
      <c r="AM62" s="42">
        <v>492515100</v>
      </c>
      <c r="AN62" s="230">
        <v>45023</v>
      </c>
      <c r="AO62" s="39">
        <v>44201</v>
      </c>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5"/>
      <c r="DO62" s="15"/>
      <c r="DP62" s="15"/>
      <c r="DQ62" s="15"/>
      <c r="DR62" s="15"/>
      <c r="DS62" s="15"/>
      <c r="DT62" s="15"/>
      <c r="DU62" s="15"/>
      <c r="DV62" s="15"/>
      <c r="DW62" s="15"/>
      <c r="DX62" s="15"/>
      <c r="DY62" s="15"/>
      <c r="DZ62" s="15"/>
      <c r="EA62" s="15"/>
      <c r="EB62" s="15"/>
      <c r="EC62" s="15"/>
      <c r="ED62" s="15"/>
      <c r="EE62" s="15"/>
      <c r="EF62" s="15"/>
      <c r="EG62" s="15"/>
      <c r="EH62" s="15"/>
      <c r="EI62" s="15"/>
      <c r="EJ62" s="15"/>
      <c r="EK62" s="15"/>
      <c r="EL62" s="15"/>
      <c r="EM62" s="15"/>
      <c r="EN62" s="15"/>
      <c r="EO62" s="15"/>
      <c r="EP62" s="15"/>
      <c r="EQ62" s="15"/>
      <c r="ER62" s="15"/>
      <c r="ES62" s="15"/>
      <c r="ET62" s="15"/>
      <c r="EU62" s="15"/>
      <c r="EV62" s="15"/>
      <c r="EW62" s="15"/>
      <c r="EX62" s="15"/>
      <c r="EY62" s="15"/>
      <c r="EZ62" s="15"/>
      <c r="FA62" s="15"/>
      <c r="FB62" s="15"/>
      <c r="FC62" s="15"/>
      <c r="FD62" s="15"/>
      <c r="FE62" s="15"/>
      <c r="FF62" s="15"/>
      <c r="FG62" s="15"/>
      <c r="FH62" s="15"/>
      <c r="FI62" s="15"/>
      <c r="FJ62" s="15"/>
      <c r="FK62" s="15"/>
      <c r="FL62" s="15"/>
      <c r="FM62" s="15"/>
      <c r="FN62" s="15"/>
      <c r="FO62" s="15"/>
      <c r="FP62" s="15"/>
      <c r="FQ62" s="15"/>
      <c r="FR62" s="15"/>
      <c r="FS62" s="15"/>
      <c r="FT62" s="15"/>
      <c r="FU62" s="15"/>
      <c r="FV62" s="15"/>
      <c r="FW62" s="15"/>
      <c r="FX62" s="15"/>
      <c r="FY62" s="15"/>
      <c r="FZ62" s="15"/>
      <c r="GA62" s="15"/>
      <c r="GB62" s="15"/>
      <c r="GC62" s="15"/>
      <c r="GD62" s="15"/>
      <c r="GE62" s="15"/>
      <c r="GF62" s="15"/>
      <c r="GG62" s="15"/>
      <c r="GH62" s="15"/>
      <c r="GI62" s="15"/>
      <c r="GJ62" s="15"/>
      <c r="GK62" s="15"/>
      <c r="GL62" s="15"/>
      <c r="GM62" s="15"/>
      <c r="GN62" s="15"/>
      <c r="GO62" s="15"/>
      <c r="GP62" s="15"/>
      <c r="GQ62" s="15"/>
      <c r="GR62" s="15"/>
      <c r="GS62" s="15"/>
      <c r="GT62" s="15"/>
      <c r="GU62" s="15"/>
      <c r="GV62" s="15"/>
      <c r="GW62" s="15"/>
      <c r="GX62" s="15"/>
      <c r="GY62" s="15"/>
      <c r="GZ62" s="15"/>
      <c r="HA62" s="15"/>
      <c r="HB62" s="15"/>
      <c r="HC62" s="15"/>
      <c r="HD62" s="15"/>
      <c r="HE62" s="15"/>
      <c r="HF62" s="15"/>
      <c r="HG62" s="15"/>
      <c r="HH62" s="15"/>
      <c r="HI62" s="15"/>
      <c r="HJ62" s="15"/>
      <c r="HK62" s="15"/>
      <c r="HL62" s="15"/>
      <c r="HM62" s="15"/>
      <c r="HN62" s="15"/>
      <c r="HO62" s="15"/>
      <c r="HP62" s="15"/>
      <c r="HQ62" s="15"/>
      <c r="HR62" s="15"/>
      <c r="HS62" s="15"/>
      <c r="HT62" s="15"/>
      <c r="HU62" s="15"/>
      <c r="HV62" s="15"/>
      <c r="HW62" s="15"/>
      <c r="HX62" s="15"/>
      <c r="HY62" s="15"/>
      <c r="HZ62" s="15"/>
      <c r="IA62" s="15"/>
      <c r="IB62" s="15"/>
      <c r="IC62" s="15"/>
      <c r="ID62" s="15"/>
      <c r="IE62" s="15"/>
      <c r="IF62" s="15"/>
      <c r="IG62" s="15"/>
      <c r="IH62" s="15"/>
      <c r="II62" s="15"/>
      <c r="IJ62" s="15"/>
      <c r="IK62" s="15"/>
      <c r="IL62" s="15"/>
      <c r="IM62" s="15"/>
      <c r="IN62" s="15"/>
      <c r="IO62" s="15"/>
      <c r="IP62" s="15"/>
      <c r="IQ62" s="15"/>
      <c r="IR62" s="15"/>
      <c r="IS62" s="15"/>
      <c r="IT62" s="15"/>
      <c r="IU62" s="15"/>
      <c r="IV62" s="15"/>
      <c r="IW62" s="15"/>
      <c r="IX62" s="15"/>
      <c r="IY62" s="15"/>
      <c r="IZ62" s="15"/>
    </row>
    <row r="63" spans="1:260" s="10" customFormat="1" ht="28.5" customHeight="1">
      <c r="A63" s="23"/>
      <c r="B63" s="24" t="s">
        <v>441</v>
      </c>
      <c r="C63" s="24"/>
      <c r="D63" s="25"/>
      <c r="E63" s="228"/>
      <c r="F63" s="26"/>
      <c r="G63" s="23"/>
      <c r="H63" s="25"/>
      <c r="I63" s="26"/>
      <c r="J63" s="27"/>
      <c r="K63" s="25"/>
      <c r="L63" s="28"/>
      <c r="M63" s="28"/>
      <c r="N63" s="28"/>
      <c r="O63" s="29">
        <f>SUBTOTAL(9,O57:O62)</f>
        <v>1395459450</v>
      </c>
      <c r="P63" s="12"/>
      <c r="Q63" s="11"/>
      <c r="R63" s="28"/>
      <c r="S63" s="30"/>
      <c r="T63" s="31"/>
      <c r="U63" s="22"/>
      <c r="V63" s="32"/>
      <c r="W63" s="33"/>
      <c r="X63" s="14"/>
      <c r="Y63" s="218"/>
      <c r="Z63" s="22"/>
      <c r="AA63" s="218"/>
      <c r="AB63" s="22"/>
      <c r="AC63" s="38"/>
      <c r="AD63" s="38"/>
      <c r="AE63" s="38"/>
      <c r="AF63" s="38"/>
      <c r="AG63" s="38"/>
      <c r="AH63" s="38"/>
      <c r="AI63" s="38"/>
      <c r="AJ63" s="38"/>
      <c r="AK63" s="38"/>
      <c r="AL63" s="38"/>
      <c r="AM63" s="38"/>
      <c r="AN63" s="38"/>
      <c r="AO63" s="38"/>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c r="EF63" s="15"/>
      <c r="EG63" s="15"/>
      <c r="EH63" s="15"/>
      <c r="EI63" s="15"/>
      <c r="EJ63" s="15"/>
      <c r="EK63" s="15"/>
      <c r="EL63" s="15"/>
      <c r="EM63" s="15"/>
      <c r="EN63" s="15"/>
      <c r="EO63" s="15"/>
      <c r="EP63" s="15"/>
      <c r="EQ63" s="15"/>
      <c r="ER63" s="15"/>
      <c r="ES63" s="15"/>
      <c r="ET63" s="15"/>
      <c r="EU63" s="15"/>
      <c r="EV63" s="15"/>
      <c r="EW63" s="15"/>
      <c r="EX63" s="15"/>
      <c r="EY63" s="15"/>
      <c r="EZ63" s="15"/>
      <c r="FA63" s="15"/>
      <c r="FB63" s="15"/>
      <c r="FC63" s="15"/>
      <c r="FD63" s="15"/>
      <c r="FE63" s="15"/>
      <c r="FF63" s="15"/>
      <c r="FG63" s="15"/>
      <c r="FH63" s="15"/>
      <c r="FI63" s="15"/>
      <c r="FJ63" s="15"/>
      <c r="FK63" s="15"/>
      <c r="FL63" s="15"/>
      <c r="FM63" s="15"/>
      <c r="FN63" s="15"/>
      <c r="FO63" s="15"/>
      <c r="FP63" s="15"/>
      <c r="FQ63" s="15"/>
      <c r="FR63" s="15"/>
      <c r="FS63" s="15"/>
      <c r="FT63" s="15"/>
      <c r="FU63" s="15"/>
      <c r="FV63" s="15"/>
      <c r="FW63" s="15"/>
      <c r="FX63" s="15"/>
      <c r="FY63" s="15"/>
      <c r="FZ63" s="15"/>
      <c r="GA63" s="15"/>
      <c r="GB63" s="15"/>
      <c r="GC63" s="15"/>
      <c r="GD63" s="15"/>
      <c r="GE63" s="15"/>
      <c r="GF63" s="15"/>
      <c r="GG63" s="15"/>
      <c r="GH63" s="15"/>
      <c r="GI63" s="15"/>
      <c r="GJ63" s="15"/>
      <c r="GK63" s="15"/>
      <c r="GL63" s="15"/>
      <c r="GM63" s="15"/>
      <c r="GN63" s="15"/>
      <c r="GO63" s="15"/>
      <c r="GP63" s="15"/>
      <c r="GQ63" s="15"/>
      <c r="GR63" s="15"/>
      <c r="GS63" s="15"/>
      <c r="GT63" s="15"/>
      <c r="GU63" s="15"/>
      <c r="GV63" s="15"/>
      <c r="GW63" s="15"/>
      <c r="GX63" s="15"/>
      <c r="GY63" s="15"/>
      <c r="GZ63" s="15"/>
      <c r="HA63" s="15"/>
      <c r="HB63" s="15"/>
      <c r="HC63" s="15"/>
      <c r="HD63" s="15"/>
      <c r="HE63" s="15"/>
      <c r="HF63" s="15"/>
      <c r="HG63" s="15"/>
      <c r="HH63" s="15"/>
      <c r="HI63" s="15"/>
      <c r="HJ63" s="15"/>
      <c r="HK63" s="15"/>
      <c r="HL63" s="15"/>
      <c r="HM63" s="15"/>
      <c r="HN63" s="15"/>
      <c r="HO63" s="15"/>
      <c r="HP63" s="15"/>
      <c r="HQ63" s="15"/>
      <c r="HR63" s="15"/>
      <c r="HS63" s="15"/>
      <c r="HT63" s="15"/>
      <c r="HU63" s="15"/>
      <c r="HV63" s="15"/>
      <c r="HW63" s="15"/>
      <c r="HX63" s="15"/>
      <c r="HY63" s="15"/>
      <c r="HZ63" s="15"/>
      <c r="IA63" s="15"/>
      <c r="IB63" s="15"/>
      <c r="IC63" s="15"/>
      <c r="ID63" s="15"/>
      <c r="IE63" s="15"/>
      <c r="IF63" s="15"/>
      <c r="IG63" s="15"/>
      <c r="IH63" s="15"/>
      <c r="II63" s="15"/>
      <c r="IJ63" s="15"/>
      <c r="IK63" s="15"/>
      <c r="IL63" s="15"/>
      <c r="IM63" s="15"/>
      <c r="IN63" s="15"/>
      <c r="IO63" s="15"/>
      <c r="IP63" s="15"/>
      <c r="IQ63" s="15"/>
      <c r="IR63" s="15"/>
      <c r="IS63" s="15"/>
      <c r="IT63" s="15"/>
      <c r="IU63" s="15"/>
      <c r="IV63" s="15"/>
      <c r="IW63" s="15"/>
      <c r="IX63" s="15"/>
      <c r="IY63" s="15"/>
      <c r="IZ63" s="15"/>
    </row>
    <row r="64" spans="1:260" s="10" customFormat="1" ht="28.5" customHeight="1">
      <c r="A64" s="23"/>
      <c r="B64" s="24" t="s">
        <v>67</v>
      </c>
      <c r="C64" s="24"/>
      <c r="D64" s="25"/>
      <c r="E64" s="228"/>
      <c r="F64" s="26"/>
      <c r="G64" s="23"/>
      <c r="H64" s="25"/>
      <c r="I64" s="26"/>
      <c r="J64" s="27"/>
      <c r="K64" s="25"/>
      <c r="L64" s="28"/>
      <c r="M64" s="28"/>
      <c r="N64" s="28"/>
      <c r="O64" s="29" t="e">
        <f>SUBTOTAL(9,#REF!)</f>
        <v>#REF!</v>
      </c>
      <c r="P64" s="12"/>
      <c r="Q64" s="11"/>
      <c r="R64" s="28"/>
      <c r="S64" s="30"/>
      <c r="T64" s="31"/>
      <c r="U64" s="22"/>
      <c r="V64" s="32"/>
      <c r="W64" s="33"/>
      <c r="X64" s="14"/>
      <c r="Y64" s="218"/>
      <c r="Z64" s="22"/>
      <c r="AA64" s="218"/>
      <c r="AB64" s="22"/>
      <c r="AC64" s="38"/>
      <c r="AD64" s="38"/>
      <c r="AE64" s="38"/>
      <c r="AF64" s="38"/>
      <c r="AG64" s="38"/>
      <c r="AH64" s="38"/>
      <c r="AI64" s="38"/>
      <c r="AJ64" s="38"/>
      <c r="AK64" s="38"/>
      <c r="AL64" s="38"/>
      <c r="AM64" s="38"/>
      <c r="AN64" s="38"/>
      <c r="AO64" s="38"/>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5"/>
      <c r="DO64" s="15"/>
      <c r="DP64" s="15"/>
      <c r="DQ64" s="15"/>
      <c r="DR64" s="15"/>
      <c r="DS64" s="15"/>
      <c r="DT64" s="15"/>
      <c r="DU64" s="15"/>
      <c r="DV64" s="15"/>
      <c r="DW64" s="15"/>
      <c r="DX64" s="15"/>
      <c r="DY64" s="15"/>
      <c r="DZ64" s="15"/>
      <c r="EA64" s="15"/>
      <c r="EB64" s="15"/>
      <c r="EC64" s="15"/>
      <c r="ED64" s="15"/>
      <c r="EE64" s="15"/>
      <c r="EF64" s="15"/>
      <c r="EG64" s="15"/>
      <c r="EH64" s="15"/>
      <c r="EI64" s="15"/>
      <c r="EJ64" s="15"/>
      <c r="EK64" s="15"/>
      <c r="EL64" s="15"/>
      <c r="EM64" s="15"/>
      <c r="EN64" s="15"/>
      <c r="EO64" s="15"/>
      <c r="EP64" s="15"/>
      <c r="EQ64" s="15"/>
      <c r="ER64" s="15"/>
      <c r="ES64" s="15"/>
      <c r="ET64" s="15"/>
      <c r="EU64" s="15"/>
      <c r="EV64" s="15"/>
      <c r="EW64" s="15"/>
      <c r="EX64" s="15"/>
      <c r="EY64" s="15"/>
      <c r="EZ64" s="15"/>
      <c r="FA64" s="15"/>
      <c r="FB64" s="15"/>
      <c r="FC64" s="15"/>
      <c r="FD64" s="15"/>
      <c r="FE64" s="15"/>
      <c r="FF64" s="15"/>
      <c r="FG64" s="15"/>
      <c r="FH64" s="15"/>
      <c r="FI64" s="15"/>
      <c r="FJ64" s="15"/>
      <c r="FK64" s="15"/>
      <c r="FL64" s="15"/>
      <c r="FM64" s="15"/>
      <c r="FN64" s="15"/>
      <c r="FO64" s="15"/>
      <c r="FP64" s="15"/>
      <c r="FQ64" s="15"/>
      <c r="FR64" s="15"/>
      <c r="FS64" s="15"/>
      <c r="FT64" s="15"/>
      <c r="FU64" s="15"/>
      <c r="FV64" s="15"/>
      <c r="FW64" s="15"/>
      <c r="FX64" s="15"/>
      <c r="FY64" s="15"/>
      <c r="FZ64" s="15"/>
      <c r="GA64" s="15"/>
      <c r="GB64" s="15"/>
      <c r="GC64" s="15"/>
      <c r="GD64" s="15"/>
      <c r="GE64" s="15"/>
      <c r="GF64" s="15"/>
      <c r="GG64" s="15"/>
      <c r="GH64" s="15"/>
      <c r="GI64" s="15"/>
      <c r="GJ64" s="15"/>
      <c r="GK64" s="15"/>
      <c r="GL64" s="15"/>
      <c r="GM64" s="15"/>
      <c r="GN64" s="15"/>
      <c r="GO64" s="15"/>
      <c r="GP64" s="15"/>
      <c r="GQ64" s="15"/>
      <c r="GR64" s="15"/>
      <c r="GS64" s="15"/>
      <c r="GT64" s="15"/>
      <c r="GU64" s="15"/>
      <c r="GV64" s="15"/>
      <c r="GW64" s="15"/>
      <c r="GX64" s="15"/>
      <c r="GY64" s="15"/>
      <c r="GZ64" s="15"/>
      <c r="HA64" s="15"/>
      <c r="HB64" s="15"/>
      <c r="HC64" s="15"/>
      <c r="HD64" s="15"/>
      <c r="HE64" s="15"/>
      <c r="HF64" s="15"/>
      <c r="HG64" s="15"/>
      <c r="HH64" s="15"/>
      <c r="HI64" s="15"/>
      <c r="HJ64" s="15"/>
      <c r="HK64" s="15"/>
      <c r="HL64" s="15"/>
      <c r="HM64" s="15"/>
      <c r="HN64" s="15"/>
      <c r="HO64" s="15"/>
      <c r="HP64" s="15"/>
      <c r="HQ64" s="15"/>
      <c r="HR64" s="15"/>
      <c r="HS64" s="15"/>
      <c r="HT64" s="15"/>
      <c r="HU64" s="15"/>
      <c r="HV64" s="15"/>
      <c r="HW64" s="15"/>
      <c r="HX64" s="15"/>
      <c r="HY64" s="15"/>
      <c r="HZ64" s="15"/>
      <c r="IA64" s="15"/>
      <c r="IB64" s="15"/>
      <c r="IC64" s="15"/>
      <c r="ID64" s="15"/>
      <c r="IE64" s="15"/>
      <c r="IF64" s="15"/>
      <c r="IG64" s="15"/>
      <c r="IH64" s="15"/>
      <c r="II64" s="15"/>
      <c r="IJ64" s="15"/>
      <c r="IK64" s="15"/>
      <c r="IL64" s="15"/>
      <c r="IM64" s="15"/>
      <c r="IN64" s="15"/>
      <c r="IO64" s="15"/>
      <c r="IP64" s="15"/>
      <c r="IQ64" s="15"/>
      <c r="IR64" s="15"/>
      <c r="IS64" s="15"/>
      <c r="IT64" s="15"/>
      <c r="IU64" s="15"/>
      <c r="IV64" s="15"/>
      <c r="IW64" s="15"/>
      <c r="IX64" s="15"/>
      <c r="IY64" s="15"/>
      <c r="IZ64" s="15"/>
    </row>
    <row r="65" spans="1:260" s="10" customFormat="1" ht="36.75" customHeight="1">
      <c r="A65" s="11">
        <v>20</v>
      </c>
      <c r="B65" s="16" t="s">
        <v>442</v>
      </c>
      <c r="C65" s="17" t="s">
        <v>68</v>
      </c>
      <c r="D65" s="18" t="s">
        <v>485</v>
      </c>
      <c r="E65" s="17" t="s">
        <v>486</v>
      </c>
      <c r="F65" s="19">
        <v>43633</v>
      </c>
      <c r="G65" s="11">
        <v>1</v>
      </c>
      <c r="H65" s="11" t="s">
        <v>487</v>
      </c>
      <c r="I65" s="20">
        <v>44056</v>
      </c>
      <c r="J65" s="21" t="s">
        <v>419</v>
      </c>
      <c r="K65" s="11" t="s">
        <v>26</v>
      </c>
      <c r="L65" s="13">
        <v>829150</v>
      </c>
      <c r="M65" s="13">
        <v>260</v>
      </c>
      <c r="N65" s="13">
        <v>5</v>
      </c>
      <c r="O65" s="13">
        <f t="shared" si="2"/>
        <v>215579000</v>
      </c>
      <c r="P65" s="12"/>
      <c r="Q65" s="22">
        <v>44112</v>
      </c>
      <c r="R65" s="12"/>
      <c r="S65" s="22">
        <v>44153</v>
      </c>
      <c r="T65" s="22">
        <v>44068</v>
      </c>
      <c r="U65" s="22">
        <v>44112</v>
      </c>
      <c r="V65" s="14">
        <v>45</v>
      </c>
      <c r="W65" s="12">
        <v>45</v>
      </c>
      <c r="X65" s="14">
        <v>0</v>
      </c>
      <c r="Y65" s="218">
        <v>761</v>
      </c>
      <c r="Z65" s="22">
        <v>44112</v>
      </c>
      <c r="AA65" s="218">
        <v>777</v>
      </c>
      <c r="AB65" s="22">
        <v>44112</v>
      </c>
      <c r="AC65" s="40">
        <v>215579000</v>
      </c>
      <c r="AD65" s="43">
        <v>21557900</v>
      </c>
      <c r="AE65" s="43">
        <v>237136900</v>
      </c>
      <c r="AF65" s="39">
        <v>44088</v>
      </c>
      <c r="AG65" s="39">
        <v>44088</v>
      </c>
      <c r="AH65" s="39">
        <v>44068</v>
      </c>
      <c r="AI65" s="39">
        <v>44097</v>
      </c>
      <c r="AJ65" s="39">
        <v>44097</v>
      </c>
      <c r="AK65" s="231" t="s">
        <v>497</v>
      </c>
      <c r="AL65" s="230">
        <v>44153</v>
      </c>
      <c r="AM65" s="42">
        <v>3008400799</v>
      </c>
      <c r="AN65" s="230">
        <v>44913</v>
      </c>
      <c r="AO65" s="39">
        <v>44088</v>
      </c>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c r="EF65" s="15"/>
      <c r="EG65" s="15"/>
      <c r="EH65" s="15"/>
      <c r="EI65" s="15"/>
      <c r="EJ65" s="15"/>
      <c r="EK65" s="15"/>
      <c r="EL65" s="15"/>
      <c r="EM65" s="15"/>
      <c r="EN65" s="15"/>
      <c r="EO65" s="15"/>
      <c r="EP65" s="15"/>
      <c r="EQ65" s="15"/>
      <c r="ER65" s="15"/>
      <c r="ES65" s="15"/>
      <c r="ET65" s="15"/>
      <c r="EU65" s="15"/>
      <c r="EV65" s="15"/>
      <c r="EW65" s="15"/>
      <c r="EX65" s="15"/>
      <c r="EY65" s="15"/>
      <c r="EZ65" s="15"/>
      <c r="FA65" s="15"/>
      <c r="FB65" s="15"/>
      <c r="FC65" s="15"/>
      <c r="FD65" s="15"/>
      <c r="FE65" s="15"/>
      <c r="FF65" s="15"/>
      <c r="FG65" s="15"/>
      <c r="FH65" s="15"/>
      <c r="FI65" s="15"/>
      <c r="FJ65" s="15"/>
      <c r="FK65" s="15"/>
      <c r="FL65" s="15"/>
      <c r="FM65" s="15"/>
      <c r="FN65" s="15"/>
      <c r="FO65" s="15"/>
      <c r="FP65" s="15"/>
      <c r="FQ65" s="15"/>
      <c r="FR65" s="15"/>
      <c r="FS65" s="15"/>
      <c r="FT65" s="15"/>
      <c r="FU65" s="15"/>
      <c r="FV65" s="15"/>
      <c r="FW65" s="15"/>
      <c r="FX65" s="15"/>
      <c r="FY65" s="15"/>
      <c r="FZ65" s="15"/>
      <c r="GA65" s="15"/>
      <c r="GB65" s="15"/>
      <c r="GC65" s="15"/>
      <c r="GD65" s="15"/>
      <c r="GE65" s="15"/>
      <c r="GF65" s="15"/>
      <c r="GG65" s="15"/>
      <c r="GH65" s="15"/>
      <c r="GI65" s="15"/>
      <c r="GJ65" s="15"/>
      <c r="GK65" s="15"/>
      <c r="GL65" s="15"/>
      <c r="GM65" s="15"/>
      <c r="GN65" s="15"/>
      <c r="GO65" s="15"/>
      <c r="GP65" s="15"/>
      <c r="GQ65" s="15"/>
      <c r="GR65" s="15"/>
      <c r="GS65" s="15"/>
      <c r="GT65" s="15"/>
      <c r="GU65" s="15"/>
      <c r="GV65" s="15"/>
      <c r="GW65" s="15"/>
      <c r="GX65" s="15"/>
      <c r="GY65" s="15"/>
      <c r="GZ65" s="15"/>
      <c r="HA65" s="15"/>
      <c r="HB65" s="15"/>
      <c r="HC65" s="15"/>
      <c r="HD65" s="15"/>
      <c r="HE65" s="15"/>
      <c r="HF65" s="15"/>
      <c r="HG65" s="15"/>
      <c r="HH65" s="15"/>
      <c r="HI65" s="15"/>
      <c r="HJ65" s="15"/>
      <c r="HK65" s="15"/>
      <c r="HL65" s="15"/>
      <c r="HM65" s="15"/>
      <c r="HN65" s="15"/>
      <c r="HO65" s="15"/>
      <c r="HP65" s="15"/>
      <c r="HQ65" s="15"/>
      <c r="HR65" s="15"/>
      <c r="HS65" s="15"/>
      <c r="HT65" s="15"/>
      <c r="HU65" s="15"/>
      <c r="HV65" s="15"/>
      <c r="HW65" s="15"/>
      <c r="HX65" s="15"/>
      <c r="HY65" s="15"/>
      <c r="HZ65" s="15"/>
      <c r="IA65" s="15"/>
      <c r="IB65" s="15"/>
      <c r="IC65" s="15"/>
      <c r="ID65" s="15"/>
      <c r="IE65" s="15"/>
      <c r="IF65" s="15"/>
      <c r="IG65" s="15"/>
      <c r="IH65" s="15"/>
      <c r="II65" s="15"/>
      <c r="IJ65" s="15"/>
      <c r="IK65" s="15"/>
      <c r="IL65" s="15"/>
      <c r="IM65" s="15"/>
      <c r="IN65" s="15"/>
      <c r="IO65" s="15"/>
      <c r="IP65" s="15"/>
      <c r="IQ65" s="15"/>
      <c r="IR65" s="15"/>
      <c r="IS65" s="15"/>
      <c r="IT65" s="15"/>
      <c r="IU65" s="15"/>
      <c r="IV65" s="15"/>
      <c r="IW65" s="15"/>
      <c r="IX65" s="15"/>
      <c r="IY65" s="15"/>
      <c r="IZ65" s="15"/>
    </row>
    <row r="66" spans="1:260" s="10" customFormat="1" ht="36.75" customHeight="1">
      <c r="A66" s="11">
        <v>20</v>
      </c>
      <c r="B66" s="16" t="s">
        <v>442</v>
      </c>
      <c r="C66" s="17" t="s">
        <v>68</v>
      </c>
      <c r="D66" s="18" t="s">
        <v>485</v>
      </c>
      <c r="E66" s="17" t="s">
        <v>486</v>
      </c>
      <c r="F66" s="19">
        <v>43633</v>
      </c>
      <c r="G66" s="11">
        <v>2</v>
      </c>
      <c r="H66" s="12" t="s">
        <v>488</v>
      </c>
      <c r="I66" s="20">
        <v>44056</v>
      </c>
      <c r="J66" s="21" t="s">
        <v>419</v>
      </c>
      <c r="K66" s="11" t="s">
        <v>26</v>
      </c>
      <c r="L66" s="13">
        <v>829150</v>
      </c>
      <c r="M66" s="13">
        <v>346</v>
      </c>
      <c r="N66" s="13">
        <v>7</v>
      </c>
      <c r="O66" s="13">
        <f t="shared" si="2"/>
        <v>286885900</v>
      </c>
      <c r="P66" s="12"/>
      <c r="Q66" s="22">
        <v>44119</v>
      </c>
      <c r="R66" s="12"/>
      <c r="S66" s="22">
        <v>44154</v>
      </c>
      <c r="T66" s="22">
        <v>44091</v>
      </c>
      <c r="U66" s="22">
        <v>44119</v>
      </c>
      <c r="V66" s="14">
        <v>29</v>
      </c>
      <c r="W66" s="12">
        <v>30</v>
      </c>
      <c r="X66" s="14">
        <v>-1</v>
      </c>
      <c r="Y66" s="218">
        <v>1015</v>
      </c>
      <c r="Z66" s="22">
        <v>44119</v>
      </c>
      <c r="AA66" s="218">
        <v>1022</v>
      </c>
      <c r="AB66" s="22">
        <v>44119</v>
      </c>
      <c r="AC66" s="40">
        <v>286885900</v>
      </c>
      <c r="AD66" s="43">
        <v>28688590</v>
      </c>
      <c r="AE66" s="43">
        <v>315574490</v>
      </c>
      <c r="AF66" s="39">
        <v>44102</v>
      </c>
      <c r="AG66" s="39">
        <v>44102</v>
      </c>
      <c r="AH66" s="39">
        <v>44091</v>
      </c>
      <c r="AI66" s="39">
        <v>44111</v>
      </c>
      <c r="AJ66" s="39">
        <v>44111</v>
      </c>
      <c r="AK66" s="231" t="s">
        <v>498</v>
      </c>
      <c r="AL66" s="230">
        <v>44154</v>
      </c>
      <c r="AM66" s="42">
        <v>1557031765</v>
      </c>
      <c r="AN66" s="230">
        <v>44914</v>
      </c>
      <c r="AO66" s="39">
        <v>44102</v>
      </c>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c r="IZ66" s="15"/>
    </row>
    <row r="67" spans="1:260" s="25" customFormat="1" ht="27" customHeight="1">
      <c r="A67" s="11">
        <v>20</v>
      </c>
      <c r="B67" s="16" t="s">
        <v>442</v>
      </c>
      <c r="C67" s="17" t="s">
        <v>68</v>
      </c>
      <c r="D67" s="18" t="s">
        <v>485</v>
      </c>
      <c r="E67" s="17" t="s">
        <v>486</v>
      </c>
      <c r="F67" s="19">
        <v>43633</v>
      </c>
      <c r="G67" s="11">
        <v>3</v>
      </c>
      <c r="H67" s="12" t="s">
        <v>494</v>
      </c>
      <c r="I67" s="20">
        <v>44056</v>
      </c>
      <c r="J67" s="21" t="s">
        <v>419</v>
      </c>
      <c r="K67" s="11" t="s">
        <v>26</v>
      </c>
      <c r="L67" s="13">
        <v>829150</v>
      </c>
      <c r="M67" s="13">
        <v>720</v>
      </c>
      <c r="N67" s="13">
        <v>14</v>
      </c>
      <c r="O67" s="13">
        <f t="shared" si="2"/>
        <v>596988000</v>
      </c>
      <c r="P67" s="12"/>
      <c r="Q67" s="22">
        <v>44147</v>
      </c>
      <c r="R67" s="12"/>
      <c r="S67" s="22">
        <v>44180</v>
      </c>
      <c r="T67" s="22">
        <v>44118</v>
      </c>
      <c r="U67" s="22">
        <v>44147</v>
      </c>
      <c r="V67" s="14">
        <v>30</v>
      </c>
      <c r="W67" s="12">
        <v>30</v>
      </c>
      <c r="X67" s="14">
        <v>0</v>
      </c>
      <c r="Y67" s="218">
        <v>1292</v>
      </c>
      <c r="Z67" s="22">
        <v>44147</v>
      </c>
      <c r="AA67" s="218">
        <v>1315</v>
      </c>
      <c r="AB67" s="22">
        <v>44147</v>
      </c>
      <c r="AC67" s="40">
        <v>596988000</v>
      </c>
      <c r="AD67" s="43">
        <v>59698800</v>
      </c>
      <c r="AE67" s="43">
        <v>656686800</v>
      </c>
      <c r="AF67" s="39">
        <v>44123</v>
      </c>
      <c r="AG67" s="39">
        <v>44123</v>
      </c>
      <c r="AH67" s="39">
        <v>44118</v>
      </c>
      <c r="AI67" s="39">
        <v>44132</v>
      </c>
      <c r="AJ67" s="39">
        <v>44132</v>
      </c>
      <c r="AK67" s="231" t="s">
        <v>499</v>
      </c>
      <c r="AL67" s="230">
        <v>44190</v>
      </c>
      <c r="AM67" s="42">
        <v>1453466784</v>
      </c>
      <c r="AN67" s="230">
        <v>44941</v>
      </c>
      <c r="AO67" s="39">
        <v>44123</v>
      </c>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4"/>
      <c r="IU67" s="34"/>
      <c r="IV67" s="34"/>
      <c r="IW67" s="34"/>
      <c r="IX67" s="34"/>
      <c r="IY67" s="34"/>
      <c r="IZ67" s="34"/>
    </row>
    <row r="68" spans="1:260" s="10" customFormat="1" ht="36.75" customHeight="1">
      <c r="A68" s="11">
        <v>20</v>
      </c>
      <c r="B68" s="16" t="s">
        <v>442</v>
      </c>
      <c r="C68" s="17" t="s">
        <v>68</v>
      </c>
      <c r="D68" s="18" t="s">
        <v>485</v>
      </c>
      <c r="E68" s="17" t="s">
        <v>486</v>
      </c>
      <c r="F68" s="19">
        <v>43633</v>
      </c>
      <c r="G68" s="11">
        <v>6</v>
      </c>
      <c r="H68" s="12" t="s">
        <v>491</v>
      </c>
      <c r="I68" s="20">
        <v>44056</v>
      </c>
      <c r="J68" s="21" t="s">
        <v>419</v>
      </c>
      <c r="K68" s="11" t="s">
        <v>26</v>
      </c>
      <c r="L68" s="13">
        <v>829150</v>
      </c>
      <c r="M68" s="13">
        <v>1824</v>
      </c>
      <c r="N68" s="13">
        <v>37</v>
      </c>
      <c r="O68" s="13">
        <f t="shared" si="2"/>
        <v>1512369600</v>
      </c>
      <c r="P68" s="12"/>
      <c r="Q68" s="22">
        <v>44208</v>
      </c>
      <c r="R68" s="12"/>
      <c r="S68" s="22">
        <v>44251</v>
      </c>
      <c r="T68" s="22">
        <v>44179</v>
      </c>
      <c r="U68" s="22">
        <v>44208</v>
      </c>
      <c r="V68" s="14">
        <v>30</v>
      </c>
      <c r="W68" s="12">
        <v>30</v>
      </c>
      <c r="X68" s="14">
        <v>0</v>
      </c>
      <c r="Y68" s="218">
        <v>1905</v>
      </c>
      <c r="Z68" s="22">
        <v>44208</v>
      </c>
      <c r="AA68" s="218">
        <v>1923</v>
      </c>
      <c r="AB68" s="22">
        <v>44208</v>
      </c>
      <c r="AC68" s="40">
        <v>1512369600</v>
      </c>
      <c r="AD68" s="43">
        <v>151236960</v>
      </c>
      <c r="AE68" s="43">
        <v>1663606560</v>
      </c>
      <c r="AF68" s="39">
        <v>44181</v>
      </c>
      <c r="AG68" s="39">
        <v>44181</v>
      </c>
      <c r="AH68" s="39">
        <v>44179</v>
      </c>
      <c r="AI68" s="39">
        <v>44190</v>
      </c>
      <c r="AJ68" s="39">
        <v>44190</v>
      </c>
      <c r="AK68" s="232" t="s">
        <v>502</v>
      </c>
      <c r="AL68" s="230">
        <v>44259</v>
      </c>
      <c r="AM68" s="42">
        <v>1476131599</v>
      </c>
      <c r="AN68" s="230">
        <v>45012</v>
      </c>
      <c r="AO68" s="39">
        <v>44181</v>
      </c>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c r="IZ68" s="15"/>
    </row>
    <row r="69" spans="1:260" s="10" customFormat="1" ht="28.5" customHeight="1">
      <c r="A69" s="23"/>
      <c r="B69" s="24" t="s">
        <v>69</v>
      </c>
      <c r="C69" s="24"/>
      <c r="D69" s="25"/>
      <c r="E69" s="228"/>
      <c r="F69" s="26"/>
      <c r="G69" s="23"/>
      <c r="H69" s="25"/>
      <c r="I69" s="26"/>
      <c r="J69" s="27"/>
      <c r="K69" s="25"/>
      <c r="L69" s="28"/>
      <c r="M69" s="28"/>
      <c r="N69" s="28"/>
      <c r="O69" s="29">
        <f>SUBTOTAL(9,O65:O68)</f>
        <v>2611822500</v>
      </c>
      <c r="P69" s="12"/>
      <c r="Q69" s="11"/>
      <c r="R69" s="28"/>
      <c r="S69" s="30"/>
      <c r="T69" s="31"/>
      <c r="U69" s="22"/>
      <c r="V69" s="32"/>
      <c r="W69" s="33"/>
      <c r="X69" s="14"/>
      <c r="Y69" s="218"/>
      <c r="Z69" s="22"/>
      <c r="AA69" s="218"/>
      <c r="AB69" s="22"/>
      <c r="AC69" s="38"/>
      <c r="AD69" s="38"/>
      <c r="AE69" s="38"/>
      <c r="AF69" s="38"/>
      <c r="AG69" s="38"/>
      <c r="AH69" s="38"/>
      <c r="AI69" s="38"/>
      <c r="AJ69" s="38"/>
      <c r="AK69" s="38"/>
      <c r="AL69" s="38"/>
      <c r="AM69" s="38"/>
      <c r="AN69" s="38"/>
      <c r="AO69" s="38"/>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c r="IZ69" s="15"/>
    </row>
    <row r="70" spans="1:260" s="10" customFormat="1" ht="36.75" customHeight="1">
      <c r="A70" s="11">
        <v>21</v>
      </c>
      <c r="B70" s="16" t="s">
        <v>443</v>
      </c>
      <c r="C70" s="17" t="s">
        <v>70</v>
      </c>
      <c r="D70" s="18" t="s">
        <v>485</v>
      </c>
      <c r="E70" s="17" t="s">
        <v>486</v>
      </c>
      <c r="F70" s="19">
        <v>43633</v>
      </c>
      <c r="G70" s="11">
        <v>1</v>
      </c>
      <c r="H70" s="11" t="s">
        <v>487</v>
      </c>
      <c r="I70" s="20">
        <v>44056</v>
      </c>
      <c r="J70" s="21" t="s">
        <v>419</v>
      </c>
      <c r="K70" s="11" t="s">
        <v>26</v>
      </c>
      <c r="L70" s="13">
        <v>829150</v>
      </c>
      <c r="M70" s="13">
        <v>800</v>
      </c>
      <c r="N70" s="13">
        <v>16</v>
      </c>
      <c r="O70" s="13">
        <f t="shared" si="2"/>
        <v>663320000</v>
      </c>
      <c r="P70" s="12"/>
      <c r="Q70" s="22">
        <v>44103</v>
      </c>
      <c r="R70" s="12"/>
      <c r="S70" s="22">
        <v>44153</v>
      </c>
      <c r="T70" s="22">
        <v>44068</v>
      </c>
      <c r="U70" s="22">
        <v>44103</v>
      </c>
      <c r="V70" s="14">
        <v>36</v>
      </c>
      <c r="W70" s="12">
        <v>45</v>
      </c>
      <c r="X70" s="14">
        <v>-9</v>
      </c>
      <c r="Y70" s="218">
        <v>695</v>
      </c>
      <c r="Z70" s="22">
        <v>44103</v>
      </c>
      <c r="AA70" s="218">
        <v>706</v>
      </c>
      <c r="AB70" s="22">
        <v>44103</v>
      </c>
      <c r="AC70" s="40">
        <v>663320000</v>
      </c>
      <c r="AD70" s="43">
        <v>66332000</v>
      </c>
      <c r="AE70" s="43">
        <v>729652000</v>
      </c>
      <c r="AF70" s="39">
        <v>44088</v>
      </c>
      <c r="AG70" s="39">
        <v>44088</v>
      </c>
      <c r="AH70" s="39">
        <v>44068</v>
      </c>
      <c r="AI70" s="39">
        <v>44097</v>
      </c>
      <c r="AJ70" s="39">
        <v>44097</v>
      </c>
      <c r="AK70" s="231" t="s">
        <v>497</v>
      </c>
      <c r="AL70" s="230">
        <v>44153</v>
      </c>
      <c r="AM70" s="42">
        <v>3008400799</v>
      </c>
      <c r="AN70" s="230">
        <v>44913</v>
      </c>
      <c r="AO70" s="39">
        <v>44088</v>
      </c>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c r="IZ70" s="15"/>
    </row>
    <row r="71" spans="1:260" s="25" customFormat="1" ht="27" customHeight="1">
      <c r="A71" s="11">
        <v>21</v>
      </c>
      <c r="B71" s="16" t="s">
        <v>443</v>
      </c>
      <c r="C71" s="17" t="s">
        <v>70</v>
      </c>
      <c r="D71" s="18" t="s">
        <v>485</v>
      </c>
      <c r="E71" s="17" t="s">
        <v>486</v>
      </c>
      <c r="F71" s="19">
        <v>43633</v>
      </c>
      <c r="G71" s="11">
        <v>2</v>
      </c>
      <c r="H71" s="12" t="s">
        <v>488</v>
      </c>
      <c r="I71" s="20">
        <v>44056</v>
      </c>
      <c r="J71" s="21" t="s">
        <v>419</v>
      </c>
      <c r="K71" s="11" t="s">
        <v>26</v>
      </c>
      <c r="L71" s="13">
        <v>829150</v>
      </c>
      <c r="M71" s="13">
        <v>314</v>
      </c>
      <c r="N71" s="13">
        <v>6</v>
      </c>
      <c r="O71" s="13">
        <f t="shared" si="2"/>
        <v>260353100</v>
      </c>
      <c r="P71" s="12"/>
      <c r="Q71" s="22">
        <v>44118</v>
      </c>
      <c r="R71" s="12"/>
      <c r="S71" s="22">
        <v>44154</v>
      </c>
      <c r="T71" s="22">
        <v>44091</v>
      </c>
      <c r="U71" s="22">
        <v>44118</v>
      </c>
      <c r="V71" s="14">
        <v>28</v>
      </c>
      <c r="W71" s="12">
        <v>30</v>
      </c>
      <c r="X71" s="14">
        <v>-2</v>
      </c>
      <c r="Y71" s="218">
        <v>996</v>
      </c>
      <c r="Z71" s="22">
        <v>44118</v>
      </c>
      <c r="AA71" s="218">
        <v>1006</v>
      </c>
      <c r="AB71" s="22">
        <v>44118</v>
      </c>
      <c r="AC71" s="40">
        <v>260353100</v>
      </c>
      <c r="AD71" s="43">
        <v>26035310</v>
      </c>
      <c r="AE71" s="43">
        <v>286388410</v>
      </c>
      <c r="AF71" s="39">
        <v>44102</v>
      </c>
      <c r="AG71" s="39">
        <v>44102</v>
      </c>
      <c r="AH71" s="39">
        <v>44091</v>
      </c>
      <c r="AI71" s="39">
        <v>44111</v>
      </c>
      <c r="AJ71" s="39">
        <v>44111</v>
      </c>
      <c r="AK71" s="231" t="s">
        <v>498</v>
      </c>
      <c r="AL71" s="230">
        <v>44154</v>
      </c>
      <c r="AM71" s="42">
        <v>1557031765</v>
      </c>
      <c r="AN71" s="230">
        <v>44914</v>
      </c>
      <c r="AO71" s="39">
        <v>44102</v>
      </c>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4"/>
      <c r="IU71" s="34"/>
      <c r="IV71" s="34"/>
      <c r="IW71" s="34"/>
      <c r="IX71" s="34"/>
      <c r="IY71" s="34"/>
      <c r="IZ71" s="34"/>
    </row>
    <row r="72" spans="1:260" s="10" customFormat="1" ht="36.75" customHeight="1">
      <c r="A72" s="11">
        <v>21</v>
      </c>
      <c r="B72" s="16" t="s">
        <v>443</v>
      </c>
      <c r="C72" s="17" t="s">
        <v>70</v>
      </c>
      <c r="D72" s="18" t="s">
        <v>485</v>
      </c>
      <c r="E72" s="17" t="s">
        <v>486</v>
      </c>
      <c r="F72" s="19">
        <v>43633</v>
      </c>
      <c r="G72" s="11">
        <v>3</v>
      </c>
      <c r="H72" s="12" t="s">
        <v>494</v>
      </c>
      <c r="I72" s="20">
        <v>44056</v>
      </c>
      <c r="J72" s="21" t="s">
        <v>419</v>
      </c>
      <c r="K72" s="11" t="s">
        <v>26</v>
      </c>
      <c r="L72" s="13">
        <v>829150</v>
      </c>
      <c r="M72" s="13">
        <v>800</v>
      </c>
      <c r="N72" s="13">
        <v>16</v>
      </c>
      <c r="O72" s="13">
        <f t="shared" si="2"/>
        <v>663320000</v>
      </c>
      <c r="P72" s="12"/>
      <c r="Q72" s="22">
        <v>44147</v>
      </c>
      <c r="R72" s="12"/>
      <c r="S72" s="22">
        <v>44180</v>
      </c>
      <c r="T72" s="22">
        <v>44118</v>
      </c>
      <c r="U72" s="22">
        <v>44147</v>
      </c>
      <c r="V72" s="14">
        <v>30</v>
      </c>
      <c r="W72" s="12">
        <v>30</v>
      </c>
      <c r="X72" s="14">
        <v>0</v>
      </c>
      <c r="Y72" s="218">
        <v>1293</v>
      </c>
      <c r="Z72" s="22">
        <v>44147</v>
      </c>
      <c r="AA72" s="218">
        <v>1316</v>
      </c>
      <c r="AB72" s="22">
        <v>44147</v>
      </c>
      <c r="AC72" s="40">
        <v>663320000</v>
      </c>
      <c r="AD72" s="43">
        <v>66332000</v>
      </c>
      <c r="AE72" s="43">
        <v>729652000</v>
      </c>
      <c r="AF72" s="39">
        <v>44123</v>
      </c>
      <c r="AG72" s="39">
        <v>44123</v>
      </c>
      <c r="AH72" s="39">
        <v>44118</v>
      </c>
      <c r="AI72" s="39">
        <v>44132</v>
      </c>
      <c r="AJ72" s="39">
        <v>44132</v>
      </c>
      <c r="AK72" s="231" t="s">
        <v>499</v>
      </c>
      <c r="AL72" s="230">
        <v>44190</v>
      </c>
      <c r="AM72" s="42">
        <v>1453466784</v>
      </c>
      <c r="AN72" s="230">
        <v>44941</v>
      </c>
      <c r="AO72" s="39">
        <v>44123</v>
      </c>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c r="IZ72" s="15"/>
    </row>
    <row r="73" spans="1:260" s="10" customFormat="1" ht="36.75" customHeight="1">
      <c r="A73" s="11">
        <v>21</v>
      </c>
      <c r="B73" s="16" t="s">
        <v>443</v>
      </c>
      <c r="C73" s="17" t="s">
        <v>70</v>
      </c>
      <c r="D73" s="18" t="s">
        <v>485</v>
      </c>
      <c r="E73" s="17" t="s">
        <v>486</v>
      </c>
      <c r="F73" s="19">
        <v>43633</v>
      </c>
      <c r="G73" s="11">
        <v>5</v>
      </c>
      <c r="H73" s="11" t="s">
        <v>490</v>
      </c>
      <c r="I73" s="20">
        <v>44056</v>
      </c>
      <c r="J73" s="21" t="s">
        <v>419</v>
      </c>
      <c r="K73" s="11" t="s">
        <v>26</v>
      </c>
      <c r="L73" s="13">
        <v>829150</v>
      </c>
      <c r="M73" s="13">
        <v>850</v>
      </c>
      <c r="N73" s="13">
        <v>17</v>
      </c>
      <c r="O73" s="13">
        <f t="shared" si="2"/>
        <v>704777500</v>
      </c>
      <c r="P73" s="12"/>
      <c r="Q73" s="22">
        <v>44167</v>
      </c>
      <c r="R73" s="12"/>
      <c r="S73" s="22">
        <v>44210</v>
      </c>
      <c r="T73" s="22">
        <v>44148</v>
      </c>
      <c r="U73" s="22">
        <v>44167</v>
      </c>
      <c r="V73" s="14">
        <v>20</v>
      </c>
      <c r="W73" s="12">
        <v>30</v>
      </c>
      <c r="X73" s="14">
        <v>-10</v>
      </c>
      <c r="Y73" s="218">
        <v>1475</v>
      </c>
      <c r="Z73" s="22">
        <v>44167</v>
      </c>
      <c r="AA73" s="218">
        <v>1491</v>
      </c>
      <c r="AB73" s="22">
        <v>44167</v>
      </c>
      <c r="AC73" s="40">
        <v>704777500</v>
      </c>
      <c r="AD73" s="43">
        <v>70477750</v>
      </c>
      <c r="AE73" s="43">
        <v>775255250</v>
      </c>
      <c r="AF73" s="39">
        <v>44153</v>
      </c>
      <c r="AG73" s="39">
        <v>44153</v>
      </c>
      <c r="AH73" s="39">
        <v>44148</v>
      </c>
      <c r="AI73" s="39">
        <v>44162</v>
      </c>
      <c r="AJ73" s="39">
        <v>44162</v>
      </c>
      <c r="AK73" s="232" t="s">
        <v>501</v>
      </c>
      <c r="AL73" s="230">
        <v>44214</v>
      </c>
      <c r="AM73" s="42">
        <v>786063220</v>
      </c>
      <c r="AN73" s="230">
        <v>44970</v>
      </c>
      <c r="AO73" s="39">
        <v>44153</v>
      </c>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c r="IZ73" s="15"/>
    </row>
    <row r="74" spans="1:260" s="10" customFormat="1" ht="36.75" customHeight="1">
      <c r="A74" s="11">
        <v>21</v>
      </c>
      <c r="B74" s="16" t="s">
        <v>443</v>
      </c>
      <c r="C74" s="17" t="s">
        <v>70</v>
      </c>
      <c r="D74" s="18" t="s">
        <v>485</v>
      </c>
      <c r="E74" s="17" t="s">
        <v>486</v>
      </c>
      <c r="F74" s="19">
        <v>43633</v>
      </c>
      <c r="G74" s="11">
        <v>6</v>
      </c>
      <c r="H74" s="12" t="s">
        <v>491</v>
      </c>
      <c r="I74" s="20">
        <v>44056</v>
      </c>
      <c r="J74" s="21" t="s">
        <v>419</v>
      </c>
      <c r="K74" s="11" t="s">
        <v>26</v>
      </c>
      <c r="L74" s="13">
        <v>829150</v>
      </c>
      <c r="M74" s="13">
        <v>650</v>
      </c>
      <c r="N74" s="13">
        <v>13</v>
      </c>
      <c r="O74" s="13">
        <f t="shared" si="2"/>
        <v>538947500</v>
      </c>
      <c r="P74" s="12"/>
      <c r="Q74" s="22">
        <v>44208</v>
      </c>
      <c r="R74" s="12"/>
      <c r="S74" s="22">
        <v>44251</v>
      </c>
      <c r="T74" s="22">
        <v>44179</v>
      </c>
      <c r="U74" s="22">
        <v>44208</v>
      </c>
      <c r="V74" s="14">
        <v>30</v>
      </c>
      <c r="W74" s="12">
        <v>30</v>
      </c>
      <c r="X74" s="14">
        <v>0</v>
      </c>
      <c r="Y74" s="218">
        <v>1898</v>
      </c>
      <c r="Z74" s="22">
        <v>44208</v>
      </c>
      <c r="AA74" s="218">
        <v>1916</v>
      </c>
      <c r="AB74" s="22">
        <v>44208</v>
      </c>
      <c r="AC74" s="40">
        <v>538947500</v>
      </c>
      <c r="AD74" s="43">
        <v>53894750</v>
      </c>
      <c r="AE74" s="43">
        <v>592842250</v>
      </c>
      <c r="AF74" s="39">
        <v>44181</v>
      </c>
      <c r="AG74" s="39">
        <v>44181</v>
      </c>
      <c r="AH74" s="39">
        <v>44179</v>
      </c>
      <c r="AI74" s="39">
        <v>44190</v>
      </c>
      <c r="AJ74" s="39">
        <v>44190</v>
      </c>
      <c r="AK74" s="232" t="s">
        <v>502</v>
      </c>
      <c r="AL74" s="230">
        <v>44259</v>
      </c>
      <c r="AM74" s="42">
        <v>1476131599</v>
      </c>
      <c r="AN74" s="230">
        <v>45012</v>
      </c>
      <c r="AO74" s="39">
        <v>44181</v>
      </c>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5"/>
      <c r="GG74" s="15"/>
      <c r="GH74" s="15"/>
      <c r="GI74" s="15"/>
      <c r="GJ74" s="15"/>
      <c r="GK74" s="15"/>
      <c r="GL74" s="15"/>
      <c r="GM74" s="15"/>
      <c r="GN74" s="15"/>
      <c r="GO74" s="15"/>
      <c r="GP74" s="15"/>
      <c r="GQ74" s="15"/>
      <c r="GR74" s="15"/>
      <c r="GS74" s="15"/>
      <c r="GT74" s="15"/>
      <c r="GU74" s="15"/>
      <c r="GV74" s="15"/>
      <c r="GW74" s="15"/>
      <c r="GX74" s="15"/>
      <c r="GY74" s="15"/>
      <c r="GZ74" s="15"/>
      <c r="HA74" s="15"/>
      <c r="HB74" s="15"/>
      <c r="HC74" s="15"/>
      <c r="HD74" s="15"/>
      <c r="HE74" s="15"/>
      <c r="HF74" s="15"/>
      <c r="HG74" s="15"/>
      <c r="HH74" s="15"/>
      <c r="HI74" s="15"/>
      <c r="HJ74" s="15"/>
      <c r="HK74" s="15"/>
      <c r="HL74" s="15"/>
      <c r="HM74" s="15"/>
      <c r="HN74" s="15"/>
      <c r="HO74" s="15"/>
      <c r="HP74" s="15"/>
      <c r="HQ74" s="15"/>
      <c r="HR74" s="15"/>
      <c r="HS74" s="15"/>
      <c r="HT74" s="15"/>
      <c r="HU74" s="15"/>
      <c r="HV74" s="15"/>
      <c r="HW74" s="15"/>
      <c r="HX74" s="15"/>
      <c r="HY74" s="15"/>
      <c r="HZ74" s="15"/>
      <c r="IA74" s="15"/>
      <c r="IB74" s="15"/>
      <c r="IC74" s="15"/>
      <c r="ID74" s="15"/>
      <c r="IE74" s="15"/>
      <c r="IF74" s="15"/>
      <c r="IG74" s="15"/>
      <c r="IH74" s="15"/>
      <c r="II74" s="15"/>
      <c r="IJ74" s="15"/>
      <c r="IK74" s="15"/>
      <c r="IL74" s="15"/>
      <c r="IM74" s="15"/>
      <c r="IN74" s="15"/>
      <c r="IO74" s="15"/>
      <c r="IP74" s="15"/>
      <c r="IQ74" s="15"/>
      <c r="IR74" s="15"/>
      <c r="IS74" s="15"/>
      <c r="IT74" s="15"/>
      <c r="IU74" s="15"/>
      <c r="IV74" s="15"/>
      <c r="IW74" s="15"/>
      <c r="IX74" s="15"/>
      <c r="IY74" s="15"/>
      <c r="IZ74" s="15"/>
    </row>
    <row r="75" spans="1:260" s="10" customFormat="1" ht="28.5" customHeight="1">
      <c r="A75" s="23"/>
      <c r="B75" s="24" t="s">
        <v>71</v>
      </c>
      <c r="C75" s="24"/>
      <c r="D75" s="25"/>
      <c r="E75" s="228"/>
      <c r="F75" s="26"/>
      <c r="G75" s="23"/>
      <c r="H75" s="25"/>
      <c r="I75" s="26"/>
      <c r="J75" s="27"/>
      <c r="K75" s="25"/>
      <c r="L75" s="28"/>
      <c r="M75" s="28"/>
      <c r="N75" s="28"/>
      <c r="O75" s="29">
        <f>SUBTOTAL(9,O70:O74)</f>
        <v>2830718100</v>
      </c>
      <c r="P75" s="12"/>
      <c r="Q75" s="11"/>
      <c r="R75" s="28"/>
      <c r="S75" s="30"/>
      <c r="T75" s="31"/>
      <c r="U75" s="22"/>
      <c r="V75" s="32"/>
      <c r="W75" s="33"/>
      <c r="X75" s="14"/>
      <c r="Y75" s="218"/>
      <c r="Z75" s="22"/>
      <c r="AA75" s="218"/>
      <c r="AB75" s="22"/>
      <c r="AC75" s="38"/>
      <c r="AD75" s="38"/>
      <c r="AE75" s="38"/>
      <c r="AF75" s="38"/>
      <c r="AG75" s="38"/>
      <c r="AH75" s="38"/>
      <c r="AI75" s="38"/>
      <c r="AJ75" s="38"/>
      <c r="AK75" s="38"/>
      <c r="AL75" s="38"/>
      <c r="AM75" s="38"/>
      <c r="AN75" s="38"/>
      <c r="AO75" s="38"/>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c r="DQ75" s="15"/>
      <c r="DR75" s="15"/>
      <c r="DS75" s="15"/>
      <c r="DT75" s="15"/>
      <c r="DU75" s="15"/>
      <c r="DV75" s="15"/>
      <c r="DW75" s="15"/>
      <c r="DX75" s="15"/>
      <c r="DY75" s="15"/>
      <c r="DZ75" s="15"/>
      <c r="EA75" s="15"/>
      <c r="EB75" s="15"/>
      <c r="EC75" s="15"/>
      <c r="ED75" s="15"/>
      <c r="EE75" s="15"/>
      <c r="EF75" s="15"/>
      <c r="EG75" s="15"/>
      <c r="EH75" s="15"/>
      <c r="EI75" s="15"/>
      <c r="EJ75" s="15"/>
      <c r="EK75" s="15"/>
      <c r="EL75" s="15"/>
      <c r="EM75" s="15"/>
      <c r="EN75" s="15"/>
      <c r="EO75" s="15"/>
      <c r="EP75" s="15"/>
      <c r="EQ75" s="15"/>
      <c r="ER75" s="15"/>
      <c r="ES75" s="15"/>
      <c r="ET75" s="15"/>
      <c r="EU75" s="15"/>
      <c r="EV75" s="15"/>
      <c r="EW75" s="15"/>
      <c r="EX75" s="15"/>
      <c r="EY75" s="15"/>
      <c r="EZ75" s="15"/>
      <c r="FA75" s="15"/>
      <c r="FB75" s="15"/>
      <c r="FC75" s="15"/>
      <c r="FD75" s="15"/>
      <c r="FE75" s="15"/>
      <c r="FF75" s="15"/>
      <c r="FG75" s="15"/>
      <c r="FH75" s="15"/>
      <c r="FI75" s="15"/>
      <c r="FJ75" s="15"/>
      <c r="FK75" s="15"/>
      <c r="FL75" s="15"/>
      <c r="FM75" s="15"/>
      <c r="FN75" s="15"/>
      <c r="FO75" s="15"/>
      <c r="FP75" s="15"/>
      <c r="FQ75" s="15"/>
      <c r="FR75" s="15"/>
      <c r="FS75" s="15"/>
      <c r="FT75" s="15"/>
      <c r="FU75" s="15"/>
      <c r="FV75" s="15"/>
      <c r="FW75" s="15"/>
      <c r="FX75" s="15"/>
      <c r="FY75" s="15"/>
      <c r="FZ75" s="15"/>
      <c r="GA75" s="15"/>
      <c r="GB75" s="15"/>
      <c r="GC75" s="15"/>
      <c r="GD75" s="15"/>
      <c r="GE75" s="15"/>
      <c r="GF75" s="15"/>
      <c r="GG75" s="15"/>
      <c r="GH75" s="15"/>
      <c r="GI75" s="15"/>
      <c r="GJ75" s="15"/>
      <c r="GK75" s="15"/>
      <c r="GL75" s="15"/>
      <c r="GM75" s="15"/>
      <c r="GN75" s="15"/>
      <c r="GO75" s="15"/>
      <c r="GP75" s="15"/>
      <c r="GQ75" s="15"/>
      <c r="GR75" s="15"/>
      <c r="GS75" s="15"/>
      <c r="GT75" s="15"/>
      <c r="GU75" s="15"/>
      <c r="GV75" s="15"/>
      <c r="GW75" s="15"/>
      <c r="GX75" s="15"/>
      <c r="GY75" s="15"/>
      <c r="GZ75" s="15"/>
      <c r="HA75" s="15"/>
      <c r="HB75" s="15"/>
      <c r="HC75" s="15"/>
      <c r="HD75" s="15"/>
      <c r="HE75" s="15"/>
      <c r="HF75" s="15"/>
      <c r="HG75" s="15"/>
      <c r="HH75" s="15"/>
      <c r="HI75" s="15"/>
      <c r="HJ75" s="15"/>
      <c r="HK75" s="15"/>
      <c r="HL75" s="15"/>
      <c r="HM75" s="15"/>
      <c r="HN75" s="15"/>
      <c r="HO75" s="15"/>
      <c r="HP75" s="15"/>
      <c r="HQ75" s="15"/>
      <c r="HR75" s="15"/>
      <c r="HS75" s="15"/>
      <c r="HT75" s="15"/>
      <c r="HU75" s="15"/>
      <c r="HV75" s="15"/>
      <c r="HW75" s="15"/>
      <c r="HX75" s="15"/>
      <c r="HY75" s="15"/>
      <c r="HZ75" s="15"/>
      <c r="IA75" s="15"/>
      <c r="IB75" s="15"/>
      <c r="IC75" s="15"/>
      <c r="ID75" s="15"/>
      <c r="IE75" s="15"/>
      <c r="IF75" s="15"/>
      <c r="IG75" s="15"/>
      <c r="IH75" s="15"/>
      <c r="II75" s="15"/>
      <c r="IJ75" s="15"/>
      <c r="IK75" s="15"/>
      <c r="IL75" s="15"/>
      <c r="IM75" s="15"/>
      <c r="IN75" s="15"/>
      <c r="IO75" s="15"/>
      <c r="IP75" s="15"/>
      <c r="IQ75" s="15"/>
      <c r="IR75" s="15"/>
      <c r="IS75" s="15"/>
      <c r="IT75" s="15"/>
      <c r="IU75" s="15"/>
      <c r="IV75" s="15"/>
      <c r="IW75" s="15"/>
      <c r="IX75" s="15"/>
      <c r="IY75" s="15"/>
      <c r="IZ75" s="15"/>
    </row>
    <row r="76" spans="1:260" s="25" customFormat="1" ht="28.5" customHeight="1">
      <c r="A76" s="23"/>
      <c r="B76" s="24" t="s">
        <v>73</v>
      </c>
      <c r="C76" s="24"/>
      <c r="E76" s="228"/>
      <c r="F76" s="26"/>
      <c r="G76" s="23"/>
      <c r="I76" s="26"/>
      <c r="J76" s="27"/>
      <c r="L76" s="28"/>
      <c r="M76" s="28"/>
      <c r="N76" s="28"/>
      <c r="O76" s="29" t="e">
        <f>SUBTOTAL(9,#REF!)</f>
        <v>#REF!</v>
      </c>
      <c r="P76" s="12"/>
      <c r="Q76" s="11"/>
      <c r="R76" s="28"/>
      <c r="S76" s="30"/>
      <c r="T76" s="31"/>
      <c r="U76" s="22"/>
      <c r="V76" s="32"/>
      <c r="W76" s="33"/>
      <c r="X76" s="14"/>
      <c r="Y76" s="218"/>
      <c r="Z76" s="22"/>
      <c r="AA76" s="218"/>
      <c r="AB76" s="22"/>
      <c r="AC76" s="38"/>
      <c r="AD76" s="38"/>
      <c r="AE76" s="38"/>
      <c r="AF76" s="38"/>
      <c r="AG76" s="38"/>
      <c r="AH76" s="38"/>
      <c r="AI76" s="38"/>
      <c r="AJ76" s="38"/>
      <c r="AK76" s="38"/>
      <c r="AL76" s="38"/>
      <c r="AM76" s="38"/>
      <c r="AN76" s="38"/>
      <c r="AO76" s="38"/>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row>
    <row r="77" spans="1:260" s="10" customFormat="1" ht="36.75" customHeight="1">
      <c r="A77" s="11">
        <v>23</v>
      </c>
      <c r="B77" s="16" t="s">
        <v>444</v>
      </c>
      <c r="C77" s="17" t="s">
        <v>76</v>
      </c>
      <c r="D77" s="18" t="s">
        <v>485</v>
      </c>
      <c r="E77" s="17" t="s">
        <v>486</v>
      </c>
      <c r="F77" s="19">
        <v>43633</v>
      </c>
      <c r="G77" s="11">
        <v>1</v>
      </c>
      <c r="H77" s="11" t="s">
        <v>487</v>
      </c>
      <c r="I77" s="20">
        <v>44056</v>
      </c>
      <c r="J77" s="21" t="s">
        <v>419</v>
      </c>
      <c r="K77" s="11" t="s">
        <v>26</v>
      </c>
      <c r="L77" s="13">
        <v>829150</v>
      </c>
      <c r="M77" s="13">
        <v>1000</v>
      </c>
      <c r="N77" s="13">
        <v>20</v>
      </c>
      <c r="O77" s="13">
        <f t="shared" ref="O77:O101" si="3">L77*M77</f>
        <v>829150000</v>
      </c>
      <c r="P77" s="12"/>
      <c r="Q77" s="22">
        <v>44105</v>
      </c>
      <c r="R77" s="12"/>
      <c r="S77" s="22">
        <v>44153</v>
      </c>
      <c r="T77" s="22">
        <v>44068</v>
      </c>
      <c r="U77" s="22">
        <v>44105</v>
      </c>
      <c r="V77" s="14">
        <v>38</v>
      </c>
      <c r="W77" s="12">
        <v>45</v>
      </c>
      <c r="X77" s="14">
        <v>-7</v>
      </c>
      <c r="Y77" s="218">
        <v>721</v>
      </c>
      <c r="Z77" s="22">
        <v>44105</v>
      </c>
      <c r="AA77" s="218">
        <v>729</v>
      </c>
      <c r="AB77" s="22">
        <v>44105</v>
      </c>
      <c r="AC77" s="40">
        <v>829150000</v>
      </c>
      <c r="AD77" s="43">
        <v>82915000</v>
      </c>
      <c r="AE77" s="43">
        <v>912065000</v>
      </c>
      <c r="AF77" s="39">
        <v>44088</v>
      </c>
      <c r="AG77" s="39">
        <v>44088</v>
      </c>
      <c r="AH77" s="39">
        <v>44068</v>
      </c>
      <c r="AI77" s="39">
        <v>44097</v>
      </c>
      <c r="AJ77" s="39">
        <v>44097</v>
      </c>
      <c r="AK77" s="231" t="s">
        <v>497</v>
      </c>
      <c r="AL77" s="230">
        <v>44153</v>
      </c>
      <c r="AM77" s="42">
        <v>3008400799</v>
      </c>
      <c r="AN77" s="230">
        <v>44913</v>
      </c>
      <c r="AO77" s="39">
        <v>44088</v>
      </c>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c r="DQ77" s="15"/>
      <c r="DR77" s="15"/>
      <c r="DS77" s="15"/>
      <c r="DT77" s="15"/>
      <c r="DU77" s="15"/>
      <c r="DV77" s="15"/>
      <c r="DW77" s="15"/>
      <c r="DX77" s="15"/>
      <c r="DY77" s="15"/>
      <c r="DZ77" s="15"/>
      <c r="EA77" s="15"/>
      <c r="EB77" s="15"/>
      <c r="EC77" s="15"/>
      <c r="ED77" s="15"/>
      <c r="EE77" s="15"/>
      <c r="EF77" s="15"/>
      <c r="EG77" s="15"/>
      <c r="EH77" s="15"/>
      <c r="EI77" s="15"/>
      <c r="EJ77" s="15"/>
      <c r="EK77" s="15"/>
      <c r="EL77" s="15"/>
      <c r="EM77" s="15"/>
      <c r="EN77" s="15"/>
      <c r="EO77" s="15"/>
      <c r="EP77" s="15"/>
      <c r="EQ77" s="15"/>
      <c r="ER77" s="15"/>
      <c r="ES77" s="15"/>
      <c r="ET77" s="15"/>
      <c r="EU77" s="15"/>
      <c r="EV77" s="15"/>
      <c r="EW77" s="15"/>
      <c r="EX77" s="15"/>
      <c r="EY77" s="15"/>
      <c r="EZ77" s="15"/>
      <c r="FA77" s="15"/>
      <c r="FB77" s="15"/>
      <c r="FC77" s="15"/>
      <c r="FD77" s="15"/>
      <c r="FE77" s="15"/>
      <c r="FF77" s="15"/>
      <c r="FG77" s="15"/>
      <c r="FH77" s="15"/>
      <c r="FI77" s="15"/>
      <c r="FJ77" s="15"/>
      <c r="FK77" s="15"/>
      <c r="FL77" s="15"/>
      <c r="FM77" s="15"/>
      <c r="FN77" s="15"/>
      <c r="FO77" s="15"/>
      <c r="FP77" s="15"/>
      <c r="FQ77" s="15"/>
      <c r="FR77" s="15"/>
      <c r="FS77" s="15"/>
      <c r="FT77" s="15"/>
      <c r="FU77" s="15"/>
      <c r="FV77" s="15"/>
      <c r="FW77" s="15"/>
      <c r="FX77" s="15"/>
      <c r="FY77" s="15"/>
      <c r="FZ77" s="15"/>
      <c r="GA77" s="15"/>
      <c r="GB77" s="15"/>
      <c r="GC77" s="15"/>
      <c r="GD77" s="15"/>
      <c r="GE77" s="15"/>
      <c r="GF77" s="15"/>
      <c r="GG77" s="15"/>
      <c r="GH77" s="15"/>
      <c r="GI77" s="15"/>
      <c r="GJ77" s="15"/>
      <c r="GK77" s="15"/>
      <c r="GL77" s="15"/>
      <c r="GM77" s="15"/>
      <c r="GN77" s="15"/>
      <c r="GO77" s="15"/>
      <c r="GP77" s="15"/>
      <c r="GQ77" s="15"/>
      <c r="GR77" s="15"/>
      <c r="GS77" s="15"/>
      <c r="GT77" s="15"/>
      <c r="GU77" s="15"/>
      <c r="GV77" s="15"/>
      <c r="GW77" s="15"/>
      <c r="GX77" s="15"/>
      <c r="GY77" s="15"/>
      <c r="GZ77" s="15"/>
      <c r="HA77" s="15"/>
      <c r="HB77" s="15"/>
      <c r="HC77" s="15"/>
      <c r="HD77" s="15"/>
      <c r="HE77" s="15"/>
      <c r="HF77" s="15"/>
      <c r="HG77" s="15"/>
      <c r="HH77" s="15"/>
      <c r="HI77" s="15"/>
      <c r="HJ77" s="15"/>
      <c r="HK77" s="15"/>
      <c r="HL77" s="15"/>
      <c r="HM77" s="15"/>
      <c r="HN77" s="15"/>
      <c r="HO77" s="15"/>
      <c r="HP77" s="15"/>
      <c r="HQ77" s="15"/>
      <c r="HR77" s="15"/>
      <c r="HS77" s="15"/>
      <c r="HT77" s="15"/>
      <c r="HU77" s="15"/>
      <c r="HV77" s="15"/>
      <c r="HW77" s="15"/>
      <c r="HX77" s="15"/>
      <c r="HY77" s="15"/>
      <c r="HZ77" s="15"/>
      <c r="IA77" s="15"/>
      <c r="IB77" s="15"/>
      <c r="IC77" s="15"/>
      <c r="ID77" s="15"/>
      <c r="IE77" s="15"/>
      <c r="IF77" s="15"/>
      <c r="IG77" s="15"/>
      <c r="IH77" s="15"/>
      <c r="II77" s="15"/>
      <c r="IJ77" s="15"/>
      <c r="IK77" s="15"/>
      <c r="IL77" s="15"/>
      <c r="IM77" s="15"/>
      <c r="IN77" s="15"/>
      <c r="IO77" s="15"/>
      <c r="IP77" s="15"/>
      <c r="IQ77" s="15"/>
      <c r="IR77" s="15"/>
      <c r="IS77" s="15"/>
      <c r="IT77" s="15"/>
      <c r="IU77" s="15"/>
      <c r="IV77" s="15"/>
      <c r="IW77" s="15"/>
      <c r="IX77" s="15"/>
      <c r="IY77" s="15"/>
      <c r="IZ77" s="15"/>
    </row>
    <row r="78" spans="1:260" s="10" customFormat="1" ht="28.5" customHeight="1">
      <c r="A78" s="23"/>
      <c r="B78" s="24" t="s">
        <v>77</v>
      </c>
      <c r="C78" s="24"/>
      <c r="D78" s="25"/>
      <c r="E78" s="228"/>
      <c r="F78" s="26"/>
      <c r="G78" s="23"/>
      <c r="H78" s="25"/>
      <c r="I78" s="26"/>
      <c r="J78" s="27"/>
      <c r="K78" s="25"/>
      <c r="L78" s="28"/>
      <c r="M78" s="28"/>
      <c r="N78" s="28"/>
      <c r="O78" s="29">
        <f>SUBTOTAL(9,O77:O77)</f>
        <v>829150000</v>
      </c>
      <c r="P78" s="12"/>
      <c r="Q78" s="11"/>
      <c r="R78" s="28"/>
      <c r="S78" s="30"/>
      <c r="T78" s="31"/>
      <c r="U78" s="22"/>
      <c r="V78" s="32"/>
      <c r="W78" s="33"/>
      <c r="X78" s="14"/>
      <c r="Y78" s="218"/>
      <c r="Z78" s="22"/>
      <c r="AA78" s="218"/>
      <c r="AB78" s="22"/>
      <c r="AC78" s="38"/>
      <c r="AD78" s="38"/>
      <c r="AE78" s="38"/>
      <c r="AF78" s="38"/>
      <c r="AG78" s="38"/>
      <c r="AH78" s="38"/>
      <c r="AI78" s="38"/>
      <c r="AJ78" s="38"/>
      <c r="AK78" s="38"/>
      <c r="AL78" s="38"/>
      <c r="AM78" s="38"/>
      <c r="AN78" s="38"/>
      <c r="AO78" s="38"/>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c r="DQ78" s="15"/>
      <c r="DR78" s="15"/>
      <c r="DS78" s="15"/>
      <c r="DT78" s="15"/>
      <c r="DU78" s="15"/>
      <c r="DV78" s="15"/>
      <c r="DW78" s="15"/>
      <c r="DX78" s="15"/>
      <c r="DY78" s="15"/>
      <c r="DZ78" s="15"/>
      <c r="EA78" s="15"/>
      <c r="EB78" s="15"/>
      <c r="EC78" s="15"/>
      <c r="ED78" s="15"/>
      <c r="EE78" s="15"/>
      <c r="EF78" s="15"/>
      <c r="EG78" s="15"/>
      <c r="EH78" s="15"/>
      <c r="EI78" s="15"/>
      <c r="EJ78" s="15"/>
      <c r="EK78" s="15"/>
      <c r="EL78" s="15"/>
      <c r="EM78" s="15"/>
      <c r="EN78" s="15"/>
      <c r="EO78" s="15"/>
      <c r="EP78" s="15"/>
      <c r="EQ78" s="15"/>
      <c r="ER78" s="15"/>
      <c r="ES78" s="15"/>
      <c r="ET78" s="15"/>
      <c r="EU78" s="15"/>
      <c r="EV78" s="15"/>
      <c r="EW78" s="15"/>
      <c r="EX78" s="15"/>
      <c r="EY78" s="15"/>
      <c r="EZ78" s="15"/>
      <c r="FA78" s="15"/>
      <c r="FB78" s="15"/>
      <c r="FC78" s="15"/>
      <c r="FD78" s="15"/>
      <c r="FE78" s="15"/>
      <c r="FF78" s="15"/>
      <c r="FG78" s="15"/>
      <c r="FH78" s="15"/>
      <c r="FI78" s="15"/>
      <c r="FJ78" s="15"/>
      <c r="FK78" s="15"/>
      <c r="FL78" s="15"/>
      <c r="FM78" s="15"/>
      <c r="FN78" s="15"/>
      <c r="FO78" s="15"/>
      <c r="FP78" s="15"/>
      <c r="FQ78" s="15"/>
      <c r="FR78" s="15"/>
      <c r="FS78" s="15"/>
      <c r="FT78" s="15"/>
      <c r="FU78" s="15"/>
      <c r="FV78" s="15"/>
      <c r="FW78" s="15"/>
      <c r="FX78" s="15"/>
      <c r="FY78" s="15"/>
      <c r="FZ78" s="15"/>
      <c r="GA78" s="15"/>
      <c r="GB78" s="15"/>
      <c r="GC78" s="15"/>
      <c r="GD78" s="15"/>
      <c r="GE78" s="15"/>
      <c r="GF78" s="15"/>
      <c r="GG78" s="15"/>
      <c r="GH78" s="15"/>
      <c r="GI78" s="15"/>
      <c r="GJ78" s="15"/>
      <c r="GK78" s="15"/>
      <c r="GL78" s="15"/>
      <c r="GM78" s="15"/>
      <c r="GN78" s="15"/>
      <c r="GO78" s="15"/>
      <c r="GP78" s="15"/>
      <c r="GQ78" s="15"/>
      <c r="GR78" s="15"/>
      <c r="GS78" s="15"/>
      <c r="GT78" s="15"/>
      <c r="GU78" s="15"/>
      <c r="GV78" s="15"/>
      <c r="GW78" s="15"/>
      <c r="GX78" s="15"/>
      <c r="GY78" s="15"/>
      <c r="GZ78" s="15"/>
      <c r="HA78" s="15"/>
      <c r="HB78" s="15"/>
      <c r="HC78" s="15"/>
      <c r="HD78" s="15"/>
      <c r="HE78" s="15"/>
      <c r="HF78" s="15"/>
      <c r="HG78" s="15"/>
      <c r="HH78" s="15"/>
      <c r="HI78" s="15"/>
      <c r="HJ78" s="15"/>
      <c r="HK78" s="15"/>
      <c r="HL78" s="15"/>
      <c r="HM78" s="15"/>
      <c r="HN78" s="15"/>
      <c r="HO78" s="15"/>
      <c r="HP78" s="15"/>
      <c r="HQ78" s="15"/>
      <c r="HR78" s="15"/>
      <c r="HS78" s="15"/>
      <c r="HT78" s="15"/>
      <c r="HU78" s="15"/>
      <c r="HV78" s="15"/>
      <c r="HW78" s="15"/>
      <c r="HX78" s="15"/>
      <c r="HY78" s="15"/>
      <c r="HZ78" s="15"/>
      <c r="IA78" s="15"/>
      <c r="IB78" s="15"/>
      <c r="IC78" s="15"/>
      <c r="ID78" s="15"/>
      <c r="IE78" s="15"/>
      <c r="IF78" s="15"/>
      <c r="IG78" s="15"/>
      <c r="IH78" s="15"/>
      <c r="II78" s="15"/>
      <c r="IJ78" s="15"/>
      <c r="IK78" s="15"/>
      <c r="IL78" s="15"/>
      <c r="IM78" s="15"/>
      <c r="IN78" s="15"/>
      <c r="IO78" s="15"/>
      <c r="IP78" s="15"/>
      <c r="IQ78" s="15"/>
      <c r="IR78" s="15"/>
      <c r="IS78" s="15"/>
      <c r="IT78" s="15"/>
      <c r="IU78" s="15"/>
      <c r="IV78" s="15"/>
      <c r="IW78" s="15"/>
      <c r="IX78" s="15"/>
      <c r="IY78" s="15"/>
      <c r="IZ78" s="15"/>
    </row>
    <row r="79" spans="1:260" s="10" customFormat="1" ht="36.75" customHeight="1">
      <c r="A79" s="11">
        <v>24</v>
      </c>
      <c r="B79" s="16" t="s">
        <v>445</v>
      </c>
      <c r="C79" s="17" t="s">
        <v>74</v>
      </c>
      <c r="D79" s="18" t="s">
        <v>485</v>
      </c>
      <c r="E79" s="17" t="s">
        <v>486</v>
      </c>
      <c r="F79" s="19">
        <v>43633</v>
      </c>
      <c r="G79" s="11">
        <v>1</v>
      </c>
      <c r="H79" s="11" t="s">
        <v>487</v>
      </c>
      <c r="I79" s="20">
        <v>44056</v>
      </c>
      <c r="J79" s="21" t="s">
        <v>419</v>
      </c>
      <c r="K79" s="11" t="s">
        <v>26</v>
      </c>
      <c r="L79" s="13">
        <v>829150</v>
      </c>
      <c r="M79" s="13">
        <v>900</v>
      </c>
      <c r="N79" s="13">
        <v>18</v>
      </c>
      <c r="O79" s="13">
        <f t="shared" si="3"/>
        <v>746235000</v>
      </c>
      <c r="P79" s="12"/>
      <c r="Q79" s="22">
        <v>44110</v>
      </c>
      <c r="R79" s="12"/>
      <c r="S79" s="22">
        <v>44153</v>
      </c>
      <c r="T79" s="22">
        <v>44068</v>
      </c>
      <c r="U79" s="22">
        <v>44110</v>
      </c>
      <c r="V79" s="14">
        <v>43</v>
      </c>
      <c r="W79" s="12">
        <v>45</v>
      </c>
      <c r="X79" s="14">
        <v>-2</v>
      </c>
      <c r="Y79" s="218">
        <v>755</v>
      </c>
      <c r="Z79" s="22">
        <v>44110</v>
      </c>
      <c r="AA79" s="218">
        <v>757</v>
      </c>
      <c r="AB79" s="22">
        <v>44110</v>
      </c>
      <c r="AC79" s="40">
        <v>746235000</v>
      </c>
      <c r="AD79" s="43">
        <v>74623500</v>
      </c>
      <c r="AE79" s="43">
        <v>820858500</v>
      </c>
      <c r="AF79" s="39">
        <v>44088</v>
      </c>
      <c r="AG79" s="39">
        <v>44088</v>
      </c>
      <c r="AH79" s="39">
        <v>44068</v>
      </c>
      <c r="AI79" s="39">
        <v>44097</v>
      </c>
      <c r="AJ79" s="39">
        <v>44097</v>
      </c>
      <c r="AK79" s="231" t="s">
        <v>497</v>
      </c>
      <c r="AL79" s="230">
        <v>44153</v>
      </c>
      <c r="AM79" s="42">
        <v>3008400799</v>
      </c>
      <c r="AN79" s="230">
        <v>44913</v>
      </c>
      <c r="AO79" s="39">
        <v>44088</v>
      </c>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c r="EE79" s="15"/>
      <c r="EF79" s="15"/>
      <c r="EG79" s="15"/>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15"/>
      <c r="GD79" s="15"/>
      <c r="GE79" s="15"/>
      <c r="GF79" s="15"/>
      <c r="GG79" s="15"/>
      <c r="GH79" s="15"/>
      <c r="GI79" s="15"/>
      <c r="GJ79" s="15"/>
      <c r="GK79" s="15"/>
      <c r="GL79" s="15"/>
      <c r="GM79" s="15"/>
      <c r="GN79" s="15"/>
      <c r="GO79" s="15"/>
      <c r="GP79" s="15"/>
      <c r="GQ79" s="15"/>
      <c r="GR79" s="15"/>
      <c r="GS79" s="15"/>
      <c r="GT79" s="15"/>
      <c r="GU79" s="15"/>
      <c r="GV79" s="15"/>
      <c r="GW79" s="15"/>
      <c r="GX79" s="15"/>
      <c r="GY79" s="15"/>
      <c r="GZ79" s="15"/>
      <c r="HA79" s="15"/>
      <c r="HB79" s="15"/>
      <c r="HC79" s="15"/>
      <c r="HD79" s="15"/>
      <c r="HE79" s="15"/>
      <c r="HF79" s="15"/>
      <c r="HG79" s="15"/>
      <c r="HH79" s="15"/>
      <c r="HI79" s="15"/>
      <c r="HJ79" s="15"/>
      <c r="HK79" s="15"/>
      <c r="HL79" s="15"/>
      <c r="HM79" s="15"/>
      <c r="HN79" s="15"/>
      <c r="HO79" s="15"/>
      <c r="HP79" s="15"/>
      <c r="HQ79" s="15"/>
      <c r="HR79" s="15"/>
      <c r="HS79" s="15"/>
      <c r="HT79" s="15"/>
      <c r="HU79" s="15"/>
      <c r="HV79" s="15"/>
      <c r="HW79" s="15"/>
      <c r="HX79" s="15"/>
      <c r="HY79" s="15"/>
      <c r="HZ79" s="15"/>
      <c r="IA79" s="15"/>
      <c r="IB79" s="15"/>
      <c r="IC79" s="15"/>
      <c r="ID79" s="15"/>
      <c r="IE79" s="15"/>
      <c r="IF79" s="15"/>
      <c r="IG79" s="15"/>
      <c r="IH79" s="15"/>
      <c r="II79" s="15"/>
      <c r="IJ79" s="15"/>
      <c r="IK79" s="15"/>
      <c r="IL79" s="15"/>
      <c r="IM79" s="15"/>
      <c r="IN79" s="15"/>
      <c r="IO79" s="15"/>
      <c r="IP79" s="15"/>
      <c r="IQ79" s="15"/>
      <c r="IR79" s="15"/>
      <c r="IS79" s="15"/>
      <c r="IT79" s="15"/>
      <c r="IU79" s="15"/>
      <c r="IV79" s="15"/>
      <c r="IW79" s="15"/>
      <c r="IX79" s="15"/>
      <c r="IY79" s="15"/>
      <c r="IZ79" s="15"/>
    </row>
    <row r="80" spans="1:260" s="10" customFormat="1" ht="36.75" customHeight="1">
      <c r="A80" s="11">
        <v>24</v>
      </c>
      <c r="B80" s="16" t="s">
        <v>445</v>
      </c>
      <c r="C80" s="17" t="s">
        <v>74</v>
      </c>
      <c r="D80" s="18" t="s">
        <v>485</v>
      </c>
      <c r="E80" s="17" t="s">
        <v>486</v>
      </c>
      <c r="F80" s="19">
        <v>43633</v>
      </c>
      <c r="G80" s="11">
        <v>2</v>
      </c>
      <c r="H80" s="12" t="s">
        <v>488</v>
      </c>
      <c r="I80" s="20">
        <v>44056</v>
      </c>
      <c r="J80" s="21" t="s">
        <v>419</v>
      </c>
      <c r="K80" s="11" t="s">
        <v>26</v>
      </c>
      <c r="L80" s="13">
        <v>829150</v>
      </c>
      <c r="M80" s="13">
        <v>4500</v>
      </c>
      <c r="N80" s="13">
        <v>90</v>
      </c>
      <c r="O80" s="13">
        <f t="shared" si="3"/>
        <v>3731175000</v>
      </c>
      <c r="P80" s="12"/>
      <c r="Q80" s="22">
        <v>44118</v>
      </c>
      <c r="R80" s="12"/>
      <c r="S80" s="22">
        <v>44154</v>
      </c>
      <c r="T80" s="22">
        <v>44091</v>
      </c>
      <c r="U80" s="22">
        <v>44118</v>
      </c>
      <c r="V80" s="14">
        <v>28</v>
      </c>
      <c r="W80" s="12">
        <v>30</v>
      </c>
      <c r="X80" s="14">
        <v>-2</v>
      </c>
      <c r="Y80" s="218">
        <v>1004</v>
      </c>
      <c r="Z80" s="22">
        <v>44118</v>
      </c>
      <c r="AA80" s="218">
        <v>1014</v>
      </c>
      <c r="AB80" s="22">
        <v>44118</v>
      </c>
      <c r="AC80" s="40">
        <v>3731175000</v>
      </c>
      <c r="AD80" s="43">
        <v>373117500</v>
      </c>
      <c r="AE80" s="43">
        <v>4104292500</v>
      </c>
      <c r="AF80" s="39">
        <v>44102</v>
      </c>
      <c r="AG80" s="39">
        <v>44102</v>
      </c>
      <c r="AH80" s="39">
        <v>44091</v>
      </c>
      <c r="AI80" s="39">
        <v>44111</v>
      </c>
      <c r="AJ80" s="39">
        <v>44111</v>
      </c>
      <c r="AK80" s="231" t="s">
        <v>498</v>
      </c>
      <c r="AL80" s="230">
        <v>44154</v>
      </c>
      <c r="AM80" s="42">
        <v>1557031765</v>
      </c>
      <c r="AN80" s="230">
        <v>44914</v>
      </c>
      <c r="AO80" s="39">
        <v>44102</v>
      </c>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c r="DR80" s="15"/>
      <c r="DS80" s="15"/>
      <c r="DT80" s="15"/>
      <c r="DU80" s="15"/>
      <c r="DV80" s="15"/>
      <c r="DW80" s="15"/>
      <c r="DX80" s="15"/>
      <c r="DY80" s="15"/>
      <c r="DZ80" s="15"/>
      <c r="EA80" s="15"/>
      <c r="EB80" s="15"/>
      <c r="EC80" s="15"/>
      <c r="ED80" s="15"/>
      <c r="EE80" s="15"/>
      <c r="EF80" s="15"/>
      <c r="EG80" s="15"/>
      <c r="EH80" s="15"/>
      <c r="EI80" s="15"/>
      <c r="EJ80" s="15"/>
      <c r="EK80" s="15"/>
      <c r="EL80" s="15"/>
      <c r="EM80" s="15"/>
      <c r="EN80" s="15"/>
      <c r="EO80" s="15"/>
      <c r="EP80" s="15"/>
      <c r="EQ80" s="15"/>
      <c r="ER80" s="15"/>
      <c r="ES80" s="15"/>
      <c r="ET80" s="15"/>
      <c r="EU80" s="15"/>
      <c r="EV80" s="15"/>
      <c r="EW80" s="15"/>
      <c r="EX80" s="15"/>
      <c r="EY80" s="15"/>
      <c r="EZ80" s="15"/>
      <c r="FA80" s="15"/>
      <c r="FB80" s="15"/>
      <c r="FC80" s="15"/>
      <c r="FD80" s="15"/>
      <c r="FE80" s="15"/>
      <c r="FF80" s="15"/>
      <c r="FG80" s="15"/>
      <c r="FH80" s="15"/>
      <c r="FI80" s="15"/>
      <c r="FJ80" s="15"/>
      <c r="FK80" s="15"/>
      <c r="FL80" s="15"/>
      <c r="FM80" s="15"/>
      <c r="FN80" s="15"/>
      <c r="FO80" s="15"/>
      <c r="FP80" s="15"/>
      <c r="FQ80" s="15"/>
      <c r="FR80" s="15"/>
      <c r="FS80" s="15"/>
      <c r="FT80" s="15"/>
      <c r="FU80" s="15"/>
      <c r="FV80" s="15"/>
      <c r="FW80" s="15"/>
      <c r="FX80" s="15"/>
      <c r="FY80" s="15"/>
      <c r="FZ80" s="15"/>
      <c r="GA80" s="15"/>
      <c r="GB80" s="15"/>
      <c r="GC80" s="15"/>
      <c r="GD80" s="15"/>
      <c r="GE80" s="15"/>
      <c r="GF80" s="15"/>
      <c r="GG80" s="15"/>
      <c r="GH80" s="15"/>
      <c r="GI80" s="15"/>
      <c r="GJ80" s="15"/>
      <c r="GK80" s="15"/>
      <c r="GL80" s="15"/>
      <c r="GM80" s="15"/>
      <c r="GN80" s="15"/>
      <c r="GO80" s="15"/>
      <c r="GP80" s="15"/>
      <c r="GQ80" s="15"/>
      <c r="GR80" s="15"/>
      <c r="GS80" s="15"/>
      <c r="GT80" s="15"/>
      <c r="GU80" s="15"/>
      <c r="GV80" s="15"/>
      <c r="GW80" s="15"/>
      <c r="GX80" s="15"/>
      <c r="GY80" s="15"/>
      <c r="GZ80" s="15"/>
      <c r="HA80" s="15"/>
      <c r="HB80" s="15"/>
      <c r="HC80" s="15"/>
      <c r="HD80" s="15"/>
      <c r="HE80" s="15"/>
      <c r="HF80" s="15"/>
      <c r="HG80" s="15"/>
      <c r="HH80" s="15"/>
      <c r="HI80" s="15"/>
      <c r="HJ80" s="15"/>
      <c r="HK80" s="15"/>
      <c r="HL80" s="15"/>
      <c r="HM80" s="15"/>
      <c r="HN80" s="15"/>
      <c r="HO80" s="15"/>
      <c r="HP80" s="15"/>
      <c r="HQ80" s="15"/>
      <c r="HR80" s="15"/>
      <c r="HS80" s="15"/>
      <c r="HT80" s="15"/>
      <c r="HU80" s="15"/>
      <c r="HV80" s="15"/>
      <c r="HW80" s="15"/>
      <c r="HX80" s="15"/>
      <c r="HY80" s="15"/>
      <c r="HZ80" s="15"/>
      <c r="IA80" s="15"/>
      <c r="IB80" s="15"/>
      <c r="IC80" s="15"/>
      <c r="ID80" s="15"/>
      <c r="IE80" s="15"/>
      <c r="IF80" s="15"/>
      <c r="IG80" s="15"/>
      <c r="IH80" s="15"/>
      <c r="II80" s="15"/>
      <c r="IJ80" s="15"/>
      <c r="IK80" s="15"/>
      <c r="IL80" s="15"/>
      <c r="IM80" s="15"/>
      <c r="IN80" s="15"/>
      <c r="IO80" s="15"/>
      <c r="IP80" s="15"/>
      <c r="IQ80" s="15"/>
      <c r="IR80" s="15"/>
      <c r="IS80" s="15"/>
      <c r="IT80" s="15"/>
      <c r="IU80" s="15"/>
      <c r="IV80" s="15"/>
      <c r="IW80" s="15"/>
      <c r="IX80" s="15"/>
      <c r="IY80" s="15"/>
      <c r="IZ80" s="15"/>
    </row>
    <row r="81" spans="1:260" s="25" customFormat="1" ht="27" customHeight="1">
      <c r="A81" s="11">
        <v>24</v>
      </c>
      <c r="B81" s="16" t="s">
        <v>445</v>
      </c>
      <c r="C81" s="17" t="s">
        <v>74</v>
      </c>
      <c r="D81" s="18" t="s">
        <v>485</v>
      </c>
      <c r="E81" s="17" t="s">
        <v>486</v>
      </c>
      <c r="F81" s="19">
        <v>43633</v>
      </c>
      <c r="G81" s="11">
        <v>6</v>
      </c>
      <c r="H81" s="12" t="s">
        <v>491</v>
      </c>
      <c r="I81" s="20">
        <v>44056</v>
      </c>
      <c r="J81" s="21" t="s">
        <v>419</v>
      </c>
      <c r="K81" s="11" t="s">
        <v>26</v>
      </c>
      <c r="L81" s="13">
        <v>829150</v>
      </c>
      <c r="M81" s="13">
        <v>1000</v>
      </c>
      <c r="N81" s="13">
        <v>20</v>
      </c>
      <c r="O81" s="13">
        <f t="shared" si="3"/>
        <v>829150000</v>
      </c>
      <c r="P81" s="12"/>
      <c r="Q81" s="22">
        <v>44203</v>
      </c>
      <c r="R81" s="12"/>
      <c r="S81" s="22">
        <v>44251</v>
      </c>
      <c r="T81" s="22">
        <v>44179</v>
      </c>
      <c r="U81" s="22">
        <v>44203</v>
      </c>
      <c r="V81" s="14">
        <v>25</v>
      </c>
      <c r="W81" s="12">
        <v>30</v>
      </c>
      <c r="X81" s="14">
        <v>-5</v>
      </c>
      <c r="Y81" s="218">
        <v>1752</v>
      </c>
      <c r="Z81" s="22">
        <v>44203</v>
      </c>
      <c r="AA81" s="218">
        <v>1754</v>
      </c>
      <c r="AB81" s="22">
        <v>44203</v>
      </c>
      <c r="AC81" s="40">
        <v>829150000</v>
      </c>
      <c r="AD81" s="43">
        <v>82915000</v>
      </c>
      <c r="AE81" s="43">
        <v>912065000</v>
      </c>
      <c r="AF81" s="39">
        <v>44181</v>
      </c>
      <c r="AG81" s="39">
        <v>44181</v>
      </c>
      <c r="AH81" s="39">
        <v>44179</v>
      </c>
      <c r="AI81" s="39">
        <v>44190</v>
      </c>
      <c r="AJ81" s="39">
        <v>44190</v>
      </c>
      <c r="AK81" s="232" t="s">
        <v>502</v>
      </c>
      <c r="AL81" s="230">
        <v>44259</v>
      </c>
      <c r="AM81" s="42">
        <v>1476131599</v>
      </c>
      <c r="AN81" s="230">
        <v>45012</v>
      </c>
      <c r="AO81" s="39">
        <v>44181</v>
      </c>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4"/>
      <c r="IU81" s="34"/>
      <c r="IV81" s="34"/>
      <c r="IW81" s="34"/>
      <c r="IX81" s="34"/>
      <c r="IY81" s="34"/>
      <c r="IZ81" s="34"/>
    </row>
    <row r="82" spans="1:260" s="10" customFormat="1" ht="28.5" customHeight="1">
      <c r="A82" s="23"/>
      <c r="B82" s="24" t="s">
        <v>75</v>
      </c>
      <c r="C82" s="24"/>
      <c r="D82" s="25"/>
      <c r="E82" s="228"/>
      <c r="F82" s="26"/>
      <c r="G82" s="23"/>
      <c r="H82" s="25"/>
      <c r="I82" s="26"/>
      <c r="J82" s="27"/>
      <c r="K82" s="25"/>
      <c r="L82" s="28"/>
      <c r="M82" s="28"/>
      <c r="N82" s="28"/>
      <c r="O82" s="29">
        <f>SUBTOTAL(9,O79:O81)</f>
        <v>5306560000</v>
      </c>
      <c r="P82" s="12"/>
      <c r="Q82" s="11"/>
      <c r="R82" s="28"/>
      <c r="S82" s="30"/>
      <c r="T82" s="31"/>
      <c r="U82" s="22"/>
      <c r="V82" s="32"/>
      <c r="W82" s="33"/>
      <c r="X82" s="14"/>
      <c r="Y82" s="218"/>
      <c r="Z82" s="22"/>
      <c r="AA82" s="218"/>
      <c r="AB82" s="22"/>
      <c r="AC82" s="38"/>
      <c r="AD82" s="38"/>
      <c r="AE82" s="38"/>
      <c r="AF82" s="38"/>
      <c r="AG82" s="38"/>
      <c r="AH82" s="38"/>
      <c r="AI82" s="38"/>
      <c r="AJ82" s="38"/>
      <c r="AK82" s="38"/>
      <c r="AL82" s="38"/>
      <c r="AM82" s="38"/>
      <c r="AN82" s="38"/>
      <c r="AO82" s="38"/>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15"/>
      <c r="EC82" s="15"/>
      <c r="ED82" s="15"/>
      <c r="EE82" s="15"/>
      <c r="EF82" s="15"/>
      <c r="EG82" s="15"/>
      <c r="EH82" s="15"/>
      <c r="EI82" s="15"/>
      <c r="EJ82" s="15"/>
      <c r="EK82" s="15"/>
      <c r="EL82" s="15"/>
      <c r="EM82" s="15"/>
      <c r="EN82" s="15"/>
      <c r="EO82" s="15"/>
      <c r="EP82" s="15"/>
      <c r="EQ82" s="15"/>
      <c r="ER82" s="15"/>
      <c r="ES82" s="15"/>
      <c r="ET82" s="15"/>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5"/>
      <c r="GG82" s="15"/>
      <c r="GH82" s="15"/>
      <c r="GI82" s="15"/>
      <c r="GJ82" s="15"/>
      <c r="GK82" s="15"/>
      <c r="GL82" s="15"/>
      <c r="GM82" s="15"/>
      <c r="GN82" s="15"/>
      <c r="GO82" s="15"/>
      <c r="GP82" s="15"/>
      <c r="GQ82" s="15"/>
      <c r="GR82" s="15"/>
      <c r="GS82" s="15"/>
      <c r="GT82" s="15"/>
      <c r="GU82" s="15"/>
      <c r="GV82" s="15"/>
      <c r="GW82" s="15"/>
      <c r="GX82" s="15"/>
      <c r="GY82" s="15"/>
      <c r="GZ82" s="15"/>
      <c r="HA82" s="15"/>
      <c r="HB82" s="15"/>
      <c r="HC82" s="15"/>
      <c r="HD82" s="15"/>
      <c r="HE82" s="15"/>
      <c r="HF82" s="15"/>
      <c r="HG82" s="15"/>
      <c r="HH82" s="15"/>
      <c r="HI82" s="15"/>
      <c r="HJ82" s="15"/>
      <c r="HK82" s="15"/>
      <c r="HL82" s="15"/>
      <c r="HM82" s="15"/>
      <c r="HN82" s="15"/>
      <c r="HO82" s="15"/>
      <c r="HP82" s="15"/>
      <c r="HQ82" s="15"/>
      <c r="HR82" s="15"/>
      <c r="HS82" s="15"/>
      <c r="HT82" s="15"/>
      <c r="HU82" s="15"/>
      <c r="HV82" s="15"/>
      <c r="HW82" s="15"/>
      <c r="HX82" s="15"/>
      <c r="HY82" s="15"/>
      <c r="HZ82" s="15"/>
      <c r="IA82" s="15"/>
      <c r="IB82" s="15"/>
      <c r="IC82" s="15"/>
      <c r="ID82" s="15"/>
      <c r="IE82" s="15"/>
      <c r="IF82" s="15"/>
      <c r="IG82" s="15"/>
      <c r="IH82" s="15"/>
      <c r="II82" s="15"/>
      <c r="IJ82" s="15"/>
      <c r="IK82" s="15"/>
      <c r="IL82" s="15"/>
      <c r="IM82" s="15"/>
      <c r="IN82" s="15"/>
      <c r="IO82" s="15"/>
      <c r="IP82" s="15"/>
      <c r="IQ82" s="15"/>
      <c r="IR82" s="15"/>
      <c r="IS82" s="15"/>
      <c r="IT82" s="15"/>
      <c r="IU82" s="15"/>
      <c r="IV82" s="15"/>
      <c r="IW82" s="15"/>
      <c r="IX82" s="15"/>
      <c r="IY82" s="15"/>
      <c r="IZ82" s="15"/>
    </row>
    <row r="83" spans="1:260" s="10" customFormat="1" ht="36.75" customHeight="1">
      <c r="A83" s="11">
        <v>25</v>
      </c>
      <c r="B83" s="16" t="s">
        <v>446</v>
      </c>
      <c r="C83" s="17" t="s">
        <v>78</v>
      </c>
      <c r="D83" s="18" t="s">
        <v>485</v>
      </c>
      <c r="E83" s="17" t="s">
        <v>486</v>
      </c>
      <c r="F83" s="19">
        <v>43633</v>
      </c>
      <c r="G83" s="11">
        <v>1</v>
      </c>
      <c r="H83" s="11" t="s">
        <v>487</v>
      </c>
      <c r="I83" s="20">
        <v>44056</v>
      </c>
      <c r="J83" s="21" t="s">
        <v>419</v>
      </c>
      <c r="K83" s="11" t="s">
        <v>26</v>
      </c>
      <c r="L83" s="13">
        <v>829150</v>
      </c>
      <c r="M83" s="13">
        <v>300</v>
      </c>
      <c r="N83" s="13">
        <v>6</v>
      </c>
      <c r="O83" s="13">
        <f t="shared" si="3"/>
        <v>248745000</v>
      </c>
      <c r="P83" s="12"/>
      <c r="Q83" s="22">
        <v>44103</v>
      </c>
      <c r="R83" s="12"/>
      <c r="S83" s="22">
        <v>44153</v>
      </c>
      <c r="T83" s="22">
        <v>44068</v>
      </c>
      <c r="U83" s="22">
        <v>44103</v>
      </c>
      <c r="V83" s="14">
        <v>36</v>
      </c>
      <c r="W83" s="12">
        <v>45</v>
      </c>
      <c r="X83" s="14">
        <v>-9</v>
      </c>
      <c r="Y83" s="218">
        <v>692</v>
      </c>
      <c r="Z83" s="22">
        <v>44103</v>
      </c>
      <c r="AA83" s="218">
        <v>703</v>
      </c>
      <c r="AB83" s="22">
        <v>44103</v>
      </c>
      <c r="AC83" s="40">
        <v>248745000</v>
      </c>
      <c r="AD83" s="43">
        <v>24874500</v>
      </c>
      <c r="AE83" s="43">
        <v>273619500</v>
      </c>
      <c r="AF83" s="39">
        <v>44088</v>
      </c>
      <c r="AG83" s="39">
        <v>44088</v>
      </c>
      <c r="AH83" s="39">
        <v>44068</v>
      </c>
      <c r="AI83" s="39">
        <v>44097</v>
      </c>
      <c r="AJ83" s="39">
        <v>44097</v>
      </c>
      <c r="AK83" s="231" t="s">
        <v>497</v>
      </c>
      <c r="AL83" s="230">
        <v>44153</v>
      </c>
      <c r="AM83" s="42">
        <v>3008400799</v>
      </c>
      <c r="AN83" s="230">
        <v>44913</v>
      </c>
      <c r="AO83" s="39">
        <v>44088</v>
      </c>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c r="EF83" s="15"/>
      <c r="EG83" s="15"/>
      <c r="EH83" s="15"/>
      <c r="EI83" s="15"/>
      <c r="EJ83" s="15"/>
      <c r="EK83" s="15"/>
      <c r="EL83" s="15"/>
      <c r="EM83" s="15"/>
      <c r="EN83" s="15"/>
      <c r="EO83" s="15"/>
      <c r="EP83" s="15"/>
      <c r="EQ83" s="15"/>
      <c r="ER83" s="15"/>
      <c r="ES83" s="15"/>
      <c r="ET83" s="15"/>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5"/>
      <c r="GG83" s="15"/>
      <c r="GH83" s="15"/>
      <c r="GI83" s="15"/>
      <c r="GJ83" s="15"/>
      <c r="GK83" s="15"/>
      <c r="GL83" s="15"/>
      <c r="GM83" s="15"/>
      <c r="GN83" s="15"/>
      <c r="GO83" s="15"/>
      <c r="GP83" s="15"/>
      <c r="GQ83" s="15"/>
      <c r="GR83" s="15"/>
      <c r="GS83" s="15"/>
      <c r="GT83" s="15"/>
      <c r="GU83" s="15"/>
      <c r="GV83" s="15"/>
      <c r="GW83" s="15"/>
      <c r="GX83" s="15"/>
      <c r="GY83" s="15"/>
      <c r="GZ83" s="15"/>
      <c r="HA83" s="15"/>
      <c r="HB83" s="15"/>
      <c r="HC83" s="15"/>
      <c r="HD83" s="15"/>
      <c r="HE83" s="15"/>
      <c r="HF83" s="15"/>
      <c r="HG83" s="15"/>
      <c r="HH83" s="15"/>
      <c r="HI83" s="15"/>
      <c r="HJ83" s="15"/>
      <c r="HK83" s="15"/>
      <c r="HL83" s="15"/>
      <c r="HM83" s="15"/>
      <c r="HN83" s="15"/>
      <c r="HO83" s="15"/>
      <c r="HP83" s="15"/>
      <c r="HQ83" s="15"/>
      <c r="HR83" s="15"/>
      <c r="HS83" s="15"/>
      <c r="HT83" s="15"/>
      <c r="HU83" s="15"/>
      <c r="HV83" s="15"/>
      <c r="HW83" s="15"/>
      <c r="HX83" s="15"/>
      <c r="HY83" s="15"/>
      <c r="HZ83" s="15"/>
      <c r="IA83" s="15"/>
      <c r="IB83" s="15"/>
      <c r="IC83" s="15"/>
      <c r="ID83" s="15"/>
      <c r="IE83" s="15"/>
      <c r="IF83" s="15"/>
      <c r="IG83" s="15"/>
      <c r="IH83" s="15"/>
      <c r="II83" s="15"/>
      <c r="IJ83" s="15"/>
      <c r="IK83" s="15"/>
      <c r="IL83" s="15"/>
      <c r="IM83" s="15"/>
      <c r="IN83" s="15"/>
      <c r="IO83" s="15"/>
      <c r="IP83" s="15"/>
      <c r="IQ83" s="15"/>
      <c r="IR83" s="15"/>
      <c r="IS83" s="15"/>
      <c r="IT83" s="15"/>
      <c r="IU83" s="15"/>
      <c r="IV83" s="15"/>
      <c r="IW83" s="15"/>
      <c r="IX83" s="15"/>
      <c r="IY83" s="15"/>
      <c r="IZ83" s="15"/>
    </row>
    <row r="84" spans="1:260" s="10" customFormat="1" ht="36.75" customHeight="1">
      <c r="A84" s="11">
        <v>25</v>
      </c>
      <c r="B84" s="16" t="s">
        <v>446</v>
      </c>
      <c r="C84" s="17" t="s">
        <v>78</v>
      </c>
      <c r="D84" s="18" t="s">
        <v>485</v>
      </c>
      <c r="E84" s="17" t="s">
        <v>486</v>
      </c>
      <c r="F84" s="19">
        <v>43633</v>
      </c>
      <c r="G84" s="11">
        <v>2</v>
      </c>
      <c r="H84" s="12" t="s">
        <v>488</v>
      </c>
      <c r="I84" s="20">
        <v>44056</v>
      </c>
      <c r="J84" s="21" t="s">
        <v>419</v>
      </c>
      <c r="K84" s="11" t="s">
        <v>26</v>
      </c>
      <c r="L84" s="13">
        <v>829150</v>
      </c>
      <c r="M84" s="13">
        <v>300</v>
      </c>
      <c r="N84" s="13">
        <v>6</v>
      </c>
      <c r="O84" s="13">
        <f t="shared" si="3"/>
        <v>248745000</v>
      </c>
      <c r="P84" s="12"/>
      <c r="Q84" s="22">
        <v>44116</v>
      </c>
      <c r="R84" s="12"/>
      <c r="S84" s="22">
        <v>44154</v>
      </c>
      <c r="T84" s="22">
        <v>44091</v>
      </c>
      <c r="U84" s="22">
        <v>44116</v>
      </c>
      <c r="V84" s="14">
        <v>26</v>
      </c>
      <c r="W84" s="12">
        <v>30</v>
      </c>
      <c r="X84" s="14">
        <v>-4</v>
      </c>
      <c r="Y84" s="218">
        <v>808</v>
      </c>
      <c r="Z84" s="22">
        <v>44116</v>
      </c>
      <c r="AA84" s="218">
        <v>822</v>
      </c>
      <c r="AB84" s="22">
        <v>44116</v>
      </c>
      <c r="AC84" s="40">
        <v>248745000</v>
      </c>
      <c r="AD84" s="43">
        <v>24874500</v>
      </c>
      <c r="AE84" s="43">
        <v>273619500</v>
      </c>
      <c r="AF84" s="39">
        <v>44102</v>
      </c>
      <c r="AG84" s="39">
        <v>44102</v>
      </c>
      <c r="AH84" s="39">
        <v>44091</v>
      </c>
      <c r="AI84" s="39">
        <v>44111</v>
      </c>
      <c r="AJ84" s="39">
        <v>44111</v>
      </c>
      <c r="AK84" s="231" t="s">
        <v>498</v>
      </c>
      <c r="AL84" s="230">
        <v>44154</v>
      </c>
      <c r="AM84" s="42">
        <v>1557031765</v>
      </c>
      <c r="AN84" s="230">
        <v>44914</v>
      </c>
      <c r="AO84" s="39">
        <v>44102</v>
      </c>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15"/>
      <c r="EC84" s="15"/>
      <c r="ED84" s="15"/>
      <c r="EE84" s="15"/>
      <c r="EF84" s="15"/>
      <c r="EG84" s="15"/>
      <c r="EH84" s="15"/>
      <c r="EI84" s="15"/>
      <c r="EJ84" s="15"/>
      <c r="EK84" s="15"/>
      <c r="EL84" s="15"/>
      <c r="EM84" s="15"/>
      <c r="EN84" s="15"/>
      <c r="EO84" s="15"/>
      <c r="EP84" s="15"/>
      <c r="EQ84" s="15"/>
      <c r="ER84" s="15"/>
      <c r="ES84" s="15"/>
      <c r="ET84" s="15"/>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5"/>
      <c r="GG84" s="15"/>
      <c r="GH84" s="15"/>
      <c r="GI84" s="15"/>
      <c r="GJ84" s="15"/>
      <c r="GK84" s="15"/>
      <c r="GL84" s="15"/>
      <c r="GM84" s="15"/>
      <c r="GN84" s="15"/>
      <c r="GO84" s="15"/>
      <c r="GP84" s="15"/>
      <c r="GQ84" s="15"/>
      <c r="GR84" s="15"/>
      <c r="GS84" s="15"/>
      <c r="GT84" s="15"/>
      <c r="GU84" s="15"/>
      <c r="GV84" s="15"/>
      <c r="GW84" s="15"/>
      <c r="GX84" s="15"/>
      <c r="GY84" s="15"/>
      <c r="GZ84" s="15"/>
      <c r="HA84" s="15"/>
      <c r="HB84" s="15"/>
      <c r="HC84" s="15"/>
      <c r="HD84" s="15"/>
      <c r="HE84" s="15"/>
      <c r="HF84" s="15"/>
      <c r="HG84" s="15"/>
      <c r="HH84" s="15"/>
      <c r="HI84" s="15"/>
      <c r="HJ84" s="15"/>
      <c r="HK84" s="15"/>
      <c r="HL84" s="15"/>
      <c r="HM84" s="15"/>
      <c r="HN84" s="15"/>
      <c r="HO84" s="15"/>
      <c r="HP84" s="15"/>
      <c r="HQ84" s="15"/>
      <c r="HR84" s="15"/>
      <c r="HS84" s="15"/>
      <c r="HT84" s="15"/>
      <c r="HU84" s="15"/>
      <c r="HV84" s="15"/>
      <c r="HW84" s="15"/>
      <c r="HX84" s="15"/>
      <c r="HY84" s="15"/>
      <c r="HZ84" s="15"/>
      <c r="IA84" s="15"/>
      <c r="IB84" s="15"/>
      <c r="IC84" s="15"/>
      <c r="ID84" s="15"/>
      <c r="IE84" s="15"/>
      <c r="IF84" s="15"/>
      <c r="IG84" s="15"/>
      <c r="IH84" s="15"/>
      <c r="II84" s="15"/>
      <c r="IJ84" s="15"/>
      <c r="IK84" s="15"/>
      <c r="IL84" s="15"/>
      <c r="IM84" s="15"/>
      <c r="IN84" s="15"/>
      <c r="IO84" s="15"/>
      <c r="IP84" s="15"/>
      <c r="IQ84" s="15"/>
      <c r="IR84" s="15"/>
      <c r="IS84" s="15"/>
      <c r="IT84" s="15"/>
      <c r="IU84" s="15"/>
      <c r="IV84" s="15"/>
      <c r="IW84" s="15"/>
      <c r="IX84" s="15"/>
      <c r="IY84" s="15"/>
      <c r="IZ84" s="15"/>
    </row>
    <row r="85" spans="1:260" s="10" customFormat="1" ht="36.75" customHeight="1">
      <c r="A85" s="11">
        <v>25</v>
      </c>
      <c r="B85" s="16" t="s">
        <v>446</v>
      </c>
      <c r="C85" s="17" t="s">
        <v>78</v>
      </c>
      <c r="D85" s="18" t="s">
        <v>485</v>
      </c>
      <c r="E85" s="17" t="s">
        <v>486</v>
      </c>
      <c r="F85" s="19">
        <v>43633</v>
      </c>
      <c r="G85" s="11">
        <v>3</v>
      </c>
      <c r="H85" s="12" t="s">
        <v>494</v>
      </c>
      <c r="I85" s="20">
        <v>44056</v>
      </c>
      <c r="J85" s="21" t="s">
        <v>419</v>
      </c>
      <c r="K85" s="11" t="s">
        <v>26</v>
      </c>
      <c r="L85" s="13">
        <v>829150</v>
      </c>
      <c r="M85" s="13">
        <v>500</v>
      </c>
      <c r="N85" s="13">
        <v>10</v>
      </c>
      <c r="O85" s="13">
        <f t="shared" si="3"/>
        <v>414575000</v>
      </c>
      <c r="P85" s="12"/>
      <c r="Q85" s="22">
        <v>44138</v>
      </c>
      <c r="R85" s="12"/>
      <c r="S85" s="22">
        <v>44180</v>
      </c>
      <c r="T85" s="22">
        <v>44118</v>
      </c>
      <c r="U85" s="22">
        <v>44138</v>
      </c>
      <c r="V85" s="14">
        <v>21</v>
      </c>
      <c r="W85" s="12">
        <v>30</v>
      </c>
      <c r="X85" s="14">
        <v>-9</v>
      </c>
      <c r="Y85" s="218">
        <v>1078</v>
      </c>
      <c r="Z85" s="22">
        <v>44138</v>
      </c>
      <c r="AA85" s="218">
        <v>1079</v>
      </c>
      <c r="AB85" s="22">
        <v>44138</v>
      </c>
      <c r="AC85" s="40">
        <v>414575000</v>
      </c>
      <c r="AD85" s="43">
        <v>41457500</v>
      </c>
      <c r="AE85" s="43">
        <v>456032500</v>
      </c>
      <c r="AF85" s="39">
        <v>44123</v>
      </c>
      <c r="AG85" s="39">
        <v>44123</v>
      </c>
      <c r="AH85" s="39">
        <v>44118</v>
      </c>
      <c r="AI85" s="39">
        <v>44132</v>
      </c>
      <c r="AJ85" s="39">
        <v>44132</v>
      </c>
      <c r="AK85" s="231" t="s">
        <v>499</v>
      </c>
      <c r="AL85" s="230">
        <v>44190</v>
      </c>
      <c r="AM85" s="42">
        <v>1453466784</v>
      </c>
      <c r="AN85" s="230">
        <v>44941</v>
      </c>
      <c r="AO85" s="39">
        <v>44123</v>
      </c>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15"/>
      <c r="EC85" s="15"/>
      <c r="ED85" s="15"/>
      <c r="EE85" s="15"/>
      <c r="EF85" s="15"/>
      <c r="EG85" s="15"/>
      <c r="EH85" s="15"/>
      <c r="EI85" s="15"/>
      <c r="EJ85" s="15"/>
      <c r="EK85" s="15"/>
      <c r="EL85" s="15"/>
      <c r="EM85" s="15"/>
      <c r="EN85" s="15"/>
      <c r="EO85" s="15"/>
      <c r="EP85" s="15"/>
      <c r="EQ85" s="15"/>
      <c r="ER85" s="15"/>
      <c r="ES85" s="15"/>
      <c r="ET85" s="15"/>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5"/>
      <c r="GG85" s="15"/>
      <c r="GH85" s="15"/>
      <c r="GI85" s="15"/>
      <c r="GJ85" s="15"/>
      <c r="GK85" s="15"/>
      <c r="GL85" s="15"/>
      <c r="GM85" s="15"/>
      <c r="GN85" s="15"/>
      <c r="GO85" s="15"/>
      <c r="GP85" s="15"/>
      <c r="GQ85" s="15"/>
      <c r="GR85" s="15"/>
      <c r="GS85" s="15"/>
      <c r="GT85" s="15"/>
      <c r="GU85" s="15"/>
      <c r="GV85" s="15"/>
      <c r="GW85" s="15"/>
      <c r="GX85" s="15"/>
      <c r="GY85" s="15"/>
      <c r="GZ85" s="15"/>
      <c r="HA85" s="15"/>
      <c r="HB85" s="15"/>
      <c r="HC85" s="15"/>
      <c r="HD85" s="15"/>
      <c r="HE85" s="15"/>
      <c r="HF85" s="15"/>
      <c r="HG85" s="15"/>
      <c r="HH85" s="15"/>
      <c r="HI85" s="15"/>
      <c r="HJ85" s="15"/>
      <c r="HK85" s="15"/>
      <c r="HL85" s="15"/>
      <c r="HM85" s="15"/>
      <c r="HN85" s="15"/>
      <c r="HO85" s="15"/>
      <c r="HP85" s="15"/>
      <c r="HQ85" s="15"/>
      <c r="HR85" s="15"/>
      <c r="HS85" s="15"/>
      <c r="HT85" s="15"/>
      <c r="HU85" s="15"/>
      <c r="HV85" s="15"/>
      <c r="HW85" s="15"/>
      <c r="HX85" s="15"/>
      <c r="HY85" s="15"/>
      <c r="HZ85" s="15"/>
      <c r="IA85" s="15"/>
      <c r="IB85" s="15"/>
      <c r="IC85" s="15"/>
      <c r="ID85" s="15"/>
      <c r="IE85" s="15"/>
      <c r="IF85" s="15"/>
      <c r="IG85" s="15"/>
      <c r="IH85" s="15"/>
      <c r="II85" s="15"/>
      <c r="IJ85" s="15"/>
      <c r="IK85" s="15"/>
      <c r="IL85" s="15"/>
      <c r="IM85" s="15"/>
      <c r="IN85" s="15"/>
      <c r="IO85" s="15"/>
      <c r="IP85" s="15"/>
      <c r="IQ85" s="15"/>
      <c r="IR85" s="15"/>
      <c r="IS85" s="15"/>
      <c r="IT85" s="15"/>
      <c r="IU85" s="15"/>
      <c r="IV85" s="15"/>
      <c r="IW85" s="15"/>
      <c r="IX85" s="15"/>
      <c r="IY85" s="15"/>
      <c r="IZ85" s="15"/>
    </row>
    <row r="86" spans="1:260" s="10" customFormat="1" ht="36.75" customHeight="1">
      <c r="A86" s="11">
        <v>25</v>
      </c>
      <c r="B86" s="16" t="s">
        <v>446</v>
      </c>
      <c r="C86" s="17" t="s">
        <v>78</v>
      </c>
      <c r="D86" s="18" t="s">
        <v>485</v>
      </c>
      <c r="E86" s="17" t="s">
        <v>486</v>
      </c>
      <c r="F86" s="19">
        <v>43633</v>
      </c>
      <c r="G86" s="11">
        <v>4</v>
      </c>
      <c r="H86" s="11" t="s">
        <v>489</v>
      </c>
      <c r="I86" s="20">
        <v>44056</v>
      </c>
      <c r="J86" s="21" t="s">
        <v>419</v>
      </c>
      <c r="K86" s="11" t="s">
        <v>26</v>
      </c>
      <c r="L86" s="13">
        <v>829150</v>
      </c>
      <c r="M86" s="13">
        <v>1400</v>
      </c>
      <c r="N86" s="13">
        <v>28</v>
      </c>
      <c r="O86" s="13">
        <f t="shared" si="3"/>
        <v>1160810000</v>
      </c>
      <c r="P86" s="12"/>
      <c r="Q86" s="22">
        <v>44166</v>
      </c>
      <c r="R86" s="12"/>
      <c r="S86" s="22">
        <v>44208</v>
      </c>
      <c r="T86" s="22">
        <v>44127</v>
      </c>
      <c r="U86" s="22">
        <v>44166</v>
      </c>
      <c r="V86" s="14">
        <v>40</v>
      </c>
      <c r="W86" s="12">
        <v>30</v>
      </c>
      <c r="X86" s="14">
        <v>10</v>
      </c>
      <c r="Y86" s="218">
        <v>1452</v>
      </c>
      <c r="Z86" s="22">
        <v>44166</v>
      </c>
      <c r="AA86" s="218">
        <v>1455</v>
      </c>
      <c r="AB86" s="22">
        <v>44166</v>
      </c>
      <c r="AC86" s="40">
        <v>1160810000</v>
      </c>
      <c r="AD86" s="43">
        <v>116081000</v>
      </c>
      <c r="AE86" s="43">
        <v>1276891000</v>
      </c>
      <c r="AF86" s="39">
        <v>44517</v>
      </c>
      <c r="AG86" s="39">
        <v>44517</v>
      </c>
      <c r="AH86" s="39">
        <v>44127</v>
      </c>
      <c r="AI86" s="39">
        <v>44161</v>
      </c>
      <c r="AJ86" s="39">
        <v>44161</v>
      </c>
      <c r="AK86" s="231" t="s">
        <v>500</v>
      </c>
      <c r="AL86" s="230">
        <v>44214</v>
      </c>
      <c r="AM86" s="42">
        <v>241970845</v>
      </c>
      <c r="AN86" s="230">
        <v>44970</v>
      </c>
      <c r="AO86" s="39">
        <v>44517</v>
      </c>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15"/>
      <c r="EC86" s="15"/>
      <c r="ED86" s="15"/>
      <c r="EE86" s="15"/>
      <c r="EF86" s="15"/>
      <c r="EG86" s="15"/>
      <c r="EH86" s="15"/>
      <c r="EI86" s="15"/>
      <c r="EJ86" s="15"/>
      <c r="EK86" s="15"/>
      <c r="EL86" s="15"/>
      <c r="EM86" s="15"/>
      <c r="EN86" s="15"/>
      <c r="EO86" s="15"/>
      <c r="EP86" s="15"/>
      <c r="EQ86" s="15"/>
      <c r="ER86" s="15"/>
      <c r="ES86" s="15"/>
      <c r="ET86" s="15"/>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5"/>
      <c r="GG86" s="15"/>
      <c r="GH86" s="15"/>
      <c r="GI86" s="15"/>
      <c r="GJ86" s="15"/>
      <c r="GK86" s="15"/>
      <c r="GL86" s="15"/>
      <c r="GM86" s="15"/>
      <c r="GN86" s="15"/>
      <c r="GO86" s="15"/>
      <c r="GP86" s="15"/>
      <c r="GQ86" s="15"/>
      <c r="GR86" s="15"/>
      <c r="GS86" s="15"/>
      <c r="GT86" s="15"/>
      <c r="GU86" s="15"/>
      <c r="GV86" s="15"/>
      <c r="GW86" s="15"/>
      <c r="GX86" s="15"/>
      <c r="GY86" s="15"/>
      <c r="GZ86" s="15"/>
      <c r="HA86" s="15"/>
      <c r="HB86" s="15"/>
      <c r="HC86" s="15"/>
      <c r="HD86" s="15"/>
      <c r="HE86" s="15"/>
      <c r="HF86" s="15"/>
      <c r="HG86" s="15"/>
      <c r="HH86" s="15"/>
      <c r="HI86" s="15"/>
      <c r="HJ86" s="15"/>
      <c r="HK86" s="15"/>
      <c r="HL86" s="15"/>
      <c r="HM86" s="15"/>
      <c r="HN86" s="15"/>
      <c r="HO86" s="15"/>
      <c r="HP86" s="15"/>
      <c r="HQ86" s="15"/>
      <c r="HR86" s="15"/>
      <c r="HS86" s="15"/>
      <c r="HT86" s="15"/>
      <c r="HU86" s="15"/>
      <c r="HV86" s="15"/>
      <c r="HW86" s="15"/>
      <c r="HX86" s="15"/>
      <c r="HY86" s="15"/>
      <c r="HZ86" s="15"/>
      <c r="IA86" s="15"/>
      <c r="IB86" s="15"/>
      <c r="IC86" s="15"/>
      <c r="ID86" s="15"/>
      <c r="IE86" s="15"/>
      <c r="IF86" s="15"/>
      <c r="IG86" s="15"/>
      <c r="IH86" s="15"/>
      <c r="II86" s="15"/>
      <c r="IJ86" s="15"/>
      <c r="IK86" s="15"/>
      <c r="IL86" s="15"/>
      <c r="IM86" s="15"/>
      <c r="IN86" s="15"/>
      <c r="IO86" s="15"/>
      <c r="IP86" s="15"/>
      <c r="IQ86" s="15"/>
      <c r="IR86" s="15"/>
      <c r="IS86" s="15"/>
      <c r="IT86" s="15"/>
      <c r="IU86" s="15"/>
      <c r="IV86" s="15"/>
      <c r="IW86" s="15"/>
      <c r="IX86" s="15"/>
      <c r="IY86" s="15"/>
      <c r="IZ86" s="15"/>
    </row>
    <row r="87" spans="1:260" s="10" customFormat="1" ht="36.75" customHeight="1">
      <c r="A87" s="11">
        <v>25</v>
      </c>
      <c r="B87" s="16" t="s">
        <v>446</v>
      </c>
      <c r="C87" s="17" t="s">
        <v>78</v>
      </c>
      <c r="D87" s="18" t="s">
        <v>485</v>
      </c>
      <c r="E87" s="17" t="s">
        <v>486</v>
      </c>
      <c r="F87" s="19">
        <v>43633</v>
      </c>
      <c r="G87" s="11">
        <v>6</v>
      </c>
      <c r="H87" s="12" t="s">
        <v>491</v>
      </c>
      <c r="I87" s="20">
        <v>44056</v>
      </c>
      <c r="J87" s="21" t="s">
        <v>419</v>
      </c>
      <c r="K87" s="11" t="s">
        <v>26</v>
      </c>
      <c r="L87" s="13">
        <v>829150</v>
      </c>
      <c r="M87" s="13">
        <v>400</v>
      </c>
      <c r="N87" s="13">
        <v>8</v>
      </c>
      <c r="O87" s="13">
        <f t="shared" si="3"/>
        <v>331660000</v>
      </c>
      <c r="P87" s="12"/>
      <c r="Q87" s="22">
        <v>44204</v>
      </c>
      <c r="R87" s="12"/>
      <c r="S87" s="22">
        <v>44251</v>
      </c>
      <c r="T87" s="22">
        <v>44179</v>
      </c>
      <c r="U87" s="22">
        <v>44204</v>
      </c>
      <c r="V87" s="14">
        <v>26</v>
      </c>
      <c r="W87" s="12">
        <v>30</v>
      </c>
      <c r="X87" s="14">
        <v>-4</v>
      </c>
      <c r="Y87" s="218">
        <v>1825</v>
      </c>
      <c r="Z87" s="22">
        <v>44204</v>
      </c>
      <c r="AA87" s="218">
        <v>1830</v>
      </c>
      <c r="AB87" s="22">
        <v>44204</v>
      </c>
      <c r="AC87" s="40">
        <v>331660000</v>
      </c>
      <c r="AD87" s="43">
        <v>33166000</v>
      </c>
      <c r="AE87" s="43">
        <v>364826000</v>
      </c>
      <c r="AF87" s="39">
        <v>44181</v>
      </c>
      <c r="AG87" s="39">
        <v>44181</v>
      </c>
      <c r="AH87" s="39">
        <v>44179</v>
      </c>
      <c r="AI87" s="39">
        <v>44190</v>
      </c>
      <c r="AJ87" s="39">
        <v>44190</v>
      </c>
      <c r="AK87" s="232" t="s">
        <v>502</v>
      </c>
      <c r="AL87" s="230">
        <v>44259</v>
      </c>
      <c r="AM87" s="42">
        <v>1476131599</v>
      </c>
      <c r="AN87" s="230">
        <v>45012</v>
      </c>
      <c r="AO87" s="39">
        <v>44181</v>
      </c>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15"/>
      <c r="EC87" s="15"/>
      <c r="ED87" s="15"/>
      <c r="EE87" s="15"/>
      <c r="EF87" s="15"/>
      <c r="EG87" s="15"/>
      <c r="EH87" s="15"/>
      <c r="EI87" s="15"/>
      <c r="EJ87" s="15"/>
      <c r="EK87" s="15"/>
      <c r="EL87" s="15"/>
      <c r="EM87" s="15"/>
      <c r="EN87" s="15"/>
      <c r="EO87" s="15"/>
      <c r="EP87" s="15"/>
      <c r="EQ87" s="15"/>
      <c r="ER87" s="15"/>
      <c r="ES87" s="15"/>
      <c r="ET87" s="15"/>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5"/>
      <c r="GG87" s="15"/>
      <c r="GH87" s="15"/>
      <c r="GI87" s="15"/>
      <c r="GJ87" s="15"/>
      <c r="GK87" s="15"/>
      <c r="GL87" s="15"/>
      <c r="GM87" s="15"/>
      <c r="GN87" s="15"/>
      <c r="GO87" s="15"/>
      <c r="GP87" s="15"/>
      <c r="GQ87" s="15"/>
      <c r="GR87" s="15"/>
      <c r="GS87" s="15"/>
      <c r="GT87" s="15"/>
      <c r="GU87" s="15"/>
      <c r="GV87" s="15"/>
      <c r="GW87" s="15"/>
      <c r="GX87" s="15"/>
      <c r="GY87" s="15"/>
      <c r="GZ87" s="15"/>
      <c r="HA87" s="15"/>
      <c r="HB87" s="15"/>
      <c r="HC87" s="15"/>
      <c r="HD87" s="15"/>
      <c r="HE87" s="15"/>
      <c r="HF87" s="15"/>
      <c r="HG87" s="15"/>
      <c r="HH87" s="15"/>
      <c r="HI87" s="15"/>
      <c r="HJ87" s="15"/>
      <c r="HK87" s="15"/>
      <c r="HL87" s="15"/>
      <c r="HM87" s="15"/>
      <c r="HN87" s="15"/>
      <c r="HO87" s="15"/>
      <c r="HP87" s="15"/>
      <c r="HQ87" s="15"/>
      <c r="HR87" s="15"/>
      <c r="HS87" s="15"/>
      <c r="HT87" s="15"/>
      <c r="HU87" s="15"/>
      <c r="HV87" s="15"/>
      <c r="HW87" s="15"/>
      <c r="HX87" s="15"/>
      <c r="HY87" s="15"/>
      <c r="HZ87" s="15"/>
      <c r="IA87" s="15"/>
      <c r="IB87" s="15"/>
      <c r="IC87" s="15"/>
      <c r="ID87" s="15"/>
      <c r="IE87" s="15"/>
      <c r="IF87" s="15"/>
      <c r="IG87" s="15"/>
      <c r="IH87" s="15"/>
      <c r="II87" s="15"/>
      <c r="IJ87" s="15"/>
      <c r="IK87" s="15"/>
      <c r="IL87" s="15"/>
      <c r="IM87" s="15"/>
      <c r="IN87" s="15"/>
      <c r="IO87" s="15"/>
      <c r="IP87" s="15"/>
      <c r="IQ87" s="15"/>
      <c r="IR87" s="15"/>
      <c r="IS87" s="15"/>
      <c r="IT87" s="15"/>
      <c r="IU87" s="15"/>
      <c r="IV87" s="15"/>
      <c r="IW87" s="15"/>
      <c r="IX87" s="15"/>
      <c r="IY87" s="15"/>
      <c r="IZ87" s="15"/>
    </row>
    <row r="88" spans="1:260" s="10" customFormat="1" ht="28.5" customHeight="1">
      <c r="A88" s="23"/>
      <c r="B88" s="24" t="s">
        <v>79</v>
      </c>
      <c r="C88" s="24"/>
      <c r="D88" s="25"/>
      <c r="E88" s="228"/>
      <c r="F88" s="26"/>
      <c r="G88" s="23"/>
      <c r="H88" s="25"/>
      <c r="I88" s="26"/>
      <c r="J88" s="27"/>
      <c r="K88" s="25"/>
      <c r="L88" s="28"/>
      <c r="M88" s="28"/>
      <c r="N88" s="28"/>
      <c r="O88" s="29">
        <f>SUBTOTAL(9,O83:O87)</f>
        <v>2404535000</v>
      </c>
      <c r="P88" s="12"/>
      <c r="Q88" s="11"/>
      <c r="R88" s="28"/>
      <c r="S88" s="30"/>
      <c r="T88" s="31"/>
      <c r="U88" s="22"/>
      <c r="V88" s="32"/>
      <c r="W88" s="33"/>
      <c r="X88" s="14"/>
      <c r="Y88" s="218"/>
      <c r="Z88" s="22"/>
      <c r="AA88" s="218"/>
      <c r="AB88" s="22"/>
      <c r="AC88" s="38"/>
      <c r="AD88" s="38"/>
      <c r="AE88" s="38"/>
      <c r="AF88" s="38"/>
      <c r="AG88" s="38"/>
      <c r="AH88" s="38"/>
      <c r="AI88" s="38"/>
      <c r="AJ88" s="38"/>
      <c r="AK88" s="38"/>
      <c r="AL88" s="38"/>
      <c r="AM88" s="38"/>
      <c r="AN88" s="38"/>
      <c r="AO88" s="38"/>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5"/>
      <c r="GG88" s="15"/>
      <c r="GH88" s="15"/>
      <c r="GI88" s="15"/>
      <c r="GJ88" s="15"/>
      <c r="GK88" s="15"/>
      <c r="GL88" s="15"/>
      <c r="GM88" s="15"/>
      <c r="GN88" s="15"/>
      <c r="GO88" s="15"/>
      <c r="GP88" s="15"/>
      <c r="GQ88" s="15"/>
      <c r="GR88" s="15"/>
      <c r="GS88" s="15"/>
      <c r="GT88" s="15"/>
      <c r="GU88" s="15"/>
      <c r="GV88" s="15"/>
      <c r="GW88" s="15"/>
      <c r="GX88" s="15"/>
      <c r="GY88" s="15"/>
      <c r="GZ88" s="15"/>
      <c r="HA88" s="15"/>
      <c r="HB88" s="15"/>
      <c r="HC88" s="15"/>
      <c r="HD88" s="15"/>
      <c r="HE88" s="15"/>
      <c r="HF88" s="15"/>
      <c r="HG88" s="15"/>
      <c r="HH88" s="15"/>
      <c r="HI88" s="15"/>
      <c r="HJ88" s="15"/>
      <c r="HK88" s="15"/>
      <c r="HL88" s="15"/>
      <c r="HM88" s="15"/>
      <c r="HN88" s="15"/>
      <c r="HO88" s="15"/>
      <c r="HP88" s="15"/>
      <c r="HQ88" s="15"/>
      <c r="HR88" s="15"/>
      <c r="HS88" s="15"/>
      <c r="HT88" s="15"/>
      <c r="HU88" s="15"/>
      <c r="HV88" s="15"/>
      <c r="HW88" s="15"/>
      <c r="HX88" s="15"/>
      <c r="HY88" s="15"/>
      <c r="HZ88" s="15"/>
      <c r="IA88" s="15"/>
      <c r="IB88" s="15"/>
      <c r="IC88" s="15"/>
      <c r="ID88" s="15"/>
      <c r="IE88" s="15"/>
      <c r="IF88" s="15"/>
      <c r="IG88" s="15"/>
      <c r="IH88" s="15"/>
      <c r="II88" s="15"/>
      <c r="IJ88" s="15"/>
      <c r="IK88" s="15"/>
      <c r="IL88" s="15"/>
      <c r="IM88" s="15"/>
      <c r="IN88" s="15"/>
      <c r="IO88" s="15"/>
      <c r="IP88" s="15"/>
      <c r="IQ88" s="15"/>
      <c r="IR88" s="15"/>
      <c r="IS88" s="15"/>
      <c r="IT88" s="15"/>
      <c r="IU88" s="15"/>
      <c r="IV88" s="15"/>
      <c r="IW88" s="15"/>
      <c r="IX88" s="15"/>
      <c r="IY88" s="15"/>
      <c r="IZ88" s="15"/>
    </row>
    <row r="89" spans="1:260" s="10" customFormat="1" ht="28.5" customHeight="1">
      <c r="A89" s="23"/>
      <c r="B89" s="24" t="s">
        <v>83</v>
      </c>
      <c r="C89" s="24"/>
      <c r="D89" s="25"/>
      <c r="E89" s="228"/>
      <c r="F89" s="26"/>
      <c r="G89" s="23"/>
      <c r="H89" s="25"/>
      <c r="I89" s="26"/>
      <c r="J89" s="27"/>
      <c r="K89" s="25"/>
      <c r="L89" s="28"/>
      <c r="M89" s="28"/>
      <c r="N89" s="28"/>
      <c r="O89" s="29" t="e">
        <f>SUBTOTAL(9,#REF!)</f>
        <v>#REF!</v>
      </c>
      <c r="P89" s="12"/>
      <c r="Q89" s="11"/>
      <c r="R89" s="28"/>
      <c r="S89" s="30"/>
      <c r="T89" s="31"/>
      <c r="U89" s="22"/>
      <c r="V89" s="32"/>
      <c r="W89" s="33"/>
      <c r="X89" s="14"/>
      <c r="Y89" s="218"/>
      <c r="Z89" s="22"/>
      <c r="AA89" s="218"/>
      <c r="AB89" s="22"/>
      <c r="AC89" s="38"/>
      <c r="AD89" s="38"/>
      <c r="AE89" s="38"/>
      <c r="AF89" s="38"/>
      <c r="AG89" s="38"/>
      <c r="AH89" s="38"/>
      <c r="AI89" s="38"/>
      <c r="AJ89" s="38"/>
      <c r="AK89" s="38"/>
      <c r="AL89" s="38"/>
      <c r="AM89" s="38"/>
      <c r="AN89" s="38"/>
      <c r="AO89" s="38"/>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5"/>
      <c r="GG89" s="15"/>
      <c r="GH89" s="15"/>
      <c r="GI89" s="15"/>
      <c r="GJ89" s="15"/>
      <c r="GK89" s="15"/>
      <c r="GL89" s="15"/>
      <c r="GM89" s="15"/>
      <c r="GN89" s="15"/>
      <c r="GO89" s="15"/>
      <c r="GP89" s="15"/>
      <c r="GQ89" s="15"/>
      <c r="GR89" s="15"/>
      <c r="GS89" s="15"/>
      <c r="GT89" s="15"/>
      <c r="GU89" s="15"/>
      <c r="GV89" s="15"/>
      <c r="GW89" s="15"/>
      <c r="GX89" s="15"/>
      <c r="GY89" s="15"/>
      <c r="GZ89" s="15"/>
      <c r="HA89" s="15"/>
      <c r="HB89" s="15"/>
      <c r="HC89" s="15"/>
      <c r="HD89" s="15"/>
      <c r="HE89" s="15"/>
      <c r="HF89" s="15"/>
      <c r="HG89" s="15"/>
      <c r="HH89" s="15"/>
      <c r="HI89" s="15"/>
      <c r="HJ89" s="15"/>
      <c r="HK89" s="15"/>
      <c r="HL89" s="15"/>
      <c r="HM89" s="15"/>
      <c r="HN89" s="15"/>
      <c r="HO89" s="15"/>
      <c r="HP89" s="15"/>
      <c r="HQ89" s="15"/>
      <c r="HR89" s="15"/>
      <c r="HS89" s="15"/>
      <c r="HT89" s="15"/>
      <c r="HU89" s="15"/>
      <c r="HV89" s="15"/>
      <c r="HW89" s="15"/>
      <c r="HX89" s="15"/>
      <c r="HY89" s="15"/>
      <c r="HZ89" s="15"/>
      <c r="IA89" s="15"/>
      <c r="IB89" s="15"/>
      <c r="IC89" s="15"/>
      <c r="ID89" s="15"/>
      <c r="IE89" s="15"/>
      <c r="IF89" s="15"/>
      <c r="IG89" s="15"/>
      <c r="IH89" s="15"/>
      <c r="II89" s="15"/>
      <c r="IJ89" s="15"/>
      <c r="IK89" s="15"/>
      <c r="IL89" s="15"/>
      <c r="IM89" s="15"/>
      <c r="IN89" s="15"/>
      <c r="IO89" s="15"/>
      <c r="IP89" s="15"/>
      <c r="IQ89" s="15"/>
      <c r="IR89" s="15"/>
      <c r="IS89" s="15"/>
      <c r="IT89" s="15"/>
      <c r="IU89" s="15"/>
      <c r="IV89" s="15"/>
      <c r="IW89" s="15"/>
      <c r="IX89" s="15"/>
      <c r="IY89" s="15"/>
      <c r="IZ89" s="15"/>
    </row>
    <row r="90" spans="1:260" s="10" customFormat="1" ht="36.75" customHeight="1">
      <c r="A90" s="11">
        <v>27</v>
      </c>
      <c r="B90" s="16" t="s">
        <v>447</v>
      </c>
      <c r="C90" s="17" t="s">
        <v>84</v>
      </c>
      <c r="D90" s="18" t="s">
        <v>485</v>
      </c>
      <c r="E90" s="17" t="s">
        <v>486</v>
      </c>
      <c r="F90" s="19">
        <v>43633</v>
      </c>
      <c r="G90" s="11">
        <v>1</v>
      </c>
      <c r="H90" s="11" t="s">
        <v>487</v>
      </c>
      <c r="I90" s="20">
        <v>44056</v>
      </c>
      <c r="J90" s="21" t="s">
        <v>419</v>
      </c>
      <c r="K90" s="11" t="s">
        <v>26</v>
      </c>
      <c r="L90" s="13">
        <v>829150</v>
      </c>
      <c r="M90" s="13">
        <v>1390</v>
      </c>
      <c r="N90" s="13">
        <v>28</v>
      </c>
      <c r="O90" s="13">
        <f t="shared" si="3"/>
        <v>1152518500</v>
      </c>
      <c r="P90" s="12"/>
      <c r="Q90" s="22">
        <v>44106</v>
      </c>
      <c r="R90" s="12"/>
      <c r="S90" s="22">
        <v>44153</v>
      </c>
      <c r="T90" s="22">
        <v>44068</v>
      </c>
      <c r="U90" s="22">
        <v>44106</v>
      </c>
      <c r="V90" s="14">
        <v>39</v>
      </c>
      <c r="W90" s="12">
        <v>45</v>
      </c>
      <c r="X90" s="14">
        <v>-6</v>
      </c>
      <c r="Y90" s="218">
        <v>738</v>
      </c>
      <c r="Z90" s="22">
        <v>44106</v>
      </c>
      <c r="AA90" s="218">
        <v>743</v>
      </c>
      <c r="AB90" s="22">
        <v>44106</v>
      </c>
      <c r="AC90" s="40">
        <v>1152518500</v>
      </c>
      <c r="AD90" s="43">
        <v>115251850</v>
      </c>
      <c r="AE90" s="43">
        <v>1267770350</v>
      </c>
      <c r="AF90" s="39">
        <v>44088</v>
      </c>
      <c r="AG90" s="39">
        <v>44088</v>
      </c>
      <c r="AH90" s="39">
        <v>44068</v>
      </c>
      <c r="AI90" s="39">
        <v>44097</v>
      </c>
      <c r="AJ90" s="39">
        <v>44097</v>
      </c>
      <c r="AK90" s="231" t="s">
        <v>497</v>
      </c>
      <c r="AL90" s="230">
        <v>44153</v>
      </c>
      <c r="AM90" s="42">
        <v>3008400799</v>
      </c>
      <c r="AN90" s="230">
        <v>44913</v>
      </c>
      <c r="AO90" s="39">
        <v>44088</v>
      </c>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c r="DQ90" s="15"/>
      <c r="DR90" s="15"/>
      <c r="DS90" s="15"/>
      <c r="DT90" s="15"/>
      <c r="DU90" s="15"/>
      <c r="DV90" s="15"/>
      <c r="DW90" s="15"/>
      <c r="DX90" s="15"/>
      <c r="DY90" s="15"/>
      <c r="DZ90" s="15"/>
      <c r="EA90" s="15"/>
      <c r="EB90" s="15"/>
      <c r="EC90" s="15"/>
      <c r="ED90" s="15"/>
      <c r="EE90" s="15"/>
      <c r="EF90" s="15"/>
      <c r="EG90" s="15"/>
      <c r="EH90" s="15"/>
      <c r="EI90" s="15"/>
      <c r="EJ90" s="15"/>
      <c r="EK90" s="15"/>
      <c r="EL90" s="15"/>
      <c r="EM90" s="15"/>
      <c r="EN90" s="15"/>
      <c r="EO90" s="15"/>
      <c r="EP90" s="15"/>
      <c r="EQ90" s="15"/>
      <c r="ER90" s="15"/>
      <c r="ES90" s="15"/>
      <c r="ET90" s="15"/>
      <c r="EU90" s="15"/>
      <c r="EV90" s="15"/>
      <c r="EW90" s="15"/>
      <c r="EX90" s="15"/>
      <c r="EY90" s="15"/>
      <c r="EZ90" s="15"/>
      <c r="FA90" s="15"/>
      <c r="FB90" s="15"/>
      <c r="FC90" s="15"/>
      <c r="FD90" s="15"/>
      <c r="FE90" s="15"/>
      <c r="FF90" s="15"/>
      <c r="FG90" s="15"/>
      <c r="FH90" s="15"/>
      <c r="FI90" s="15"/>
      <c r="FJ90" s="15"/>
      <c r="FK90" s="15"/>
      <c r="FL90" s="15"/>
      <c r="FM90" s="15"/>
      <c r="FN90" s="15"/>
      <c r="FO90" s="15"/>
      <c r="FP90" s="15"/>
      <c r="FQ90" s="15"/>
      <c r="FR90" s="15"/>
      <c r="FS90" s="15"/>
      <c r="FT90" s="15"/>
      <c r="FU90" s="15"/>
      <c r="FV90" s="15"/>
      <c r="FW90" s="15"/>
      <c r="FX90" s="15"/>
      <c r="FY90" s="15"/>
      <c r="FZ90" s="15"/>
      <c r="GA90" s="15"/>
      <c r="GB90" s="15"/>
      <c r="GC90" s="15"/>
      <c r="GD90" s="15"/>
      <c r="GE90" s="15"/>
      <c r="GF90" s="15"/>
      <c r="GG90" s="15"/>
      <c r="GH90" s="15"/>
      <c r="GI90" s="15"/>
      <c r="GJ90" s="15"/>
      <c r="GK90" s="15"/>
      <c r="GL90" s="15"/>
      <c r="GM90" s="15"/>
      <c r="GN90" s="15"/>
      <c r="GO90" s="15"/>
      <c r="GP90" s="15"/>
      <c r="GQ90" s="15"/>
      <c r="GR90" s="15"/>
      <c r="GS90" s="15"/>
      <c r="GT90" s="15"/>
      <c r="GU90" s="15"/>
      <c r="GV90" s="15"/>
      <c r="GW90" s="15"/>
      <c r="GX90" s="15"/>
      <c r="GY90" s="15"/>
      <c r="GZ90" s="15"/>
      <c r="HA90" s="15"/>
      <c r="HB90" s="15"/>
      <c r="HC90" s="15"/>
      <c r="HD90" s="15"/>
      <c r="HE90" s="15"/>
      <c r="HF90" s="15"/>
      <c r="HG90" s="15"/>
      <c r="HH90" s="15"/>
      <c r="HI90" s="15"/>
      <c r="HJ90" s="15"/>
      <c r="HK90" s="15"/>
      <c r="HL90" s="15"/>
      <c r="HM90" s="15"/>
      <c r="HN90" s="15"/>
      <c r="HO90" s="15"/>
      <c r="HP90" s="15"/>
      <c r="HQ90" s="15"/>
      <c r="HR90" s="15"/>
      <c r="HS90" s="15"/>
      <c r="HT90" s="15"/>
      <c r="HU90" s="15"/>
      <c r="HV90" s="15"/>
      <c r="HW90" s="15"/>
      <c r="HX90" s="15"/>
      <c r="HY90" s="15"/>
      <c r="HZ90" s="15"/>
      <c r="IA90" s="15"/>
      <c r="IB90" s="15"/>
      <c r="IC90" s="15"/>
      <c r="ID90" s="15"/>
      <c r="IE90" s="15"/>
      <c r="IF90" s="15"/>
      <c r="IG90" s="15"/>
      <c r="IH90" s="15"/>
      <c r="II90" s="15"/>
      <c r="IJ90" s="15"/>
      <c r="IK90" s="15"/>
      <c r="IL90" s="15"/>
      <c r="IM90" s="15"/>
      <c r="IN90" s="15"/>
      <c r="IO90" s="15"/>
      <c r="IP90" s="15"/>
      <c r="IQ90" s="15"/>
      <c r="IR90" s="15"/>
      <c r="IS90" s="15"/>
      <c r="IT90" s="15"/>
      <c r="IU90" s="15"/>
      <c r="IV90" s="15"/>
      <c r="IW90" s="15"/>
      <c r="IX90" s="15"/>
      <c r="IY90" s="15"/>
      <c r="IZ90" s="15"/>
    </row>
    <row r="91" spans="1:260" s="10" customFormat="1" ht="36.75" customHeight="1">
      <c r="A91" s="11">
        <v>27</v>
      </c>
      <c r="B91" s="16" t="s">
        <v>447</v>
      </c>
      <c r="C91" s="17" t="s">
        <v>84</v>
      </c>
      <c r="D91" s="18" t="s">
        <v>485</v>
      </c>
      <c r="E91" s="17" t="s">
        <v>486</v>
      </c>
      <c r="F91" s="19">
        <v>43633</v>
      </c>
      <c r="G91" s="11">
        <v>2</v>
      </c>
      <c r="H91" s="12" t="s">
        <v>488</v>
      </c>
      <c r="I91" s="20">
        <v>44056</v>
      </c>
      <c r="J91" s="21" t="s">
        <v>419</v>
      </c>
      <c r="K91" s="11" t="s">
        <v>26</v>
      </c>
      <c r="L91" s="13">
        <v>829150</v>
      </c>
      <c r="M91" s="13">
        <v>1000</v>
      </c>
      <c r="N91" s="13">
        <v>20</v>
      </c>
      <c r="O91" s="13">
        <f t="shared" si="3"/>
        <v>829150000</v>
      </c>
      <c r="P91" s="12"/>
      <c r="Q91" s="22">
        <v>44116</v>
      </c>
      <c r="R91" s="12"/>
      <c r="S91" s="22">
        <v>44154</v>
      </c>
      <c r="T91" s="22">
        <v>44091</v>
      </c>
      <c r="U91" s="22">
        <v>44116</v>
      </c>
      <c r="V91" s="14">
        <v>26</v>
      </c>
      <c r="W91" s="12">
        <v>30</v>
      </c>
      <c r="X91" s="14">
        <v>-4</v>
      </c>
      <c r="Y91" s="218">
        <v>815</v>
      </c>
      <c r="Z91" s="22">
        <v>44116</v>
      </c>
      <c r="AA91" s="218">
        <v>829</v>
      </c>
      <c r="AB91" s="22">
        <v>44116</v>
      </c>
      <c r="AC91" s="40">
        <v>829150000</v>
      </c>
      <c r="AD91" s="43">
        <v>82915000</v>
      </c>
      <c r="AE91" s="43">
        <v>912065000</v>
      </c>
      <c r="AF91" s="39">
        <v>44102</v>
      </c>
      <c r="AG91" s="39">
        <v>44102</v>
      </c>
      <c r="AH91" s="39">
        <v>44091</v>
      </c>
      <c r="AI91" s="39">
        <v>44111</v>
      </c>
      <c r="AJ91" s="39">
        <v>44111</v>
      </c>
      <c r="AK91" s="231" t="s">
        <v>498</v>
      </c>
      <c r="AL91" s="230">
        <v>44154</v>
      </c>
      <c r="AM91" s="42">
        <v>1557031765</v>
      </c>
      <c r="AN91" s="230">
        <v>44914</v>
      </c>
      <c r="AO91" s="39">
        <v>44102</v>
      </c>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c r="DQ91" s="15"/>
      <c r="DR91" s="15"/>
      <c r="DS91" s="15"/>
      <c r="DT91" s="15"/>
      <c r="DU91" s="15"/>
      <c r="DV91" s="15"/>
      <c r="DW91" s="15"/>
      <c r="DX91" s="15"/>
      <c r="DY91" s="15"/>
      <c r="DZ91" s="15"/>
      <c r="EA91" s="15"/>
      <c r="EB91" s="15"/>
      <c r="EC91" s="15"/>
      <c r="ED91" s="15"/>
      <c r="EE91" s="15"/>
      <c r="EF91" s="15"/>
      <c r="EG91" s="15"/>
      <c r="EH91" s="15"/>
      <c r="EI91" s="15"/>
      <c r="EJ91" s="15"/>
      <c r="EK91" s="15"/>
      <c r="EL91" s="15"/>
      <c r="EM91" s="15"/>
      <c r="EN91" s="15"/>
      <c r="EO91" s="15"/>
      <c r="EP91" s="15"/>
      <c r="EQ91" s="15"/>
      <c r="ER91" s="15"/>
      <c r="ES91" s="15"/>
      <c r="ET91" s="15"/>
      <c r="EU91" s="15"/>
      <c r="EV91" s="15"/>
      <c r="EW91" s="15"/>
      <c r="EX91" s="15"/>
      <c r="EY91" s="15"/>
      <c r="EZ91" s="15"/>
      <c r="FA91" s="15"/>
      <c r="FB91" s="15"/>
      <c r="FC91" s="15"/>
      <c r="FD91" s="15"/>
      <c r="FE91" s="15"/>
      <c r="FF91" s="15"/>
      <c r="FG91" s="15"/>
      <c r="FH91" s="15"/>
      <c r="FI91" s="15"/>
      <c r="FJ91" s="15"/>
      <c r="FK91" s="15"/>
      <c r="FL91" s="15"/>
      <c r="FM91" s="15"/>
      <c r="FN91" s="15"/>
      <c r="FO91" s="15"/>
      <c r="FP91" s="15"/>
      <c r="FQ91" s="15"/>
      <c r="FR91" s="15"/>
      <c r="FS91" s="15"/>
      <c r="FT91" s="15"/>
      <c r="FU91" s="15"/>
      <c r="FV91" s="15"/>
      <c r="FW91" s="15"/>
      <c r="FX91" s="15"/>
      <c r="FY91" s="15"/>
      <c r="FZ91" s="15"/>
      <c r="GA91" s="15"/>
      <c r="GB91" s="15"/>
      <c r="GC91" s="15"/>
      <c r="GD91" s="15"/>
      <c r="GE91" s="15"/>
      <c r="GF91" s="15"/>
      <c r="GG91" s="15"/>
      <c r="GH91" s="15"/>
      <c r="GI91" s="15"/>
      <c r="GJ91" s="15"/>
      <c r="GK91" s="15"/>
      <c r="GL91" s="15"/>
      <c r="GM91" s="15"/>
      <c r="GN91" s="15"/>
      <c r="GO91" s="15"/>
      <c r="GP91" s="15"/>
      <c r="GQ91" s="15"/>
      <c r="GR91" s="15"/>
      <c r="GS91" s="15"/>
      <c r="GT91" s="15"/>
      <c r="GU91" s="15"/>
      <c r="GV91" s="15"/>
      <c r="GW91" s="15"/>
      <c r="GX91" s="15"/>
      <c r="GY91" s="15"/>
      <c r="GZ91" s="15"/>
      <c r="HA91" s="15"/>
      <c r="HB91" s="15"/>
      <c r="HC91" s="15"/>
      <c r="HD91" s="15"/>
      <c r="HE91" s="15"/>
      <c r="HF91" s="15"/>
      <c r="HG91" s="15"/>
      <c r="HH91" s="15"/>
      <c r="HI91" s="15"/>
      <c r="HJ91" s="15"/>
      <c r="HK91" s="15"/>
      <c r="HL91" s="15"/>
      <c r="HM91" s="15"/>
      <c r="HN91" s="15"/>
      <c r="HO91" s="15"/>
      <c r="HP91" s="15"/>
      <c r="HQ91" s="15"/>
      <c r="HR91" s="15"/>
      <c r="HS91" s="15"/>
      <c r="HT91" s="15"/>
      <c r="HU91" s="15"/>
      <c r="HV91" s="15"/>
      <c r="HW91" s="15"/>
      <c r="HX91" s="15"/>
      <c r="HY91" s="15"/>
      <c r="HZ91" s="15"/>
      <c r="IA91" s="15"/>
      <c r="IB91" s="15"/>
      <c r="IC91" s="15"/>
      <c r="ID91" s="15"/>
      <c r="IE91" s="15"/>
      <c r="IF91" s="15"/>
      <c r="IG91" s="15"/>
      <c r="IH91" s="15"/>
      <c r="II91" s="15"/>
      <c r="IJ91" s="15"/>
      <c r="IK91" s="15"/>
      <c r="IL91" s="15"/>
      <c r="IM91" s="15"/>
      <c r="IN91" s="15"/>
      <c r="IO91" s="15"/>
      <c r="IP91" s="15"/>
      <c r="IQ91" s="15"/>
      <c r="IR91" s="15"/>
      <c r="IS91" s="15"/>
      <c r="IT91" s="15"/>
      <c r="IU91" s="15"/>
      <c r="IV91" s="15"/>
      <c r="IW91" s="15"/>
      <c r="IX91" s="15"/>
      <c r="IY91" s="15"/>
      <c r="IZ91" s="15"/>
    </row>
    <row r="92" spans="1:260" s="25" customFormat="1" ht="27" customHeight="1">
      <c r="A92" s="11">
        <v>27</v>
      </c>
      <c r="B92" s="16" t="s">
        <v>447</v>
      </c>
      <c r="C92" s="17" t="s">
        <v>84</v>
      </c>
      <c r="D92" s="18" t="s">
        <v>485</v>
      </c>
      <c r="E92" s="17" t="s">
        <v>486</v>
      </c>
      <c r="F92" s="19">
        <v>43633</v>
      </c>
      <c r="G92" s="11">
        <v>3</v>
      </c>
      <c r="H92" s="12" t="s">
        <v>494</v>
      </c>
      <c r="I92" s="20">
        <v>44056</v>
      </c>
      <c r="J92" s="21" t="s">
        <v>419</v>
      </c>
      <c r="K92" s="11" t="s">
        <v>26</v>
      </c>
      <c r="L92" s="13">
        <v>829150</v>
      </c>
      <c r="M92" s="13">
        <v>4500</v>
      </c>
      <c r="N92" s="13">
        <v>90</v>
      </c>
      <c r="O92" s="13">
        <f t="shared" si="3"/>
        <v>3731175000</v>
      </c>
      <c r="P92" s="12"/>
      <c r="Q92" s="22">
        <v>44147</v>
      </c>
      <c r="R92" s="12"/>
      <c r="S92" s="22">
        <v>44180</v>
      </c>
      <c r="T92" s="22">
        <v>44118</v>
      </c>
      <c r="U92" s="22">
        <v>44147</v>
      </c>
      <c r="V92" s="14">
        <v>30</v>
      </c>
      <c r="W92" s="12">
        <v>30</v>
      </c>
      <c r="X92" s="14">
        <v>0</v>
      </c>
      <c r="Y92" s="218">
        <v>1306</v>
      </c>
      <c r="Z92" s="22">
        <v>44147</v>
      </c>
      <c r="AA92" s="218">
        <v>1329</v>
      </c>
      <c r="AB92" s="22">
        <v>44147</v>
      </c>
      <c r="AC92" s="40">
        <v>3731175000</v>
      </c>
      <c r="AD92" s="43">
        <v>373117500</v>
      </c>
      <c r="AE92" s="43">
        <v>4104292500</v>
      </c>
      <c r="AF92" s="39">
        <v>44123</v>
      </c>
      <c r="AG92" s="39">
        <v>44123</v>
      </c>
      <c r="AH92" s="39">
        <v>44118</v>
      </c>
      <c r="AI92" s="39">
        <v>44132</v>
      </c>
      <c r="AJ92" s="39">
        <v>44132</v>
      </c>
      <c r="AK92" s="231" t="s">
        <v>499</v>
      </c>
      <c r="AL92" s="230">
        <v>44190</v>
      </c>
      <c r="AM92" s="42">
        <v>1453466784</v>
      </c>
      <c r="AN92" s="230">
        <v>44941</v>
      </c>
      <c r="AO92" s="39">
        <v>44123</v>
      </c>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row>
    <row r="93" spans="1:260" s="10" customFormat="1" ht="36.75" customHeight="1">
      <c r="A93" s="11">
        <v>27</v>
      </c>
      <c r="B93" s="16" t="s">
        <v>447</v>
      </c>
      <c r="C93" s="17" t="s">
        <v>84</v>
      </c>
      <c r="D93" s="18" t="s">
        <v>485</v>
      </c>
      <c r="E93" s="17" t="s">
        <v>486</v>
      </c>
      <c r="F93" s="19">
        <v>43633</v>
      </c>
      <c r="G93" s="11">
        <v>6</v>
      </c>
      <c r="H93" s="12" t="s">
        <v>491</v>
      </c>
      <c r="I93" s="20">
        <v>44056</v>
      </c>
      <c r="J93" s="21" t="s">
        <v>419</v>
      </c>
      <c r="K93" s="11" t="s">
        <v>26</v>
      </c>
      <c r="L93" s="13">
        <v>829150</v>
      </c>
      <c r="M93" s="13">
        <v>1826</v>
      </c>
      <c r="N93" s="13">
        <v>37</v>
      </c>
      <c r="O93" s="13">
        <f t="shared" si="3"/>
        <v>1514027900</v>
      </c>
      <c r="P93" s="12"/>
      <c r="Q93" s="22">
        <v>44204</v>
      </c>
      <c r="R93" s="12"/>
      <c r="S93" s="22">
        <v>44251</v>
      </c>
      <c r="T93" s="22">
        <v>44179</v>
      </c>
      <c r="U93" s="22">
        <v>44204</v>
      </c>
      <c r="V93" s="14">
        <v>26</v>
      </c>
      <c r="W93" s="12">
        <v>30</v>
      </c>
      <c r="X93" s="14">
        <v>-4</v>
      </c>
      <c r="Y93" s="218">
        <v>1827</v>
      </c>
      <c r="Z93" s="22">
        <v>44204</v>
      </c>
      <c r="AA93" s="218">
        <v>1832</v>
      </c>
      <c r="AB93" s="22">
        <v>44204</v>
      </c>
      <c r="AC93" s="40">
        <v>1514027900</v>
      </c>
      <c r="AD93" s="43">
        <v>151402790</v>
      </c>
      <c r="AE93" s="43">
        <v>1665430690</v>
      </c>
      <c r="AF93" s="39">
        <v>44181</v>
      </c>
      <c r="AG93" s="39">
        <v>44181</v>
      </c>
      <c r="AH93" s="39">
        <v>44179</v>
      </c>
      <c r="AI93" s="39">
        <v>44190</v>
      </c>
      <c r="AJ93" s="39">
        <v>44190</v>
      </c>
      <c r="AK93" s="232" t="s">
        <v>502</v>
      </c>
      <c r="AL93" s="230">
        <v>44259</v>
      </c>
      <c r="AM93" s="42">
        <v>1476131599</v>
      </c>
      <c r="AN93" s="230">
        <v>45012</v>
      </c>
      <c r="AO93" s="39">
        <v>44181</v>
      </c>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c r="DQ93" s="15"/>
      <c r="DR93" s="15"/>
      <c r="DS93" s="15"/>
      <c r="DT93" s="15"/>
      <c r="DU93" s="15"/>
      <c r="DV93" s="15"/>
      <c r="DW93" s="15"/>
      <c r="DX93" s="15"/>
      <c r="DY93" s="15"/>
      <c r="DZ93" s="15"/>
      <c r="EA93" s="15"/>
      <c r="EB93" s="15"/>
      <c r="EC93" s="15"/>
      <c r="ED93" s="15"/>
      <c r="EE93" s="15"/>
      <c r="EF93" s="15"/>
      <c r="EG93" s="15"/>
      <c r="EH93" s="15"/>
      <c r="EI93" s="15"/>
      <c r="EJ93" s="15"/>
      <c r="EK93" s="15"/>
      <c r="EL93" s="15"/>
      <c r="EM93" s="15"/>
      <c r="EN93" s="15"/>
      <c r="EO93" s="15"/>
      <c r="EP93" s="15"/>
      <c r="EQ93" s="15"/>
      <c r="ER93" s="15"/>
      <c r="ES93" s="15"/>
      <c r="ET93" s="15"/>
      <c r="EU93" s="15"/>
      <c r="EV93" s="15"/>
      <c r="EW93" s="15"/>
      <c r="EX93" s="15"/>
      <c r="EY93" s="15"/>
      <c r="EZ93" s="15"/>
      <c r="FA93" s="15"/>
      <c r="FB93" s="15"/>
      <c r="FC93" s="15"/>
      <c r="FD93" s="15"/>
      <c r="FE93" s="15"/>
      <c r="FF93" s="15"/>
      <c r="FG93" s="15"/>
      <c r="FH93" s="15"/>
      <c r="FI93" s="15"/>
      <c r="FJ93" s="15"/>
      <c r="FK93" s="15"/>
      <c r="FL93" s="15"/>
      <c r="FM93" s="15"/>
      <c r="FN93" s="15"/>
      <c r="FO93" s="15"/>
      <c r="FP93" s="15"/>
      <c r="FQ93" s="15"/>
      <c r="FR93" s="15"/>
      <c r="FS93" s="15"/>
      <c r="FT93" s="15"/>
      <c r="FU93" s="15"/>
      <c r="FV93" s="15"/>
      <c r="FW93" s="15"/>
      <c r="FX93" s="15"/>
      <c r="FY93" s="15"/>
      <c r="FZ93" s="15"/>
      <c r="GA93" s="15"/>
      <c r="GB93" s="15"/>
      <c r="GC93" s="15"/>
      <c r="GD93" s="15"/>
      <c r="GE93" s="15"/>
      <c r="GF93" s="15"/>
      <c r="GG93" s="15"/>
      <c r="GH93" s="15"/>
      <c r="GI93" s="15"/>
      <c r="GJ93" s="15"/>
      <c r="GK93" s="15"/>
      <c r="GL93" s="15"/>
      <c r="GM93" s="15"/>
      <c r="GN93" s="15"/>
      <c r="GO93" s="15"/>
      <c r="GP93" s="15"/>
      <c r="GQ93" s="15"/>
      <c r="GR93" s="15"/>
      <c r="GS93" s="15"/>
      <c r="GT93" s="15"/>
      <c r="GU93" s="15"/>
      <c r="GV93" s="15"/>
      <c r="GW93" s="15"/>
      <c r="GX93" s="15"/>
      <c r="GY93" s="15"/>
      <c r="GZ93" s="15"/>
      <c r="HA93" s="15"/>
      <c r="HB93" s="15"/>
      <c r="HC93" s="15"/>
      <c r="HD93" s="15"/>
      <c r="HE93" s="15"/>
      <c r="HF93" s="15"/>
      <c r="HG93" s="15"/>
      <c r="HH93" s="15"/>
      <c r="HI93" s="15"/>
      <c r="HJ93" s="15"/>
      <c r="HK93" s="15"/>
      <c r="HL93" s="15"/>
      <c r="HM93" s="15"/>
      <c r="HN93" s="15"/>
      <c r="HO93" s="15"/>
      <c r="HP93" s="15"/>
      <c r="HQ93" s="15"/>
      <c r="HR93" s="15"/>
      <c r="HS93" s="15"/>
      <c r="HT93" s="15"/>
      <c r="HU93" s="15"/>
      <c r="HV93" s="15"/>
      <c r="HW93" s="15"/>
      <c r="HX93" s="15"/>
      <c r="HY93" s="15"/>
      <c r="HZ93" s="15"/>
      <c r="IA93" s="15"/>
      <c r="IB93" s="15"/>
      <c r="IC93" s="15"/>
      <c r="ID93" s="15"/>
      <c r="IE93" s="15"/>
      <c r="IF93" s="15"/>
      <c r="IG93" s="15"/>
      <c r="IH93" s="15"/>
      <c r="II93" s="15"/>
      <c r="IJ93" s="15"/>
      <c r="IK93" s="15"/>
      <c r="IL93" s="15"/>
      <c r="IM93" s="15"/>
      <c r="IN93" s="15"/>
      <c r="IO93" s="15"/>
      <c r="IP93" s="15"/>
      <c r="IQ93" s="15"/>
      <c r="IR93" s="15"/>
      <c r="IS93" s="15"/>
      <c r="IT93" s="15"/>
      <c r="IU93" s="15"/>
      <c r="IV93" s="15"/>
      <c r="IW93" s="15"/>
      <c r="IX93" s="15"/>
      <c r="IY93" s="15"/>
      <c r="IZ93" s="15"/>
    </row>
    <row r="94" spans="1:260" s="10" customFormat="1" ht="36.75" customHeight="1">
      <c r="A94" s="11">
        <v>27</v>
      </c>
      <c r="B94" s="16" t="s">
        <v>447</v>
      </c>
      <c r="C94" s="17" t="s">
        <v>84</v>
      </c>
      <c r="D94" s="18" t="s">
        <v>485</v>
      </c>
      <c r="E94" s="17" t="s">
        <v>486</v>
      </c>
      <c r="F94" s="19">
        <v>43633</v>
      </c>
      <c r="G94" s="11">
        <v>7</v>
      </c>
      <c r="H94" s="11" t="s">
        <v>492</v>
      </c>
      <c r="I94" s="20">
        <v>44056</v>
      </c>
      <c r="J94" s="21" t="s">
        <v>419</v>
      </c>
      <c r="K94" s="11" t="s">
        <v>26</v>
      </c>
      <c r="L94" s="13">
        <v>829150</v>
      </c>
      <c r="M94" s="13">
        <v>500</v>
      </c>
      <c r="N94" s="13">
        <v>10</v>
      </c>
      <c r="O94" s="13">
        <f t="shared" si="3"/>
        <v>414575000</v>
      </c>
      <c r="P94" s="12"/>
      <c r="Q94" s="22">
        <v>44211</v>
      </c>
      <c r="R94" s="12"/>
      <c r="S94" s="22">
        <v>44263</v>
      </c>
      <c r="T94" s="22">
        <v>44200</v>
      </c>
      <c r="U94" s="22">
        <v>44211</v>
      </c>
      <c r="V94" s="14">
        <v>12</v>
      </c>
      <c r="W94" s="12">
        <v>30</v>
      </c>
      <c r="X94" s="14">
        <v>-18</v>
      </c>
      <c r="Y94" s="218">
        <v>1931</v>
      </c>
      <c r="Z94" s="22">
        <v>44211</v>
      </c>
      <c r="AA94" s="218">
        <v>1934</v>
      </c>
      <c r="AB94" s="22">
        <v>44211</v>
      </c>
      <c r="AC94" s="40">
        <v>414575000</v>
      </c>
      <c r="AD94" s="43">
        <v>41457500</v>
      </c>
      <c r="AE94" s="43">
        <v>456032500</v>
      </c>
      <c r="AF94" s="39">
        <v>44201</v>
      </c>
      <c r="AG94" s="39">
        <v>44201</v>
      </c>
      <c r="AH94" s="39">
        <v>44200</v>
      </c>
      <c r="AI94" s="39">
        <v>44210</v>
      </c>
      <c r="AJ94" s="39">
        <v>44210</v>
      </c>
      <c r="AK94" s="232" t="s">
        <v>503</v>
      </c>
      <c r="AL94" s="230">
        <v>44272</v>
      </c>
      <c r="AM94" s="42">
        <v>492515100</v>
      </c>
      <c r="AN94" s="230">
        <v>45023</v>
      </c>
      <c r="AO94" s="39">
        <v>44201</v>
      </c>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c r="DQ94" s="15"/>
      <c r="DR94" s="15"/>
      <c r="DS94" s="15"/>
      <c r="DT94" s="15"/>
      <c r="DU94" s="15"/>
      <c r="DV94" s="15"/>
      <c r="DW94" s="15"/>
      <c r="DX94" s="15"/>
      <c r="DY94" s="15"/>
      <c r="DZ94" s="15"/>
      <c r="EA94" s="15"/>
      <c r="EB94" s="15"/>
      <c r="EC94" s="15"/>
      <c r="ED94" s="15"/>
      <c r="EE94" s="15"/>
      <c r="EF94" s="15"/>
      <c r="EG94" s="15"/>
      <c r="EH94" s="15"/>
      <c r="EI94" s="15"/>
      <c r="EJ94" s="15"/>
      <c r="EK94" s="15"/>
      <c r="EL94" s="15"/>
      <c r="EM94" s="15"/>
      <c r="EN94" s="15"/>
      <c r="EO94" s="15"/>
      <c r="EP94" s="15"/>
      <c r="EQ94" s="15"/>
      <c r="ER94" s="15"/>
      <c r="ES94" s="15"/>
      <c r="ET94" s="15"/>
      <c r="EU94" s="15"/>
      <c r="EV94" s="15"/>
      <c r="EW94" s="15"/>
      <c r="EX94" s="15"/>
      <c r="EY94" s="15"/>
      <c r="EZ94" s="15"/>
      <c r="FA94" s="15"/>
      <c r="FB94" s="15"/>
      <c r="FC94" s="15"/>
      <c r="FD94" s="15"/>
      <c r="FE94" s="15"/>
      <c r="FF94" s="15"/>
      <c r="FG94" s="15"/>
      <c r="FH94" s="15"/>
      <c r="FI94" s="15"/>
      <c r="FJ94" s="15"/>
      <c r="FK94" s="15"/>
      <c r="FL94" s="15"/>
      <c r="FM94" s="15"/>
      <c r="FN94" s="15"/>
      <c r="FO94" s="15"/>
      <c r="FP94" s="15"/>
      <c r="FQ94" s="15"/>
      <c r="FR94" s="15"/>
      <c r="FS94" s="15"/>
      <c r="FT94" s="15"/>
      <c r="FU94" s="15"/>
      <c r="FV94" s="15"/>
      <c r="FW94" s="15"/>
      <c r="FX94" s="15"/>
      <c r="FY94" s="15"/>
      <c r="FZ94" s="15"/>
      <c r="GA94" s="15"/>
      <c r="GB94" s="15"/>
      <c r="GC94" s="15"/>
      <c r="GD94" s="15"/>
      <c r="GE94" s="15"/>
      <c r="GF94" s="15"/>
      <c r="GG94" s="15"/>
      <c r="GH94" s="15"/>
      <c r="GI94" s="15"/>
      <c r="GJ94" s="15"/>
      <c r="GK94" s="15"/>
      <c r="GL94" s="15"/>
      <c r="GM94" s="15"/>
      <c r="GN94" s="15"/>
      <c r="GO94" s="15"/>
      <c r="GP94" s="15"/>
      <c r="GQ94" s="15"/>
      <c r="GR94" s="15"/>
      <c r="GS94" s="15"/>
      <c r="GT94" s="15"/>
      <c r="GU94" s="15"/>
      <c r="GV94" s="15"/>
      <c r="GW94" s="15"/>
      <c r="GX94" s="15"/>
      <c r="GY94" s="15"/>
      <c r="GZ94" s="15"/>
      <c r="HA94" s="15"/>
      <c r="HB94" s="15"/>
      <c r="HC94" s="15"/>
      <c r="HD94" s="15"/>
      <c r="HE94" s="15"/>
      <c r="HF94" s="15"/>
      <c r="HG94" s="15"/>
      <c r="HH94" s="15"/>
      <c r="HI94" s="15"/>
      <c r="HJ94" s="15"/>
      <c r="HK94" s="15"/>
      <c r="HL94" s="15"/>
      <c r="HM94" s="15"/>
      <c r="HN94" s="15"/>
      <c r="HO94" s="15"/>
      <c r="HP94" s="15"/>
      <c r="HQ94" s="15"/>
      <c r="HR94" s="15"/>
      <c r="HS94" s="15"/>
      <c r="HT94" s="15"/>
      <c r="HU94" s="15"/>
      <c r="HV94" s="15"/>
      <c r="HW94" s="15"/>
      <c r="HX94" s="15"/>
      <c r="HY94" s="15"/>
      <c r="HZ94" s="15"/>
      <c r="IA94" s="15"/>
      <c r="IB94" s="15"/>
      <c r="IC94" s="15"/>
      <c r="ID94" s="15"/>
      <c r="IE94" s="15"/>
      <c r="IF94" s="15"/>
      <c r="IG94" s="15"/>
      <c r="IH94" s="15"/>
      <c r="II94" s="15"/>
      <c r="IJ94" s="15"/>
      <c r="IK94" s="15"/>
      <c r="IL94" s="15"/>
      <c r="IM94" s="15"/>
      <c r="IN94" s="15"/>
      <c r="IO94" s="15"/>
      <c r="IP94" s="15"/>
      <c r="IQ94" s="15"/>
      <c r="IR94" s="15"/>
      <c r="IS94" s="15"/>
      <c r="IT94" s="15"/>
      <c r="IU94" s="15"/>
      <c r="IV94" s="15"/>
      <c r="IW94" s="15"/>
      <c r="IX94" s="15"/>
      <c r="IY94" s="15"/>
      <c r="IZ94" s="15"/>
    </row>
    <row r="95" spans="1:260" s="10" customFormat="1" ht="28.5" customHeight="1">
      <c r="A95" s="23"/>
      <c r="B95" s="24" t="s">
        <v>85</v>
      </c>
      <c r="C95" s="24"/>
      <c r="D95" s="25"/>
      <c r="E95" s="228"/>
      <c r="F95" s="26"/>
      <c r="G95" s="23"/>
      <c r="H95" s="25"/>
      <c r="I95" s="26"/>
      <c r="J95" s="27"/>
      <c r="K95" s="25"/>
      <c r="L95" s="28"/>
      <c r="M95" s="28"/>
      <c r="N95" s="28"/>
      <c r="O95" s="29">
        <f>SUBTOTAL(9,O90:O94)</f>
        <v>7641446400</v>
      </c>
      <c r="P95" s="12"/>
      <c r="Q95" s="11"/>
      <c r="R95" s="28"/>
      <c r="S95" s="30"/>
      <c r="T95" s="31"/>
      <c r="U95" s="22"/>
      <c r="V95" s="32"/>
      <c r="W95" s="33"/>
      <c r="X95" s="14"/>
      <c r="Y95" s="218"/>
      <c r="Z95" s="22"/>
      <c r="AA95" s="218"/>
      <c r="AB95" s="22"/>
      <c r="AC95" s="38"/>
      <c r="AD95" s="38"/>
      <c r="AE95" s="38"/>
      <c r="AF95" s="38"/>
      <c r="AG95" s="38"/>
      <c r="AH95" s="38"/>
      <c r="AI95" s="38"/>
      <c r="AJ95" s="38"/>
      <c r="AK95" s="38"/>
      <c r="AL95" s="38"/>
      <c r="AM95" s="38"/>
      <c r="AN95" s="38"/>
      <c r="AO95" s="38"/>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c r="DQ95" s="15"/>
      <c r="DR95" s="15"/>
      <c r="DS95" s="15"/>
      <c r="DT95" s="15"/>
      <c r="DU95" s="15"/>
      <c r="DV95" s="15"/>
      <c r="DW95" s="15"/>
      <c r="DX95" s="15"/>
      <c r="DY95" s="15"/>
      <c r="DZ95" s="15"/>
      <c r="EA95" s="15"/>
      <c r="EB95" s="15"/>
      <c r="EC95" s="15"/>
      <c r="ED95" s="15"/>
      <c r="EE95" s="15"/>
      <c r="EF95" s="15"/>
      <c r="EG95" s="15"/>
      <c r="EH95" s="15"/>
      <c r="EI95" s="15"/>
      <c r="EJ95" s="15"/>
      <c r="EK95" s="15"/>
      <c r="EL95" s="15"/>
      <c r="EM95" s="15"/>
      <c r="EN95" s="15"/>
      <c r="EO95" s="15"/>
      <c r="EP95" s="15"/>
      <c r="EQ95" s="15"/>
      <c r="ER95" s="15"/>
      <c r="ES95" s="15"/>
      <c r="ET95" s="15"/>
      <c r="EU95" s="15"/>
      <c r="EV95" s="15"/>
      <c r="EW95" s="15"/>
      <c r="EX95" s="15"/>
      <c r="EY95" s="15"/>
      <c r="EZ95" s="15"/>
      <c r="FA95" s="15"/>
      <c r="FB95" s="15"/>
      <c r="FC95" s="15"/>
      <c r="FD95" s="15"/>
      <c r="FE95" s="15"/>
      <c r="FF95" s="15"/>
      <c r="FG95" s="15"/>
      <c r="FH95" s="15"/>
      <c r="FI95" s="15"/>
      <c r="FJ95" s="15"/>
      <c r="FK95" s="15"/>
      <c r="FL95" s="15"/>
      <c r="FM95" s="15"/>
      <c r="FN95" s="15"/>
      <c r="FO95" s="15"/>
      <c r="FP95" s="15"/>
      <c r="FQ95" s="15"/>
      <c r="FR95" s="15"/>
      <c r="FS95" s="15"/>
      <c r="FT95" s="15"/>
      <c r="FU95" s="15"/>
      <c r="FV95" s="15"/>
      <c r="FW95" s="15"/>
      <c r="FX95" s="15"/>
      <c r="FY95" s="15"/>
      <c r="FZ95" s="15"/>
      <c r="GA95" s="15"/>
      <c r="GB95" s="15"/>
      <c r="GC95" s="15"/>
      <c r="GD95" s="15"/>
      <c r="GE95" s="15"/>
      <c r="GF95" s="15"/>
      <c r="GG95" s="15"/>
      <c r="GH95" s="15"/>
      <c r="GI95" s="15"/>
      <c r="GJ95" s="15"/>
      <c r="GK95" s="15"/>
      <c r="GL95" s="15"/>
      <c r="GM95" s="15"/>
      <c r="GN95" s="15"/>
      <c r="GO95" s="15"/>
      <c r="GP95" s="15"/>
      <c r="GQ95" s="15"/>
      <c r="GR95" s="15"/>
      <c r="GS95" s="15"/>
      <c r="GT95" s="15"/>
      <c r="GU95" s="15"/>
      <c r="GV95" s="15"/>
      <c r="GW95" s="15"/>
      <c r="GX95" s="15"/>
      <c r="GY95" s="15"/>
      <c r="GZ95" s="15"/>
      <c r="HA95" s="15"/>
      <c r="HB95" s="15"/>
      <c r="HC95" s="15"/>
      <c r="HD95" s="15"/>
      <c r="HE95" s="15"/>
      <c r="HF95" s="15"/>
      <c r="HG95" s="15"/>
      <c r="HH95" s="15"/>
      <c r="HI95" s="15"/>
      <c r="HJ95" s="15"/>
      <c r="HK95" s="15"/>
      <c r="HL95" s="15"/>
      <c r="HM95" s="15"/>
      <c r="HN95" s="15"/>
      <c r="HO95" s="15"/>
      <c r="HP95" s="15"/>
      <c r="HQ95" s="15"/>
      <c r="HR95" s="15"/>
      <c r="HS95" s="15"/>
      <c r="HT95" s="15"/>
      <c r="HU95" s="15"/>
      <c r="HV95" s="15"/>
      <c r="HW95" s="15"/>
      <c r="HX95" s="15"/>
      <c r="HY95" s="15"/>
      <c r="HZ95" s="15"/>
      <c r="IA95" s="15"/>
      <c r="IB95" s="15"/>
      <c r="IC95" s="15"/>
      <c r="ID95" s="15"/>
      <c r="IE95" s="15"/>
      <c r="IF95" s="15"/>
      <c r="IG95" s="15"/>
      <c r="IH95" s="15"/>
      <c r="II95" s="15"/>
      <c r="IJ95" s="15"/>
      <c r="IK95" s="15"/>
      <c r="IL95" s="15"/>
      <c r="IM95" s="15"/>
      <c r="IN95" s="15"/>
      <c r="IO95" s="15"/>
      <c r="IP95" s="15"/>
      <c r="IQ95" s="15"/>
      <c r="IR95" s="15"/>
      <c r="IS95" s="15"/>
      <c r="IT95" s="15"/>
      <c r="IU95" s="15"/>
      <c r="IV95" s="15"/>
      <c r="IW95" s="15"/>
      <c r="IX95" s="15"/>
      <c r="IY95" s="15"/>
      <c r="IZ95" s="15"/>
    </row>
    <row r="96" spans="1:260" s="10" customFormat="1" ht="36.75" customHeight="1">
      <c r="A96" s="11">
        <v>28</v>
      </c>
      <c r="B96" s="16" t="s">
        <v>448</v>
      </c>
      <c r="C96" s="17" t="s">
        <v>86</v>
      </c>
      <c r="D96" s="18" t="s">
        <v>485</v>
      </c>
      <c r="E96" s="17" t="s">
        <v>486</v>
      </c>
      <c r="F96" s="19">
        <v>43633</v>
      </c>
      <c r="G96" s="11">
        <v>1</v>
      </c>
      <c r="H96" s="11" t="s">
        <v>487</v>
      </c>
      <c r="I96" s="20">
        <v>44056</v>
      </c>
      <c r="J96" s="21" t="s">
        <v>419</v>
      </c>
      <c r="K96" s="11" t="s">
        <v>26</v>
      </c>
      <c r="L96" s="13">
        <v>829150</v>
      </c>
      <c r="M96" s="13">
        <v>370</v>
      </c>
      <c r="N96" s="13">
        <v>7</v>
      </c>
      <c r="O96" s="13">
        <f t="shared" si="3"/>
        <v>306785500</v>
      </c>
      <c r="P96" s="12"/>
      <c r="Q96" s="22">
        <v>44112</v>
      </c>
      <c r="R96" s="12"/>
      <c r="S96" s="22">
        <v>44153</v>
      </c>
      <c r="T96" s="22">
        <v>44068</v>
      </c>
      <c r="U96" s="22">
        <v>44112</v>
      </c>
      <c r="V96" s="14">
        <v>45</v>
      </c>
      <c r="W96" s="12">
        <v>45</v>
      </c>
      <c r="X96" s="14">
        <v>0</v>
      </c>
      <c r="Y96" s="218">
        <v>763</v>
      </c>
      <c r="Z96" s="22">
        <v>44112</v>
      </c>
      <c r="AA96" s="218">
        <v>779</v>
      </c>
      <c r="AB96" s="22">
        <v>44112</v>
      </c>
      <c r="AC96" s="40">
        <v>306785500</v>
      </c>
      <c r="AD96" s="43">
        <v>30678550</v>
      </c>
      <c r="AE96" s="43">
        <v>337464050</v>
      </c>
      <c r="AF96" s="39">
        <v>44088</v>
      </c>
      <c r="AG96" s="39">
        <v>44088</v>
      </c>
      <c r="AH96" s="39">
        <v>44068</v>
      </c>
      <c r="AI96" s="39">
        <v>44097</v>
      </c>
      <c r="AJ96" s="39">
        <v>44097</v>
      </c>
      <c r="AK96" s="231" t="s">
        <v>497</v>
      </c>
      <c r="AL96" s="230">
        <v>44153</v>
      </c>
      <c r="AM96" s="42">
        <v>3008400799</v>
      </c>
      <c r="AN96" s="230">
        <v>44913</v>
      </c>
      <c r="AO96" s="39">
        <v>44088</v>
      </c>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c r="DY96" s="15"/>
      <c r="DZ96" s="15"/>
      <c r="EA96" s="15"/>
      <c r="EB96" s="15"/>
      <c r="EC96" s="15"/>
      <c r="ED96" s="15"/>
      <c r="EE96" s="15"/>
      <c r="EF96" s="15"/>
      <c r="EG96" s="15"/>
      <c r="EH96" s="15"/>
      <c r="EI96" s="15"/>
      <c r="EJ96" s="15"/>
      <c r="EK96" s="15"/>
      <c r="EL96" s="15"/>
      <c r="EM96" s="15"/>
      <c r="EN96" s="15"/>
      <c r="EO96" s="15"/>
      <c r="EP96" s="15"/>
      <c r="EQ96" s="15"/>
      <c r="ER96" s="15"/>
      <c r="ES96" s="15"/>
      <c r="ET96" s="15"/>
      <c r="EU96" s="15"/>
      <c r="EV96" s="15"/>
      <c r="EW96" s="15"/>
      <c r="EX96" s="15"/>
      <c r="EY96" s="15"/>
      <c r="EZ96" s="15"/>
      <c r="FA96" s="15"/>
      <c r="FB96" s="15"/>
      <c r="FC96" s="15"/>
      <c r="FD96" s="15"/>
      <c r="FE96" s="15"/>
      <c r="FF96" s="15"/>
      <c r="FG96" s="15"/>
      <c r="FH96" s="15"/>
      <c r="FI96" s="15"/>
      <c r="FJ96" s="15"/>
      <c r="FK96" s="15"/>
      <c r="FL96" s="15"/>
      <c r="FM96" s="15"/>
      <c r="FN96" s="15"/>
      <c r="FO96" s="15"/>
      <c r="FP96" s="15"/>
      <c r="FQ96" s="15"/>
      <c r="FR96" s="15"/>
      <c r="FS96" s="15"/>
      <c r="FT96" s="15"/>
      <c r="FU96" s="15"/>
      <c r="FV96" s="15"/>
      <c r="FW96" s="15"/>
      <c r="FX96" s="15"/>
      <c r="FY96" s="15"/>
      <c r="FZ96" s="15"/>
      <c r="GA96" s="15"/>
      <c r="GB96" s="15"/>
      <c r="GC96" s="15"/>
      <c r="GD96" s="15"/>
      <c r="GE96" s="15"/>
      <c r="GF96" s="15"/>
      <c r="GG96" s="15"/>
      <c r="GH96" s="15"/>
      <c r="GI96" s="15"/>
      <c r="GJ96" s="15"/>
      <c r="GK96" s="15"/>
      <c r="GL96" s="15"/>
      <c r="GM96" s="15"/>
      <c r="GN96" s="15"/>
      <c r="GO96" s="15"/>
      <c r="GP96" s="15"/>
      <c r="GQ96" s="15"/>
      <c r="GR96" s="15"/>
      <c r="GS96" s="15"/>
      <c r="GT96" s="15"/>
      <c r="GU96" s="15"/>
      <c r="GV96" s="15"/>
      <c r="GW96" s="15"/>
      <c r="GX96" s="15"/>
      <c r="GY96" s="15"/>
      <c r="GZ96" s="15"/>
      <c r="HA96" s="15"/>
      <c r="HB96" s="15"/>
      <c r="HC96" s="15"/>
      <c r="HD96" s="15"/>
      <c r="HE96" s="15"/>
      <c r="HF96" s="15"/>
      <c r="HG96" s="15"/>
      <c r="HH96" s="15"/>
      <c r="HI96" s="15"/>
      <c r="HJ96" s="15"/>
      <c r="HK96" s="15"/>
      <c r="HL96" s="15"/>
      <c r="HM96" s="15"/>
      <c r="HN96" s="15"/>
      <c r="HO96" s="15"/>
      <c r="HP96" s="15"/>
      <c r="HQ96" s="15"/>
      <c r="HR96" s="15"/>
      <c r="HS96" s="15"/>
      <c r="HT96" s="15"/>
      <c r="HU96" s="15"/>
      <c r="HV96" s="15"/>
      <c r="HW96" s="15"/>
      <c r="HX96" s="15"/>
      <c r="HY96" s="15"/>
      <c r="HZ96" s="15"/>
      <c r="IA96" s="15"/>
      <c r="IB96" s="15"/>
      <c r="IC96" s="15"/>
      <c r="ID96" s="15"/>
      <c r="IE96" s="15"/>
      <c r="IF96" s="15"/>
      <c r="IG96" s="15"/>
      <c r="IH96" s="15"/>
      <c r="II96" s="15"/>
      <c r="IJ96" s="15"/>
      <c r="IK96" s="15"/>
      <c r="IL96" s="15"/>
      <c r="IM96" s="15"/>
      <c r="IN96" s="15"/>
      <c r="IO96" s="15"/>
      <c r="IP96" s="15"/>
      <c r="IQ96" s="15"/>
      <c r="IR96" s="15"/>
      <c r="IS96" s="15"/>
      <c r="IT96" s="15"/>
      <c r="IU96" s="15"/>
      <c r="IV96" s="15"/>
      <c r="IW96" s="15"/>
      <c r="IX96" s="15"/>
      <c r="IY96" s="15"/>
      <c r="IZ96" s="15"/>
    </row>
    <row r="97" spans="1:260" s="25" customFormat="1" ht="27" customHeight="1">
      <c r="A97" s="11">
        <v>28</v>
      </c>
      <c r="B97" s="16" t="s">
        <v>448</v>
      </c>
      <c r="C97" s="17" t="s">
        <v>86</v>
      </c>
      <c r="D97" s="18" t="s">
        <v>485</v>
      </c>
      <c r="E97" s="17" t="s">
        <v>486</v>
      </c>
      <c r="F97" s="19">
        <v>43633</v>
      </c>
      <c r="G97" s="11">
        <v>2</v>
      </c>
      <c r="H97" s="12" t="s">
        <v>488</v>
      </c>
      <c r="I97" s="20">
        <v>44056</v>
      </c>
      <c r="J97" s="21" t="s">
        <v>419</v>
      </c>
      <c r="K97" s="11" t="s">
        <v>26</v>
      </c>
      <c r="L97" s="13">
        <v>829150</v>
      </c>
      <c r="M97" s="13">
        <v>213</v>
      </c>
      <c r="N97" s="13">
        <v>4</v>
      </c>
      <c r="O97" s="13">
        <f t="shared" si="3"/>
        <v>176608950</v>
      </c>
      <c r="P97" s="12"/>
      <c r="Q97" s="22">
        <v>44118</v>
      </c>
      <c r="R97" s="12"/>
      <c r="S97" s="22">
        <v>44154</v>
      </c>
      <c r="T97" s="22">
        <v>44091</v>
      </c>
      <c r="U97" s="22">
        <v>44118</v>
      </c>
      <c r="V97" s="14">
        <v>28</v>
      </c>
      <c r="W97" s="12">
        <v>30</v>
      </c>
      <c r="X97" s="14">
        <v>-2</v>
      </c>
      <c r="Y97" s="218">
        <v>995</v>
      </c>
      <c r="Z97" s="22">
        <v>44118</v>
      </c>
      <c r="AA97" s="218">
        <v>1005</v>
      </c>
      <c r="AB97" s="22">
        <v>44118</v>
      </c>
      <c r="AC97" s="40">
        <v>176608950</v>
      </c>
      <c r="AD97" s="43">
        <v>17660895</v>
      </c>
      <c r="AE97" s="43">
        <v>194269845</v>
      </c>
      <c r="AF97" s="39">
        <v>44102</v>
      </c>
      <c r="AG97" s="39">
        <v>44102</v>
      </c>
      <c r="AH97" s="39">
        <v>44091</v>
      </c>
      <c r="AI97" s="39">
        <v>44111</v>
      </c>
      <c r="AJ97" s="39">
        <v>44111</v>
      </c>
      <c r="AK97" s="231" t="s">
        <v>498</v>
      </c>
      <c r="AL97" s="230">
        <v>44154</v>
      </c>
      <c r="AM97" s="42">
        <v>1557031765</v>
      </c>
      <c r="AN97" s="230">
        <v>44914</v>
      </c>
      <c r="AO97" s="39">
        <v>44102</v>
      </c>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row>
    <row r="98" spans="1:260" s="10" customFormat="1" ht="36.75" customHeight="1">
      <c r="A98" s="11">
        <v>28</v>
      </c>
      <c r="B98" s="16" t="s">
        <v>448</v>
      </c>
      <c r="C98" s="17" t="s">
        <v>86</v>
      </c>
      <c r="D98" s="18" t="s">
        <v>485</v>
      </c>
      <c r="E98" s="17" t="s">
        <v>486</v>
      </c>
      <c r="F98" s="19">
        <v>43633</v>
      </c>
      <c r="G98" s="11">
        <v>5</v>
      </c>
      <c r="H98" s="11" t="s">
        <v>490</v>
      </c>
      <c r="I98" s="20">
        <v>44056</v>
      </c>
      <c r="J98" s="21" t="s">
        <v>419</v>
      </c>
      <c r="K98" s="11" t="s">
        <v>26</v>
      </c>
      <c r="L98" s="13">
        <v>829150</v>
      </c>
      <c r="M98" s="13">
        <v>242</v>
      </c>
      <c r="N98" s="13">
        <v>5</v>
      </c>
      <c r="O98" s="13">
        <f t="shared" si="3"/>
        <v>200654300</v>
      </c>
      <c r="P98" s="12"/>
      <c r="Q98" s="22">
        <v>44167</v>
      </c>
      <c r="R98" s="12"/>
      <c r="S98" s="22">
        <v>44210</v>
      </c>
      <c r="T98" s="22">
        <v>44148</v>
      </c>
      <c r="U98" s="22">
        <v>44167</v>
      </c>
      <c r="V98" s="14">
        <v>20</v>
      </c>
      <c r="W98" s="12">
        <v>30</v>
      </c>
      <c r="X98" s="14">
        <v>-10</v>
      </c>
      <c r="Y98" s="218">
        <v>1469</v>
      </c>
      <c r="Z98" s="22">
        <v>44167</v>
      </c>
      <c r="AA98" s="218">
        <v>1485</v>
      </c>
      <c r="AB98" s="22">
        <v>44167</v>
      </c>
      <c r="AC98" s="40">
        <v>200654300</v>
      </c>
      <c r="AD98" s="43">
        <v>20065430</v>
      </c>
      <c r="AE98" s="43">
        <v>220719730</v>
      </c>
      <c r="AF98" s="39">
        <v>44153</v>
      </c>
      <c r="AG98" s="39">
        <v>44153</v>
      </c>
      <c r="AH98" s="39">
        <v>44148</v>
      </c>
      <c r="AI98" s="39">
        <v>44162</v>
      </c>
      <c r="AJ98" s="39">
        <v>44162</v>
      </c>
      <c r="AK98" s="232" t="s">
        <v>501</v>
      </c>
      <c r="AL98" s="230">
        <v>44214</v>
      </c>
      <c r="AM98" s="42">
        <v>786063220</v>
      </c>
      <c r="AN98" s="230">
        <v>44970</v>
      </c>
      <c r="AO98" s="39">
        <v>44153</v>
      </c>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c r="DQ98" s="15"/>
      <c r="DR98" s="15"/>
      <c r="DS98" s="15"/>
      <c r="DT98" s="15"/>
      <c r="DU98" s="15"/>
      <c r="DV98" s="15"/>
      <c r="DW98" s="15"/>
      <c r="DX98" s="15"/>
      <c r="DY98" s="15"/>
      <c r="DZ98" s="15"/>
      <c r="EA98" s="15"/>
      <c r="EB98" s="15"/>
      <c r="EC98" s="15"/>
      <c r="ED98" s="15"/>
      <c r="EE98" s="15"/>
      <c r="EF98" s="15"/>
      <c r="EG98" s="15"/>
      <c r="EH98" s="15"/>
      <c r="EI98" s="15"/>
      <c r="EJ98" s="15"/>
      <c r="EK98" s="15"/>
      <c r="EL98" s="15"/>
      <c r="EM98" s="15"/>
      <c r="EN98" s="15"/>
      <c r="EO98" s="15"/>
      <c r="EP98" s="15"/>
      <c r="EQ98" s="15"/>
      <c r="ER98" s="15"/>
      <c r="ES98" s="15"/>
      <c r="ET98" s="15"/>
      <c r="EU98" s="15"/>
      <c r="EV98" s="15"/>
      <c r="EW98" s="15"/>
      <c r="EX98" s="15"/>
      <c r="EY98" s="15"/>
      <c r="EZ98" s="15"/>
      <c r="FA98" s="15"/>
      <c r="FB98" s="15"/>
      <c r="FC98" s="15"/>
      <c r="FD98" s="15"/>
      <c r="FE98" s="15"/>
      <c r="FF98" s="15"/>
      <c r="FG98" s="15"/>
      <c r="FH98" s="15"/>
      <c r="FI98" s="15"/>
      <c r="FJ98" s="15"/>
      <c r="FK98" s="15"/>
      <c r="FL98" s="15"/>
      <c r="FM98" s="15"/>
      <c r="FN98" s="15"/>
      <c r="FO98" s="15"/>
      <c r="FP98" s="15"/>
      <c r="FQ98" s="15"/>
      <c r="FR98" s="15"/>
      <c r="FS98" s="15"/>
      <c r="FT98" s="15"/>
      <c r="FU98" s="15"/>
      <c r="FV98" s="15"/>
      <c r="FW98" s="15"/>
      <c r="FX98" s="15"/>
      <c r="FY98" s="15"/>
      <c r="FZ98" s="15"/>
      <c r="GA98" s="15"/>
      <c r="GB98" s="15"/>
      <c r="GC98" s="15"/>
      <c r="GD98" s="15"/>
      <c r="GE98" s="15"/>
      <c r="GF98" s="15"/>
      <c r="GG98" s="15"/>
      <c r="GH98" s="15"/>
      <c r="GI98" s="15"/>
      <c r="GJ98" s="15"/>
      <c r="GK98" s="15"/>
      <c r="GL98" s="15"/>
      <c r="GM98" s="15"/>
      <c r="GN98" s="15"/>
      <c r="GO98" s="15"/>
      <c r="GP98" s="15"/>
      <c r="GQ98" s="15"/>
      <c r="GR98" s="15"/>
      <c r="GS98" s="15"/>
      <c r="GT98" s="15"/>
      <c r="GU98" s="15"/>
      <c r="GV98" s="15"/>
      <c r="GW98" s="15"/>
      <c r="GX98" s="15"/>
      <c r="GY98" s="15"/>
      <c r="GZ98" s="15"/>
      <c r="HA98" s="15"/>
      <c r="HB98" s="15"/>
      <c r="HC98" s="15"/>
      <c r="HD98" s="15"/>
      <c r="HE98" s="15"/>
      <c r="HF98" s="15"/>
      <c r="HG98" s="15"/>
      <c r="HH98" s="15"/>
      <c r="HI98" s="15"/>
      <c r="HJ98" s="15"/>
      <c r="HK98" s="15"/>
      <c r="HL98" s="15"/>
      <c r="HM98" s="15"/>
      <c r="HN98" s="15"/>
      <c r="HO98" s="15"/>
      <c r="HP98" s="15"/>
      <c r="HQ98" s="15"/>
      <c r="HR98" s="15"/>
      <c r="HS98" s="15"/>
      <c r="HT98" s="15"/>
      <c r="HU98" s="15"/>
      <c r="HV98" s="15"/>
      <c r="HW98" s="15"/>
      <c r="HX98" s="15"/>
      <c r="HY98" s="15"/>
      <c r="HZ98" s="15"/>
      <c r="IA98" s="15"/>
      <c r="IB98" s="15"/>
      <c r="IC98" s="15"/>
      <c r="ID98" s="15"/>
      <c r="IE98" s="15"/>
      <c r="IF98" s="15"/>
      <c r="IG98" s="15"/>
      <c r="IH98" s="15"/>
      <c r="II98" s="15"/>
      <c r="IJ98" s="15"/>
      <c r="IK98" s="15"/>
      <c r="IL98" s="15"/>
      <c r="IM98" s="15"/>
      <c r="IN98" s="15"/>
      <c r="IO98" s="15"/>
      <c r="IP98" s="15"/>
      <c r="IQ98" s="15"/>
      <c r="IR98" s="15"/>
      <c r="IS98" s="15"/>
      <c r="IT98" s="15"/>
      <c r="IU98" s="15"/>
      <c r="IV98" s="15"/>
      <c r="IW98" s="15"/>
      <c r="IX98" s="15"/>
      <c r="IY98" s="15"/>
      <c r="IZ98" s="15"/>
    </row>
    <row r="99" spans="1:260" s="10" customFormat="1" ht="36.75" customHeight="1">
      <c r="A99" s="11">
        <v>28</v>
      </c>
      <c r="B99" s="16" t="s">
        <v>448</v>
      </c>
      <c r="C99" s="17" t="s">
        <v>86</v>
      </c>
      <c r="D99" s="18" t="s">
        <v>485</v>
      </c>
      <c r="E99" s="17" t="s">
        <v>486</v>
      </c>
      <c r="F99" s="19">
        <v>43633</v>
      </c>
      <c r="G99" s="11">
        <v>6</v>
      </c>
      <c r="H99" s="12" t="s">
        <v>491</v>
      </c>
      <c r="I99" s="20">
        <v>44056</v>
      </c>
      <c r="J99" s="21" t="s">
        <v>419</v>
      </c>
      <c r="K99" s="11" t="s">
        <v>26</v>
      </c>
      <c r="L99" s="13">
        <v>829150</v>
      </c>
      <c r="M99" s="13">
        <v>300</v>
      </c>
      <c r="N99" s="13">
        <v>6</v>
      </c>
      <c r="O99" s="13">
        <f t="shared" si="3"/>
        <v>248745000</v>
      </c>
      <c r="P99" s="12"/>
      <c r="Q99" s="22">
        <v>44208</v>
      </c>
      <c r="R99" s="12"/>
      <c r="S99" s="22">
        <v>44251</v>
      </c>
      <c r="T99" s="22">
        <v>44179</v>
      </c>
      <c r="U99" s="22">
        <v>44208</v>
      </c>
      <c r="V99" s="14">
        <v>30</v>
      </c>
      <c r="W99" s="12">
        <v>30</v>
      </c>
      <c r="X99" s="14">
        <v>0</v>
      </c>
      <c r="Y99" s="218">
        <v>1895</v>
      </c>
      <c r="Z99" s="22">
        <v>44208</v>
      </c>
      <c r="AA99" s="218">
        <v>1913</v>
      </c>
      <c r="AB99" s="22">
        <v>44208</v>
      </c>
      <c r="AC99" s="40">
        <v>248745000</v>
      </c>
      <c r="AD99" s="43">
        <v>24874500</v>
      </c>
      <c r="AE99" s="43">
        <v>273619500</v>
      </c>
      <c r="AF99" s="39">
        <v>44181</v>
      </c>
      <c r="AG99" s="39">
        <v>44181</v>
      </c>
      <c r="AH99" s="39">
        <v>44179</v>
      </c>
      <c r="AI99" s="39">
        <v>44190</v>
      </c>
      <c r="AJ99" s="39">
        <v>44190</v>
      </c>
      <c r="AK99" s="232" t="s">
        <v>502</v>
      </c>
      <c r="AL99" s="230">
        <v>44259</v>
      </c>
      <c r="AM99" s="42">
        <v>1476131599</v>
      </c>
      <c r="AN99" s="230">
        <v>45012</v>
      </c>
      <c r="AO99" s="39">
        <v>44181</v>
      </c>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c r="DQ99" s="15"/>
      <c r="DR99" s="15"/>
      <c r="DS99" s="15"/>
      <c r="DT99" s="15"/>
      <c r="DU99" s="15"/>
      <c r="DV99" s="15"/>
      <c r="DW99" s="15"/>
      <c r="DX99" s="15"/>
      <c r="DY99" s="15"/>
      <c r="DZ99" s="15"/>
      <c r="EA99" s="15"/>
      <c r="EB99" s="15"/>
      <c r="EC99" s="15"/>
      <c r="ED99" s="15"/>
      <c r="EE99" s="15"/>
      <c r="EF99" s="15"/>
      <c r="EG99" s="15"/>
      <c r="EH99" s="15"/>
      <c r="EI99" s="15"/>
      <c r="EJ99" s="15"/>
      <c r="EK99" s="15"/>
      <c r="EL99" s="15"/>
      <c r="EM99" s="15"/>
      <c r="EN99" s="15"/>
      <c r="EO99" s="15"/>
      <c r="EP99" s="15"/>
      <c r="EQ99" s="15"/>
      <c r="ER99" s="15"/>
      <c r="ES99" s="15"/>
      <c r="ET99" s="15"/>
      <c r="EU99" s="15"/>
      <c r="EV99" s="15"/>
      <c r="EW99" s="15"/>
      <c r="EX99" s="15"/>
      <c r="EY99" s="15"/>
      <c r="EZ99" s="15"/>
      <c r="FA99" s="15"/>
      <c r="FB99" s="15"/>
      <c r="FC99" s="15"/>
      <c r="FD99" s="15"/>
      <c r="FE99" s="15"/>
      <c r="FF99" s="15"/>
      <c r="FG99" s="15"/>
      <c r="FH99" s="15"/>
      <c r="FI99" s="15"/>
      <c r="FJ99" s="15"/>
      <c r="FK99" s="15"/>
      <c r="FL99" s="15"/>
      <c r="FM99" s="15"/>
      <c r="FN99" s="15"/>
      <c r="FO99" s="15"/>
      <c r="FP99" s="15"/>
      <c r="FQ99" s="15"/>
      <c r="FR99" s="15"/>
      <c r="FS99" s="15"/>
      <c r="FT99" s="15"/>
      <c r="FU99" s="15"/>
      <c r="FV99" s="15"/>
      <c r="FW99" s="15"/>
      <c r="FX99" s="15"/>
      <c r="FY99" s="15"/>
      <c r="FZ99" s="15"/>
      <c r="GA99" s="15"/>
      <c r="GB99" s="15"/>
      <c r="GC99" s="15"/>
      <c r="GD99" s="15"/>
      <c r="GE99" s="15"/>
      <c r="GF99" s="15"/>
      <c r="GG99" s="15"/>
      <c r="GH99" s="15"/>
      <c r="GI99" s="15"/>
      <c r="GJ99" s="15"/>
      <c r="GK99" s="15"/>
      <c r="GL99" s="15"/>
      <c r="GM99" s="15"/>
      <c r="GN99" s="15"/>
      <c r="GO99" s="15"/>
      <c r="GP99" s="15"/>
      <c r="GQ99" s="15"/>
      <c r="GR99" s="15"/>
      <c r="GS99" s="15"/>
      <c r="GT99" s="15"/>
      <c r="GU99" s="15"/>
      <c r="GV99" s="15"/>
      <c r="GW99" s="15"/>
      <c r="GX99" s="15"/>
      <c r="GY99" s="15"/>
      <c r="GZ99" s="15"/>
      <c r="HA99" s="15"/>
      <c r="HB99" s="15"/>
      <c r="HC99" s="15"/>
      <c r="HD99" s="15"/>
      <c r="HE99" s="15"/>
      <c r="HF99" s="15"/>
      <c r="HG99" s="15"/>
      <c r="HH99" s="15"/>
      <c r="HI99" s="15"/>
      <c r="HJ99" s="15"/>
      <c r="HK99" s="15"/>
      <c r="HL99" s="15"/>
      <c r="HM99" s="15"/>
      <c r="HN99" s="15"/>
      <c r="HO99" s="15"/>
      <c r="HP99" s="15"/>
      <c r="HQ99" s="15"/>
      <c r="HR99" s="15"/>
      <c r="HS99" s="15"/>
      <c r="HT99" s="15"/>
      <c r="HU99" s="15"/>
      <c r="HV99" s="15"/>
      <c r="HW99" s="15"/>
      <c r="HX99" s="15"/>
      <c r="HY99" s="15"/>
      <c r="HZ99" s="15"/>
      <c r="IA99" s="15"/>
      <c r="IB99" s="15"/>
      <c r="IC99" s="15"/>
      <c r="ID99" s="15"/>
      <c r="IE99" s="15"/>
      <c r="IF99" s="15"/>
      <c r="IG99" s="15"/>
      <c r="IH99" s="15"/>
      <c r="II99" s="15"/>
      <c r="IJ99" s="15"/>
      <c r="IK99" s="15"/>
      <c r="IL99" s="15"/>
      <c r="IM99" s="15"/>
      <c r="IN99" s="15"/>
      <c r="IO99" s="15"/>
      <c r="IP99" s="15"/>
      <c r="IQ99" s="15"/>
      <c r="IR99" s="15"/>
      <c r="IS99" s="15"/>
      <c r="IT99" s="15"/>
      <c r="IU99" s="15"/>
      <c r="IV99" s="15"/>
      <c r="IW99" s="15"/>
      <c r="IX99" s="15"/>
      <c r="IY99" s="15"/>
      <c r="IZ99" s="15"/>
    </row>
    <row r="100" spans="1:260" s="10" customFormat="1" ht="28.5" customHeight="1">
      <c r="A100" s="23"/>
      <c r="B100" s="24" t="s">
        <v>87</v>
      </c>
      <c r="C100" s="24"/>
      <c r="D100" s="25"/>
      <c r="E100" s="228"/>
      <c r="F100" s="26"/>
      <c r="G100" s="23"/>
      <c r="H100" s="25"/>
      <c r="I100" s="26"/>
      <c r="J100" s="27"/>
      <c r="K100" s="25"/>
      <c r="L100" s="28"/>
      <c r="M100" s="28"/>
      <c r="N100" s="28"/>
      <c r="O100" s="29">
        <f>SUBTOTAL(9,O96:O99)</f>
        <v>932793750</v>
      </c>
      <c r="P100" s="12"/>
      <c r="Q100" s="11"/>
      <c r="R100" s="28"/>
      <c r="S100" s="30"/>
      <c r="T100" s="31"/>
      <c r="U100" s="22"/>
      <c r="V100" s="32"/>
      <c r="W100" s="33"/>
      <c r="X100" s="14"/>
      <c r="Y100" s="218"/>
      <c r="Z100" s="22"/>
      <c r="AA100" s="218"/>
      <c r="AB100" s="22"/>
      <c r="AC100" s="38"/>
      <c r="AD100" s="38"/>
      <c r="AE100" s="38"/>
      <c r="AF100" s="38"/>
      <c r="AG100" s="38"/>
      <c r="AH100" s="38"/>
      <c r="AI100" s="38"/>
      <c r="AJ100" s="38"/>
      <c r="AK100" s="38"/>
      <c r="AL100" s="38"/>
      <c r="AM100" s="38"/>
      <c r="AN100" s="38"/>
      <c r="AO100" s="38"/>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c r="DQ100" s="15"/>
      <c r="DR100" s="15"/>
      <c r="DS100" s="15"/>
      <c r="DT100" s="15"/>
      <c r="DU100" s="15"/>
      <c r="DV100" s="15"/>
      <c r="DW100" s="15"/>
      <c r="DX100" s="15"/>
      <c r="DY100" s="15"/>
      <c r="DZ100" s="15"/>
      <c r="EA100" s="15"/>
      <c r="EB100" s="15"/>
      <c r="EC100" s="15"/>
      <c r="ED100" s="15"/>
      <c r="EE100" s="15"/>
      <c r="EF100" s="15"/>
      <c r="EG100" s="15"/>
      <c r="EH100" s="15"/>
      <c r="EI100" s="15"/>
      <c r="EJ100" s="15"/>
      <c r="EK100" s="15"/>
      <c r="EL100" s="15"/>
      <c r="EM100" s="15"/>
      <c r="EN100" s="15"/>
      <c r="EO100" s="15"/>
      <c r="EP100" s="15"/>
      <c r="EQ100" s="15"/>
      <c r="ER100" s="15"/>
      <c r="ES100" s="15"/>
      <c r="ET100" s="15"/>
      <c r="EU100" s="15"/>
      <c r="EV100" s="15"/>
      <c r="EW100" s="15"/>
      <c r="EX100" s="15"/>
      <c r="EY100" s="15"/>
      <c r="EZ100" s="15"/>
      <c r="FA100" s="15"/>
      <c r="FB100" s="15"/>
      <c r="FC100" s="15"/>
      <c r="FD100" s="15"/>
      <c r="FE100" s="15"/>
      <c r="FF100" s="15"/>
      <c r="FG100" s="15"/>
      <c r="FH100" s="15"/>
      <c r="FI100" s="15"/>
      <c r="FJ100" s="15"/>
      <c r="FK100" s="15"/>
      <c r="FL100" s="15"/>
      <c r="FM100" s="15"/>
      <c r="FN100" s="15"/>
      <c r="FO100" s="15"/>
      <c r="FP100" s="15"/>
      <c r="FQ100" s="15"/>
      <c r="FR100" s="15"/>
      <c r="FS100" s="15"/>
      <c r="FT100" s="15"/>
      <c r="FU100" s="15"/>
      <c r="FV100" s="15"/>
      <c r="FW100" s="15"/>
      <c r="FX100" s="15"/>
      <c r="FY100" s="15"/>
      <c r="FZ100" s="15"/>
      <c r="GA100" s="15"/>
      <c r="GB100" s="15"/>
      <c r="GC100" s="15"/>
      <c r="GD100" s="15"/>
      <c r="GE100" s="15"/>
      <c r="GF100" s="15"/>
      <c r="GG100" s="15"/>
      <c r="GH100" s="15"/>
      <c r="GI100" s="15"/>
      <c r="GJ100" s="15"/>
      <c r="GK100" s="15"/>
      <c r="GL100" s="15"/>
      <c r="GM100" s="15"/>
      <c r="GN100" s="15"/>
      <c r="GO100" s="15"/>
      <c r="GP100" s="15"/>
      <c r="GQ100" s="15"/>
      <c r="GR100" s="15"/>
      <c r="GS100" s="15"/>
      <c r="GT100" s="15"/>
      <c r="GU100" s="15"/>
      <c r="GV100" s="15"/>
      <c r="GW100" s="15"/>
      <c r="GX100" s="15"/>
      <c r="GY100" s="15"/>
      <c r="GZ100" s="15"/>
      <c r="HA100" s="15"/>
      <c r="HB100" s="15"/>
      <c r="HC100" s="15"/>
      <c r="HD100" s="15"/>
      <c r="HE100" s="15"/>
      <c r="HF100" s="15"/>
      <c r="HG100" s="15"/>
      <c r="HH100" s="15"/>
      <c r="HI100" s="15"/>
      <c r="HJ100" s="15"/>
      <c r="HK100" s="15"/>
      <c r="HL100" s="15"/>
      <c r="HM100" s="15"/>
      <c r="HN100" s="15"/>
      <c r="HO100" s="15"/>
      <c r="HP100" s="15"/>
      <c r="HQ100" s="15"/>
      <c r="HR100" s="15"/>
      <c r="HS100" s="15"/>
      <c r="HT100" s="15"/>
      <c r="HU100" s="15"/>
      <c r="HV100" s="15"/>
      <c r="HW100" s="15"/>
      <c r="HX100" s="15"/>
      <c r="HY100" s="15"/>
      <c r="HZ100" s="15"/>
      <c r="IA100" s="15"/>
      <c r="IB100" s="15"/>
      <c r="IC100" s="15"/>
      <c r="ID100" s="15"/>
      <c r="IE100" s="15"/>
      <c r="IF100" s="15"/>
      <c r="IG100" s="15"/>
      <c r="IH100" s="15"/>
      <c r="II100" s="15"/>
      <c r="IJ100" s="15"/>
      <c r="IK100" s="15"/>
      <c r="IL100" s="15"/>
      <c r="IM100" s="15"/>
      <c r="IN100" s="15"/>
      <c r="IO100" s="15"/>
      <c r="IP100" s="15"/>
      <c r="IQ100" s="15"/>
      <c r="IR100" s="15"/>
      <c r="IS100" s="15"/>
      <c r="IT100" s="15"/>
      <c r="IU100" s="15"/>
      <c r="IV100" s="15"/>
      <c r="IW100" s="15"/>
      <c r="IX100" s="15"/>
      <c r="IY100" s="15"/>
      <c r="IZ100" s="15"/>
    </row>
    <row r="101" spans="1:260" s="25" customFormat="1" ht="27" customHeight="1">
      <c r="A101" s="11">
        <v>29</v>
      </c>
      <c r="B101" s="16" t="s">
        <v>449</v>
      </c>
      <c r="C101" s="17" t="s">
        <v>80</v>
      </c>
      <c r="D101" s="18" t="s">
        <v>485</v>
      </c>
      <c r="E101" s="17" t="s">
        <v>486</v>
      </c>
      <c r="F101" s="19">
        <v>43633</v>
      </c>
      <c r="G101" s="11">
        <v>1</v>
      </c>
      <c r="H101" s="11" t="s">
        <v>487</v>
      </c>
      <c r="I101" s="20">
        <v>44056</v>
      </c>
      <c r="J101" s="21" t="s">
        <v>419</v>
      </c>
      <c r="K101" s="11" t="s">
        <v>26</v>
      </c>
      <c r="L101" s="13">
        <v>829150</v>
      </c>
      <c r="M101" s="13">
        <v>1260</v>
      </c>
      <c r="N101" s="13">
        <v>25</v>
      </c>
      <c r="O101" s="13">
        <f t="shared" si="3"/>
        <v>1044729000</v>
      </c>
      <c r="P101" s="12"/>
      <c r="Q101" s="22">
        <v>44102</v>
      </c>
      <c r="R101" s="12"/>
      <c r="S101" s="22">
        <v>44153</v>
      </c>
      <c r="T101" s="22">
        <v>44068</v>
      </c>
      <c r="U101" s="22">
        <v>44102</v>
      </c>
      <c r="V101" s="14">
        <v>35</v>
      </c>
      <c r="W101" s="12">
        <v>45</v>
      </c>
      <c r="X101" s="14">
        <v>-10</v>
      </c>
      <c r="Y101" s="218">
        <v>681</v>
      </c>
      <c r="Z101" s="22">
        <v>44102</v>
      </c>
      <c r="AA101" s="218">
        <v>687</v>
      </c>
      <c r="AB101" s="22">
        <v>44102</v>
      </c>
      <c r="AC101" s="40">
        <v>1044729000</v>
      </c>
      <c r="AD101" s="43">
        <v>104472900</v>
      </c>
      <c r="AE101" s="43">
        <v>1149201900</v>
      </c>
      <c r="AF101" s="39">
        <v>44088</v>
      </c>
      <c r="AG101" s="39">
        <v>44088</v>
      </c>
      <c r="AH101" s="39">
        <v>44068</v>
      </c>
      <c r="AI101" s="39">
        <v>44097</v>
      </c>
      <c r="AJ101" s="39">
        <v>44097</v>
      </c>
      <c r="AK101" s="231" t="s">
        <v>497</v>
      </c>
      <c r="AL101" s="230">
        <v>44153</v>
      </c>
      <c r="AM101" s="42">
        <v>3008400799</v>
      </c>
      <c r="AN101" s="230">
        <v>44913</v>
      </c>
      <c r="AO101" s="39">
        <v>44088</v>
      </c>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row>
    <row r="102" spans="1:260" s="10" customFormat="1" ht="36.75" customHeight="1">
      <c r="A102" s="11">
        <v>29</v>
      </c>
      <c r="B102" s="16" t="s">
        <v>449</v>
      </c>
      <c r="C102" s="17" t="s">
        <v>80</v>
      </c>
      <c r="D102" s="18" t="s">
        <v>485</v>
      </c>
      <c r="E102" s="17" t="s">
        <v>486</v>
      </c>
      <c r="F102" s="19">
        <v>43633</v>
      </c>
      <c r="G102" s="11">
        <v>5</v>
      </c>
      <c r="H102" s="11" t="s">
        <v>490</v>
      </c>
      <c r="I102" s="20">
        <v>44056</v>
      </c>
      <c r="J102" s="21" t="s">
        <v>419</v>
      </c>
      <c r="K102" s="11" t="s">
        <v>26</v>
      </c>
      <c r="L102" s="13">
        <v>829150</v>
      </c>
      <c r="M102" s="13">
        <v>1000</v>
      </c>
      <c r="N102" s="13">
        <v>20</v>
      </c>
      <c r="O102" s="13">
        <f t="shared" ref="O102:O126" si="4">L102*M102</f>
        <v>829150000</v>
      </c>
      <c r="P102" s="12"/>
      <c r="Q102" s="22">
        <v>44167</v>
      </c>
      <c r="R102" s="12"/>
      <c r="S102" s="22">
        <v>44210</v>
      </c>
      <c r="T102" s="22">
        <v>44148</v>
      </c>
      <c r="U102" s="22">
        <v>44167</v>
      </c>
      <c r="V102" s="14">
        <v>20</v>
      </c>
      <c r="W102" s="12">
        <v>30</v>
      </c>
      <c r="X102" s="14">
        <v>-10</v>
      </c>
      <c r="Y102" s="218">
        <v>1476</v>
      </c>
      <c r="Z102" s="22">
        <v>44167</v>
      </c>
      <c r="AA102" s="218">
        <v>1492</v>
      </c>
      <c r="AB102" s="22">
        <v>44167</v>
      </c>
      <c r="AC102" s="40">
        <v>829150000</v>
      </c>
      <c r="AD102" s="43">
        <v>82915000</v>
      </c>
      <c r="AE102" s="43">
        <v>912065000</v>
      </c>
      <c r="AF102" s="39">
        <v>44153</v>
      </c>
      <c r="AG102" s="39">
        <v>44153</v>
      </c>
      <c r="AH102" s="39">
        <v>44148</v>
      </c>
      <c r="AI102" s="39">
        <v>44162</v>
      </c>
      <c r="AJ102" s="39">
        <v>44162</v>
      </c>
      <c r="AK102" s="232" t="s">
        <v>501</v>
      </c>
      <c r="AL102" s="230">
        <v>44214</v>
      </c>
      <c r="AM102" s="42">
        <v>786063220</v>
      </c>
      <c r="AN102" s="230">
        <v>44970</v>
      </c>
      <c r="AO102" s="39">
        <v>44153</v>
      </c>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c r="DQ102" s="15"/>
      <c r="DR102" s="15"/>
      <c r="DS102" s="15"/>
      <c r="DT102" s="15"/>
      <c r="DU102" s="15"/>
      <c r="DV102" s="15"/>
      <c r="DW102" s="15"/>
      <c r="DX102" s="15"/>
      <c r="DY102" s="15"/>
      <c r="DZ102" s="15"/>
      <c r="EA102" s="15"/>
      <c r="EB102" s="15"/>
      <c r="EC102" s="15"/>
      <c r="ED102" s="15"/>
      <c r="EE102" s="15"/>
      <c r="EF102" s="15"/>
      <c r="EG102" s="15"/>
      <c r="EH102" s="15"/>
      <c r="EI102" s="15"/>
      <c r="EJ102" s="15"/>
      <c r="EK102" s="15"/>
      <c r="EL102" s="15"/>
      <c r="EM102" s="15"/>
      <c r="EN102" s="15"/>
      <c r="EO102" s="15"/>
      <c r="EP102" s="15"/>
      <c r="EQ102" s="15"/>
      <c r="ER102" s="15"/>
      <c r="ES102" s="15"/>
      <c r="ET102" s="15"/>
      <c r="EU102" s="15"/>
      <c r="EV102" s="15"/>
      <c r="EW102" s="15"/>
      <c r="EX102" s="15"/>
      <c r="EY102" s="15"/>
      <c r="EZ102" s="15"/>
      <c r="FA102" s="15"/>
      <c r="FB102" s="15"/>
      <c r="FC102" s="15"/>
      <c r="FD102" s="15"/>
      <c r="FE102" s="15"/>
      <c r="FF102" s="15"/>
      <c r="FG102" s="15"/>
      <c r="FH102" s="15"/>
      <c r="FI102" s="15"/>
      <c r="FJ102" s="15"/>
      <c r="FK102" s="15"/>
      <c r="FL102" s="15"/>
      <c r="FM102" s="15"/>
      <c r="FN102" s="15"/>
      <c r="FO102" s="15"/>
      <c r="FP102" s="15"/>
      <c r="FQ102" s="15"/>
      <c r="FR102" s="15"/>
      <c r="FS102" s="15"/>
      <c r="FT102" s="15"/>
      <c r="FU102" s="15"/>
      <c r="FV102" s="15"/>
      <c r="FW102" s="15"/>
      <c r="FX102" s="15"/>
      <c r="FY102" s="15"/>
      <c r="FZ102" s="15"/>
      <c r="GA102" s="15"/>
      <c r="GB102" s="15"/>
      <c r="GC102" s="15"/>
      <c r="GD102" s="15"/>
      <c r="GE102" s="15"/>
      <c r="GF102" s="15"/>
      <c r="GG102" s="15"/>
      <c r="GH102" s="15"/>
      <c r="GI102" s="15"/>
      <c r="GJ102" s="15"/>
      <c r="GK102" s="15"/>
      <c r="GL102" s="15"/>
      <c r="GM102" s="15"/>
      <c r="GN102" s="15"/>
      <c r="GO102" s="15"/>
      <c r="GP102" s="15"/>
      <c r="GQ102" s="15"/>
      <c r="GR102" s="15"/>
      <c r="GS102" s="15"/>
      <c r="GT102" s="15"/>
      <c r="GU102" s="15"/>
      <c r="GV102" s="15"/>
      <c r="GW102" s="15"/>
      <c r="GX102" s="15"/>
      <c r="GY102" s="15"/>
      <c r="GZ102" s="15"/>
      <c r="HA102" s="15"/>
      <c r="HB102" s="15"/>
      <c r="HC102" s="15"/>
      <c r="HD102" s="15"/>
      <c r="HE102" s="15"/>
      <c r="HF102" s="15"/>
      <c r="HG102" s="15"/>
      <c r="HH102" s="15"/>
      <c r="HI102" s="15"/>
      <c r="HJ102" s="15"/>
      <c r="HK102" s="15"/>
      <c r="HL102" s="15"/>
      <c r="HM102" s="15"/>
      <c r="HN102" s="15"/>
      <c r="HO102" s="15"/>
      <c r="HP102" s="15"/>
      <c r="HQ102" s="15"/>
      <c r="HR102" s="15"/>
      <c r="HS102" s="15"/>
      <c r="HT102" s="15"/>
      <c r="HU102" s="15"/>
      <c r="HV102" s="15"/>
      <c r="HW102" s="15"/>
      <c r="HX102" s="15"/>
      <c r="HY102" s="15"/>
      <c r="HZ102" s="15"/>
      <c r="IA102" s="15"/>
      <c r="IB102" s="15"/>
      <c r="IC102" s="15"/>
      <c r="ID102" s="15"/>
      <c r="IE102" s="15"/>
      <c r="IF102" s="15"/>
      <c r="IG102" s="15"/>
      <c r="IH102" s="15"/>
      <c r="II102" s="15"/>
      <c r="IJ102" s="15"/>
      <c r="IK102" s="15"/>
      <c r="IL102" s="15"/>
      <c r="IM102" s="15"/>
      <c r="IN102" s="15"/>
      <c r="IO102" s="15"/>
      <c r="IP102" s="15"/>
      <c r="IQ102" s="15"/>
      <c r="IR102" s="15"/>
      <c r="IS102" s="15"/>
      <c r="IT102" s="15"/>
      <c r="IU102" s="15"/>
      <c r="IV102" s="15"/>
      <c r="IW102" s="15"/>
      <c r="IX102" s="15"/>
      <c r="IY102" s="15"/>
      <c r="IZ102" s="15"/>
    </row>
    <row r="103" spans="1:260" s="25" customFormat="1" ht="28.5" customHeight="1">
      <c r="A103" s="23"/>
      <c r="B103" s="24" t="s">
        <v>81</v>
      </c>
      <c r="C103" s="24"/>
      <c r="E103" s="228"/>
      <c r="F103" s="26"/>
      <c r="G103" s="23"/>
      <c r="I103" s="26"/>
      <c r="J103" s="27"/>
      <c r="L103" s="28"/>
      <c r="M103" s="28"/>
      <c r="N103" s="28"/>
      <c r="O103" s="29">
        <f>SUBTOTAL(9,O101:O102)</f>
        <v>1873879000</v>
      </c>
      <c r="P103" s="12"/>
      <c r="Q103" s="11"/>
      <c r="R103" s="28"/>
      <c r="S103" s="30"/>
      <c r="T103" s="31"/>
      <c r="U103" s="22"/>
      <c r="V103" s="32"/>
      <c r="W103" s="33"/>
      <c r="X103" s="14"/>
      <c r="Y103" s="218"/>
      <c r="Z103" s="22"/>
      <c r="AA103" s="218"/>
      <c r="AB103" s="22"/>
      <c r="AC103" s="38"/>
      <c r="AD103" s="38"/>
      <c r="AE103" s="38"/>
      <c r="AF103" s="38"/>
      <c r="AG103" s="38"/>
      <c r="AH103" s="38"/>
      <c r="AI103" s="38"/>
      <c r="AJ103" s="38"/>
      <c r="AK103" s="38"/>
      <c r="AL103" s="38"/>
      <c r="AM103" s="38"/>
      <c r="AN103" s="38"/>
      <c r="AO103" s="38"/>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row>
    <row r="104" spans="1:260" ht="28.5" customHeight="1">
      <c r="A104" s="23"/>
      <c r="B104" s="24" t="s">
        <v>90</v>
      </c>
      <c r="C104" s="24"/>
      <c r="D104" s="25"/>
      <c r="E104" s="228"/>
      <c r="F104" s="26"/>
      <c r="G104" s="23"/>
      <c r="H104" s="25"/>
      <c r="I104" s="26"/>
      <c r="J104" s="27"/>
      <c r="K104" s="25"/>
      <c r="L104" s="28"/>
      <c r="M104" s="28"/>
      <c r="N104" s="28"/>
      <c r="O104" s="29" t="e">
        <f>SUBTOTAL(9,#REF!)</f>
        <v>#REF!</v>
      </c>
      <c r="P104" s="12"/>
      <c r="Q104" s="11"/>
      <c r="R104" s="28"/>
      <c r="S104" s="30"/>
      <c r="T104" s="31"/>
      <c r="U104" s="22"/>
      <c r="V104" s="32"/>
      <c r="W104" s="33"/>
      <c r="X104" s="14"/>
      <c r="Y104" s="218"/>
      <c r="Z104" s="22"/>
      <c r="AA104" s="218"/>
      <c r="AB104" s="22"/>
      <c r="AC104" s="38"/>
      <c r="AD104" s="38"/>
      <c r="AE104" s="38"/>
      <c r="AF104" s="38"/>
      <c r="AG104" s="38"/>
      <c r="AH104" s="38"/>
      <c r="AI104" s="38"/>
      <c r="AJ104" s="38"/>
      <c r="AK104" s="38"/>
      <c r="AL104" s="38"/>
      <c r="AM104" s="38"/>
      <c r="AN104" s="38"/>
      <c r="AO104" s="38"/>
    </row>
    <row r="105" spans="1:260" ht="39">
      <c r="A105" s="11">
        <v>31</v>
      </c>
      <c r="B105" s="16" t="s">
        <v>450</v>
      </c>
      <c r="C105" s="17" t="s">
        <v>93</v>
      </c>
      <c r="D105" s="18" t="s">
        <v>485</v>
      </c>
      <c r="E105" s="17" t="s">
        <v>486</v>
      </c>
      <c r="F105" s="19">
        <v>43633</v>
      </c>
      <c r="G105" s="11">
        <v>1</v>
      </c>
      <c r="H105" s="11" t="s">
        <v>487</v>
      </c>
      <c r="I105" s="20">
        <v>44056</v>
      </c>
      <c r="J105" s="21" t="s">
        <v>419</v>
      </c>
      <c r="K105" s="11" t="s">
        <v>26</v>
      </c>
      <c r="L105" s="13">
        <v>829150</v>
      </c>
      <c r="M105" s="13">
        <v>3520</v>
      </c>
      <c r="N105" s="13">
        <v>70</v>
      </c>
      <c r="O105" s="13">
        <f t="shared" si="4"/>
        <v>2918608000</v>
      </c>
      <c r="P105" s="12"/>
      <c r="Q105" s="22">
        <v>44112</v>
      </c>
      <c r="R105" s="12"/>
      <c r="S105" s="22">
        <v>44153</v>
      </c>
      <c r="T105" s="22">
        <v>44068</v>
      </c>
      <c r="U105" s="22">
        <v>44112</v>
      </c>
      <c r="V105" s="14">
        <v>45</v>
      </c>
      <c r="W105" s="12">
        <v>45</v>
      </c>
      <c r="X105" s="14">
        <v>0</v>
      </c>
      <c r="Y105" s="218">
        <v>775</v>
      </c>
      <c r="Z105" s="22">
        <v>44112</v>
      </c>
      <c r="AA105" s="218">
        <v>791</v>
      </c>
      <c r="AB105" s="22">
        <v>44112</v>
      </c>
      <c r="AC105" s="40">
        <v>2918608000</v>
      </c>
      <c r="AD105" s="43">
        <v>291860800</v>
      </c>
      <c r="AE105" s="43">
        <v>3210468800</v>
      </c>
      <c r="AF105" s="39">
        <v>44088</v>
      </c>
      <c r="AG105" s="39">
        <v>44088</v>
      </c>
      <c r="AH105" s="39">
        <v>44068</v>
      </c>
      <c r="AI105" s="39">
        <v>44097</v>
      </c>
      <c r="AJ105" s="39">
        <v>44097</v>
      </c>
      <c r="AK105" s="231" t="s">
        <v>497</v>
      </c>
      <c r="AL105" s="230">
        <v>44153</v>
      </c>
      <c r="AM105" s="42">
        <v>3008400799</v>
      </c>
      <c r="AN105" s="230">
        <v>44913</v>
      </c>
      <c r="AO105" s="39">
        <v>44088</v>
      </c>
    </row>
    <row r="106" spans="1:260" ht="39">
      <c r="A106" s="11">
        <v>31</v>
      </c>
      <c r="B106" s="16" t="s">
        <v>450</v>
      </c>
      <c r="C106" s="17" t="s">
        <v>93</v>
      </c>
      <c r="D106" s="18" t="s">
        <v>485</v>
      </c>
      <c r="E106" s="17" t="s">
        <v>486</v>
      </c>
      <c r="F106" s="19">
        <v>43633</v>
      </c>
      <c r="G106" s="11">
        <v>2</v>
      </c>
      <c r="H106" s="12" t="s">
        <v>488</v>
      </c>
      <c r="I106" s="20">
        <v>44056</v>
      </c>
      <c r="J106" s="21" t="s">
        <v>419</v>
      </c>
      <c r="K106" s="11" t="s">
        <v>26</v>
      </c>
      <c r="L106" s="13">
        <v>829150</v>
      </c>
      <c r="M106" s="13">
        <v>1700</v>
      </c>
      <c r="N106" s="13">
        <v>34</v>
      </c>
      <c r="O106" s="13">
        <f t="shared" si="4"/>
        <v>1409555000</v>
      </c>
      <c r="P106" s="12"/>
      <c r="Q106" s="22">
        <v>44117</v>
      </c>
      <c r="R106" s="12"/>
      <c r="S106" s="22">
        <v>44154</v>
      </c>
      <c r="T106" s="22">
        <v>44091</v>
      </c>
      <c r="U106" s="22">
        <v>44117</v>
      </c>
      <c r="V106" s="14">
        <v>27</v>
      </c>
      <c r="W106" s="12">
        <v>30</v>
      </c>
      <c r="X106" s="14">
        <v>-3</v>
      </c>
      <c r="Y106" s="218">
        <v>959</v>
      </c>
      <c r="Z106" s="22">
        <v>44117</v>
      </c>
      <c r="AA106" s="218">
        <v>962</v>
      </c>
      <c r="AB106" s="22">
        <v>44117</v>
      </c>
      <c r="AC106" s="40">
        <v>1409555000</v>
      </c>
      <c r="AD106" s="43">
        <v>140955500</v>
      </c>
      <c r="AE106" s="43">
        <v>1550510500</v>
      </c>
      <c r="AF106" s="39">
        <v>44102</v>
      </c>
      <c r="AG106" s="39">
        <v>44102</v>
      </c>
      <c r="AH106" s="39">
        <v>44091</v>
      </c>
      <c r="AI106" s="39">
        <v>44111</v>
      </c>
      <c r="AJ106" s="39">
        <v>44111</v>
      </c>
      <c r="AK106" s="231" t="s">
        <v>498</v>
      </c>
      <c r="AL106" s="230">
        <v>44154</v>
      </c>
      <c r="AM106" s="42">
        <v>1557031765</v>
      </c>
      <c r="AN106" s="230">
        <v>44914</v>
      </c>
      <c r="AO106" s="39">
        <v>44102</v>
      </c>
    </row>
    <row r="107" spans="1:260" ht="28.5" customHeight="1">
      <c r="A107" s="23"/>
      <c r="B107" s="24" t="s">
        <v>94</v>
      </c>
      <c r="C107" s="24"/>
      <c r="D107" s="25"/>
      <c r="E107" s="228"/>
      <c r="F107" s="26"/>
      <c r="G107" s="23"/>
      <c r="H107" s="25"/>
      <c r="I107" s="26"/>
      <c r="J107" s="27"/>
      <c r="K107" s="25"/>
      <c r="L107" s="28"/>
      <c r="M107" s="28"/>
      <c r="N107" s="28"/>
      <c r="O107" s="29">
        <f>SUBTOTAL(9,O105:O106)</f>
        <v>4328163000</v>
      </c>
      <c r="P107" s="12"/>
      <c r="Q107" s="11"/>
      <c r="R107" s="28"/>
      <c r="S107" s="30"/>
      <c r="T107" s="31"/>
      <c r="U107" s="22"/>
      <c r="V107" s="32"/>
      <c r="W107" s="33"/>
      <c r="X107" s="14"/>
      <c r="Y107" s="218"/>
      <c r="Z107" s="22"/>
      <c r="AA107" s="218"/>
      <c r="AB107" s="22"/>
      <c r="AC107" s="38"/>
      <c r="AD107" s="38"/>
      <c r="AE107" s="38"/>
      <c r="AF107" s="38"/>
      <c r="AG107" s="38"/>
      <c r="AH107" s="38"/>
      <c r="AI107" s="38"/>
      <c r="AJ107" s="38"/>
      <c r="AK107" s="38"/>
      <c r="AL107" s="38"/>
      <c r="AM107" s="38"/>
      <c r="AN107" s="38"/>
      <c r="AO107" s="38"/>
    </row>
    <row r="108" spans="1:260" ht="39">
      <c r="A108" s="11">
        <v>32</v>
      </c>
      <c r="B108" s="16" t="s">
        <v>451</v>
      </c>
      <c r="C108" s="17" t="s">
        <v>95</v>
      </c>
      <c r="D108" s="18" t="s">
        <v>485</v>
      </c>
      <c r="E108" s="17" t="s">
        <v>486</v>
      </c>
      <c r="F108" s="19">
        <v>43633</v>
      </c>
      <c r="G108" s="11">
        <v>1</v>
      </c>
      <c r="H108" s="11" t="s">
        <v>487</v>
      </c>
      <c r="I108" s="20">
        <v>44056</v>
      </c>
      <c r="J108" s="21" t="s">
        <v>419</v>
      </c>
      <c r="K108" s="11" t="s">
        <v>26</v>
      </c>
      <c r="L108" s="13">
        <v>829150</v>
      </c>
      <c r="M108" s="13">
        <v>380</v>
      </c>
      <c r="N108" s="13">
        <v>8</v>
      </c>
      <c r="O108" s="13">
        <f t="shared" si="4"/>
        <v>315077000</v>
      </c>
      <c r="P108" s="12"/>
      <c r="Q108" s="22">
        <v>44102</v>
      </c>
      <c r="R108" s="12"/>
      <c r="S108" s="22">
        <v>44153</v>
      </c>
      <c r="T108" s="22">
        <v>44068</v>
      </c>
      <c r="U108" s="22">
        <v>44102</v>
      </c>
      <c r="V108" s="14">
        <v>35</v>
      </c>
      <c r="W108" s="12">
        <v>45</v>
      </c>
      <c r="X108" s="14">
        <v>-10</v>
      </c>
      <c r="Y108" s="218">
        <v>678</v>
      </c>
      <c r="Z108" s="22">
        <v>44102</v>
      </c>
      <c r="AA108" s="218">
        <v>684</v>
      </c>
      <c r="AB108" s="22">
        <v>44102</v>
      </c>
      <c r="AC108" s="40">
        <v>315077000</v>
      </c>
      <c r="AD108" s="43">
        <v>31507700</v>
      </c>
      <c r="AE108" s="43">
        <v>346584700</v>
      </c>
      <c r="AF108" s="39">
        <v>44088</v>
      </c>
      <c r="AG108" s="39">
        <v>44088</v>
      </c>
      <c r="AH108" s="39">
        <v>44068</v>
      </c>
      <c r="AI108" s="39">
        <v>44097</v>
      </c>
      <c r="AJ108" s="39">
        <v>44097</v>
      </c>
      <c r="AK108" s="231" t="s">
        <v>497</v>
      </c>
      <c r="AL108" s="230">
        <v>44153</v>
      </c>
      <c r="AM108" s="42">
        <v>3008400799</v>
      </c>
      <c r="AN108" s="230">
        <v>44913</v>
      </c>
      <c r="AO108" s="39">
        <v>44088</v>
      </c>
    </row>
    <row r="109" spans="1:260" ht="39">
      <c r="A109" s="11">
        <v>32</v>
      </c>
      <c r="B109" s="16" t="s">
        <v>451</v>
      </c>
      <c r="C109" s="17" t="s">
        <v>95</v>
      </c>
      <c r="D109" s="18" t="s">
        <v>485</v>
      </c>
      <c r="E109" s="17" t="s">
        <v>486</v>
      </c>
      <c r="F109" s="19">
        <v>43633</v>
      </c>
      <c r="G109" s="11">
        <v>2</v>
      </c>
      <c r="H109" s="12" t="s">
        <v>488</v>
      </c>
      <c r="I109" s="20">
        <v>44056</v>
      </c>
      <c r="J109" s="21" t="s">
        <v>419</v>
      </c>
      <c r="K109" s="11" t="s">
        <v>26</v>
      </c>
      <c r="L109" s="13">
        <v>829150</v>
      </c>
      <c r="M109" s="13">
        <v>500</v>
      </c>
      <c r="N109" s="13">
        <v>10</v>
      </c>
      <c r="O109" s="13">
        <f t="shared" si="4"/>
        <v>414575000</v>
      </c>
      <c r="P109" s="12"/>
      <c r="Q109" s="22">
        <v>44116</v>
      </c>
      <c r="R109" s="12"/>
      <c r="S109" s="22">
        <v>44154</v>
      </c>
      <c r="T109" s="22">
        <v>44091</v>
      </c>
      <c r="U109" s="22">
        <v>44116</v>
      </c>
      <c r="V109" s="14">
        <v>26</v>
      </c>
      <c r="W109" s="12">
        <v>30</v>
      </c>
      <c r="X109" s="14">
        <v>-4</v>
      </c>
      <c r="Y109" s="218">
        <v>812</v>
      </c>
      <c r="Z109" s="22">
        <v>44116</v>
      </c>
      <c r="AA109" s="218">
        <v>826</v>
      </c>
      <c r="AB109" s="22">
        <v>44116</v>
      </c>
      <c r="AC109" s="40">
        <v>414575000</v>
      </c>
      <c r="AD109" s="43">
        <v>41457500</v>
      </c>
      <c r="AE109" s="43">
        <v>456032500</v>
      </c>
      <c r="AF109" s="39">
        <v>44102</v>
      </c>
      <c r="AG109" s="39">
        <v>44102</v>
      </c>
      <c r="AH109" s="39">
        <v>44091</v>
      </c>
      <c r="AI109" s="39">
        <v>44111</v>
      </c>
      <c r="AJ109" s="39">
        <v>44111</v>
      </c>
      <c r="AK109" s="231" t="s">
        <v>498</v>
      </c>
      <c r="AL109" s="230">
        <v>44154</v>
      </c>
      <c r="AM109" s="42">
        <v>1557031765</v>
      </c>
      <c r="AN109" s="230">
        <v>44914</v>
      </c>
      <c r="AO109" s="39">
        <v>44102</v>
      </c>
    </row>
    <row r="110" spans="1:260" ht="39">
      <c r="A110" s="11">
        <v>32</v>
      </c>
      <c r="B110" s="16" t="s">
        <v>451</v>
      </c>
      <c r="C110" s="17" t="s">
        <v>95</v>
      </c>
      <c r="D110" s="18" t="s">
        <v>485</v>
      </c>
      <c r="E110" s="17" t="s">
        <v>486</v>
      </c>
      <c r="F110" s="19">
        <v>43633</v>
      </c>
      <c r="G110" s="11">
        <v>4</v>
      </c>
      <c r="H110" s="11" t="s">
        <v>489</v>
      </c>
      <c r="I110" s="20">
        <v>44056</v>
      </c>
      <c r="J110" s="21" t="s">
        <v>419</v>
      </c>
      <c r="K110" s="11" t="s">
        <v>26</v>
      </c>
      <c r="L110" s="13">
        <v>829150</v>
      </c>
      <c r="M110" s="13">
        <v>306</v>
      </c>
      <c r="N110" s="13">
        <v>7</v>
      </c>
      <c r="O110" s="13">
        <f t="shared" si="4"/>
        <v>253719900</v>
      </c>
      <c r="P110" s="12"/>
      <c r="Q110" s="22">
        <v>44166</v>
      </c>
      <c r="R110" s="12"/>
      <c r="S110" s="22">
        <v>44208</v>
      </c>
      <c r="T110" s="22">
        <v>44127</v>
      </c>
      <c r="U110" s="22">
        <v>44166</v>
      </c>
      <c r="V110" s="14">
        <v>40</v>
      </c>
      <c r="W110" s="12">
        <v>30</v>
      </c>
      <c r="X110" s="14">
        <v>10</v>
      </c>
      <c r="Y110" s="218">
        <v>1450</v>
      </c>
      <c r="Z110" s="22">
        <v>44166</v>
      </c>
      <c r="AA110" s="218">
        <v>1453</v>
      </c>
      <c r="AB110" s="22">
        <v>44166</v>
      </c>
      <c r="AC110" s="40">
        <v>253719900</v>
      </c>
      <c r="AD110" s="43">
        <v>25371990</v>
      </c>
      <c r="AE110" s="43">
        <v>279091890</v>
      </c>
      <c r="AF110" s="39">
        <v>44517</v>
      </c>
      <c r="AG110" s="39">
        <v>44517</v>
      </c>
      <c r="AH110" s="39">
        <v>44127</v>
      </c>
      <c r="AI110" s="39">
        <v>44161</v>
      </c>
      <c r="AJ110" s="39">
        <v>44161</v>
      </c>
      <c r="AK110" s="231" t="s">
        <v>500</v>
      </c>
      <c r="AL110" s="230">
        <v>44214</v>
      </c>
      <c r="AM110" s="42">
        <v>241970845</v>
      </c>
      <c r="AN110" s="230">
        <v>44970</v>
      </c>
      <c r="AO110" s="39">
        <v>44517</v>
      </c>
    </row>
    <row r="111" spans="1:260" ht="39">
      <c r="A111" s="11">
        <v>32</v>
      </c>
      <c r="B111" s="16" t="s">
        <v>451</v>
      </c>
      <c r="C111" s="17" t="s">
        <v>95</v>
      </c>
      <c r="D111" s="18" t="s">
        <v>485</v>
      </c>
      <c r="E111" s="17" t="s">
        <v>486</v>
      </c>
      <c r="F111" s="19">
        <v>43633</v>
      </c>
      <c r="G111" s="11">
        <v>5</v>
      </c>
      <c r="H111" s="11" t="s">
        <v>490</v>
      </c>
      <c r="I111" s="20">
        <v>44056</v>
      </c>
      <c r="J111" s="21" t="s">
        <v>419</v>
      </c>
      <c r="K111" s="11" t="s">
        <v>26</v>
      </c>
      <c r="L111" s="13">
        <v>829150</v>
      </c>
      <c r="M111" s="13">
        <v>200</v>
      </c>
      <c r="N111" s="13">
        <v>4</v>
      </c>
      <c r="O111" s="13">
        <f t="shared" si="4"/>
        <v>165830000</v>
      </c>
      <c r="P111" s="12"/>
      <c r="Q111" s="22">
        <v>44167</v>
      </c>
      <c r="R111" s="12"/>
      <c r="S111" s="22">
        <v>44210</v>
      </c>
      <c r="T111" s="22">
        <v>44148</v>
      </c>
      <c r="U111" s="22">
        <v>44167</v>
      </c>
      <c r="V111" s="14">
        <v>20</v>
      </c>
      <c r="W111" s="12">
        <v>30</v>
      </c>
      <c r="X111" s="14">
        <v>-10</v>
      </c>
      <c r="Y111" s="218">
        <v>1466</v>
      </c>
      <c r="Z111" s="22">
        <v>44167</v>
      </c>
      <c r="AA111" s="218">
        <v>1482</v>
      </c>
      <c r="AB111" s="22">
        <v>44167</v>
      </c>
      <c r="AC111" s="40">
        <v>165830000</v>
      </c>
      <c r="AD111" s="43">
        <v>16583000</v>
      </c>
      <c r="AE111" s="43">
        <v>182413000</v>
      </c>
      <c r="AF111" s="39">
        <v>44153</v>
      </c>
      <c r="AG111" s="39">
        <v>44153</v>
      </c>
      <c r="AH111" s="39">
        <v>44148</v>
      </c>
      <c r="AI111" s="39">
        <v>44162</v>
      </c>
      <c r="AJ111" s="39">
        <v>44162</v>
      </c>
      <c r="AK111" s="232" t="s">
        <v>501</v>
      </c>
      <c r="AL111" s="230">
        <v>44214</v>
      </c>
      <c r="AM111" s="42">
        <v>786063220</v>
      </c>
      <c r="AN111" s="230">
        <v>44970</v>
      </c>
      <c r="AO111" s="39">
        <v>44153</v>
      </c>
    </row>
    <row r="112" spans="1:260" ht="28.5" customHeight="1">
      <c r="A112" s="23"/>
      <c r="B112" s="24" t="s">
        <v>96</v>
      </c>
      <c r="C112" s="24"/>
      <c r="D112" s="25"/>
      <c r="E112" s="228"/>
      <c r="F112" s="26"/>
      <c r="G112" s="23"/>
      <c r="H112" s="25"/>
      <c r="I112" s="26"/>
      <c r="J112" s="27"/>
      <c r="K112" s="25"/>
      <c r="L112" s="28"/>
      <c r="M112" s="28"/>
      <c r="N112" s="28"/>
      <c r="O112" s="29">
        <f>SUBTOTAL(9,O108:O111)</f>
        <v>1149201900</v>
      </c>
      <c r="P112" s="12"/>
      <c r="Q112" s="11"/>
      <c r="R112" s="28"/>
      <c r="S112" s="30"/>
      <c r="T112" s="31"/>
      <c r="U112" s="22"/>
      <c r="V112" s="32"/>
      <c r="W112" s="33"/>
      <c r="X112" s="14"/>
      <c r="Y112" s="218"/>
      <c r="Z112" s="22"/>
      <c r="AA112" s="218"/>
      <c r="AB112" s="22"/>
      <c r="AC112" s="38"/>
      <c r="AD112" s="38"/>
      <c r="AE112" s="38"/>
      <c r="AF112" s="38"/>
      <c r="AG112" s="38"/>
      <c r="AH112" s="38"/>
      <c r="AI112" s="38"/>
      <c r="AJ112" s="38"/>
      <c r="AK112" s="38"/>
      <c r="AL112" s="38"/>
      <c r="AM112" s="38"/>
      <c r="AN112" s="38"/>
      <c r="AO112" s="38"/>
    </row>
    <row r="113" spans="1:41" ht="39">
      <c r="A113" s="11">
        <v>33</v>
      </c>
      <c r="B113" s="16" t="s">
        <v>452</v>
      </c>
      <c r="C113" s="17" t="s">
        <v>91</v>
      </c>
      <c r="D113" s="18" t="s">
        <v>485</v>
      </c>
      <c r="E113" s="17" t="s">
        <v>486</v>
      </c>
      <c r="F113" s="19">
        <v>43633</v>
      </c>
      <c r="G113" s="11">
        <v>1</v>
      </c>
      <c r="H113" s="11" t="s">
        <v>487</v>
      </c>
      <c r="I113" s="20">
        <v>44056</v>
      </c>
      <c r="J113" s="21" t="s">
        <v>419</v>
      </c>
      <c r="K113" s="11" t="s">
        <v>26</v>
      </c>
      <c r="L113" s="13">
        <v>829150</v>
      </c>
      <c r="M113" s="13">
        <v>890</v>
      </c>
      <c r="N113" s="13">
        <v>18</v>
      </c>
      <c r="O113" s="13">
        <f t="shared" si="4"/>
        <v>737943500</v>
      </c>
      <c r="P113" s="12"/>
      <c r="Q113" s="22">
        <v>44105</v>
      </c>
      <c r="R113" s="12"/>
      <c r="S113" s="22">
        <v>44153</v>
      </c>
      <c r="T113" s="22">
        <v>44068</v>
      </c>
      <c r="U113" s="22">
        <v>44105</v>
      </c>
      <c r="V113" s="14">
        <v>38</v>
      </c>
      <c r="W113" s="12">
        <v>45</v>
      </c>
      <c r="X113" s="14">
        <v>-7</v>
      </c>
      <c r="Y113" s="218">
        <v>720</v>
      </c>
      <c r="Z113" s="22">
        <v>44105</v>
      </c>
      <c r="AA113" s="218">
        <v>728</v>
      </c>
      <c r="AB113" s="22">
        <v>44105</v>
      </c>
      <c r="AC113" s="40">
        <v>737943500</v>
      </c>
      <c r="AD113" s="43">
        <v>73794350</v>
      </c>
      <c r="AE113" s="43">
        <v>811737850</v>
      </c>
      <c r="AF113" s="39">
        <v>44088</v>
      </c>
      <c r="AG113" s="39">
        <v>44088</v>
      </c>
      <c r="AH113" s="39">
        <v>44068</v>
      </c>
      <c r="AI113" s="39">
        <v>44097</v>
      </c>
      <c r="AJ113" s="39">
        <v>44097</v>
      </c>
      <c r="AK113" s="231" t="s">
        <v>497</v>
      </c>
      <c r="AL113" s="230">
        <v>44153</v>
      </c>
      <c r="AM113" s="42">
        <v>3008400799</v>
      </c>
      <c r="AN113" s="230">
        <v>44913</v>
      </c>
      <c r="AO113" s="39">
        <v>44088</v>
      </c>
    </row>
    <row r="114" spans="1:41" ht="39">
      <c r="A114" s="11">
        <v>33</v>
      </c>
      <c r="B114" s="16" t="s">
        <v>452</v>
      </c>
      <c r="C114" s="17" t="s">
        <v>91</v>
      </c>
      <c r="D114" s="18" t="s">
        <v>485</v>
      </c>
      <c r="E114" s="17" t="s">
        <v>486</v>
      </c>
      <c r="F114" s="19">
        <v>43633</v>
      </c>
      <c r="G114" s="11">
        <v>3</v>
      </c>
      <c r="H114" s="12" t="s">
        <v>494</v>
      </c>
      <c r="I114" s="20">
        <v>44056</v>
      </c>
      <c r="J114" s="21" t="s">
        <v>419</v>
      </c>
      <c r="K114" s="11" t="s">
        <v>26</v>
      </c>
      <c r="L114" s="13">
        <v>829150</v>
      </c>
      <c r="M114" s="13">
        <v>600</v>
      </c>
      <c r="N114" s="13">
        <v>12</v>
      </c>
      <c r="O114" s="13">
        <f t="shared" si="4"/>
        <v>497490000</v>
      </c>
      <c r="P114" s="12"/>
      <c r="Q114" s="22">
        <v>44147</v>
      </c>
      <c r="R114" s="12"/>
      <c r="S114" s="22">
        <v>44180</v>
      </c>
      <c r="T114" s="22">
        <v>44118</v>
      </c>
      <c r="U114" s="22">
        <v>44147</v>
      </c>
      <c r="V114" s="14">
        <v>30</v>
      </c>
      <c r="W114" s="12">
        <v>30</v>
      </c>
      <c r="X114" s="14">
        <v>0</v>
      </c>
      <c r="Y114" s="218">
        <v>1290</v>
      </c>
      <c r="Z114" s="22">
        <v>44147</v>
      </c>
      <c r="AA114" s="218">
        <v>1313</v>
      </c>
      <c r="AB114" s="22">
        <v>44147</v>
      </c>
      <c r="AC114" s="40">
        <v>497490000</v>
      </c>
      <c r="AD114" s="43">
        <v>49749000</v>
      </c>
      <c r="AE114" s="43">
        <v>547239000</v>
      </c>
      <c r="AF114" s="39">
        <v>44123</v>
      </c>
      <c r="AG114" s="39">
        <v>44123</v>
      </c>
      <c r="AH114" s="39">
        <v>44118</v>
      </c>
      <c r="AI114" s="39">
        <v>44132</v>
      </c>
      <c r="AJ114" s="39">
        <v>44132</v>
      </c>
      <c r="AK114" s="231" t="s">
        <v>499</v>
      </c>
      <c r="AL114" s="230">
        <v>44190</v>
      </c>
      <c r="AM114" s="42">
        <v>1453466784</v>
      </c>
      <c r="AN114" s="230">
        <v>44941</v>
      </c>
      <c r="AO114" s="39">
        <v>44123</v>
      </c>
    </row>
    <row r="115" spans="1:41" ht="39">
      <c r="A115" s="11">
        <v>33</v>
      </c>
      <c r="B115" s="16" t="s">
        <v>452</v>
      </c>
      <c r="C115" s="17" t="s">
        <v>91</v>
      </c>
      <c r="D115" s="18" t="s">
        <v>485</v>
      </c>
      <c r="E115" s="17" t="s">
        <v>486</v>
      </c>
      <c r="F115" s="19">
        <v>43633</v>
      </c>
      <c r="G115" s="11">
        <v>6</v>
      </c>
      <c r="H115" s="12" t="s">
        <v>491</v>
      </c>
      <c r="I115" s="20">
        <v>44056</v>
      </c>
      <c r="J115" s="21" t="s">
        <v>419</v>
      </c>
      <c r="K115" s="11" t="s">
        <v>26</v>
      </c>
      <c r="L115" s="13">
        <v>829150</v>
      </c>
      <c r="M115" s="13">
        <v>258</v>
      </c>
      <c r="N115" s="13">
        <v>5</v>
      </c>
      <c r="O115" s="13">
        <f t="shared" si="4"/>
        <v>213920700</v>
      </c>
      <c r="P115" s="12"/>
      <c r="Q115" s="22">
        <v>44204</v>
      </c>
      <c r="R115" s="12"/>
      <c r="S115" s="22">
        <v>44251</v>
      </c>
      <c r="T115" s="22">
        <v>44179</v>
      </c>
      <c r="U115" s="22">
        <v>44204</v>
      </c>
      <c r="V115" s="14">
        <v>26</v>
      </c>
      <c r="W115" s="12">
        <v>30</v>
      </c>
      <c r="X115" s="14">
        <v>-4</v>
      </c>
      <c r="Y115" s="218">
        <v>1816</v>
      </c>
      <c r="Z115" s="22">
        <v>44204</v>
      </c>
      <c r="AA115" s="218">
        <v>1821</v>
      </c>
      <c r="AB115" s="22">
        <v>44204</v>
      </c>
      <c r="AC115" s="40">
        <v>213920700</v>
      </c>
      <c r="AD115" s="43">
        <v>21392070</v>
      </c>
      <c r="AE115" s="43">
        <v>235312770</v>
      </c>
      <c r="AF115" s="39">
        <v>44181</v>
      </c>
      <c r="AG115" s="39">
        <v>44181</v>
      </c>
      <c r="AH115" s="39">
        <v>44179</v>
      </c>
      <c r="AI115" s="39">
        <v>44190</v>
      </c>
      <c r="AJ115" s="39">
        <v>44190</v>
      </c>
      <c r="AK115" s="232" t="s">
        <v>502</v>
      </c>
      <c r="AL115" s="230">
        <v>44259</v>
      </c>
      <c r="AM115" s="42">
        <v>1476131599</v>
      </c>
      <c r="AN115" s="230">
        <v>45012</v>
      </c>
      <c r="AO115" s="39">
        <v>44181</v>
      </c>
    </row>
    <row r="116" spans="1:41" ht="28.5" customHeight="1">
      <c r="A116" s="23"/>
      <c r="B116" s="24" t="s">
        <v>92</v>
      </c>
      <c r="C116" s="24"/>
      <c r="D116" s="25"/>
      <c r="E116" s="228"/>
      <c r="F116" s="26"/>
      <c r="G116" s="23"/>
      <c r="H116" s="25"/>
      <c r="I116" s="26"/>
      <c r="J116" s="27"/>
      <c r="K116" s="25"/>
      <c r="L116" s="28"/>
      <c r="M116" s="28"/>
      <c r="N116" s="28"/>
      <c r="O116" s="29">
        <f>SUBTOTAL(9,O113:O115)</f>
        <v>1449354200</v>
      </c>
      <c r="P116" s="12"/>
      <c r="Q116" s="11"/>
      <c r="R116" s="28"/>
      <c r="S116" s="30"/>
      <c r="T116" s="31"/>
      <c r="U116" s="22"/>
      <c r="V116" s="32"/>
      <c r="W116" s="33"/>
      <c r="X116" s="14"/>
      <c r="Y116" s="218"/>
      <c r="Z116" s="22"/>
      <c r="AA116" s="218"/>
      <c r="AB116" s="22"/>
      <c r="AC116" s="38"/>
      <c r="AD116" s="38"/>
      <c r="AE116" s="38"/>
      <c r="AF116" s="38"/>
      <c r="AG116" s="38"/>
      <c r="AH116" s="38"/>
      <c r="AI116" s="38"/>
      <c r="AJ116" s="38"/>
      <c r="AK116" s="38"/>
      <c r="AL116" s="38"/>
      <c r="AM116" s="38"/>
      <c r="AN116" s="38"/>
      <c r="AO116" s="38"/>
    </row>
    <row r="117" spans="1:41" ht="39">
      <c r="A117" s="11">
        <v>34</v>
      </c>
      <c r="B117" s="16" t="s">
        <v>453</v>
      </c>
      <c r="C117" s="17" t="s">
        <v>99</v>
      </c>
      <c r="D117" s="18" t="s">
        <v>485</v>
      </c>
      <c r="E117" s="17" t="s">
        <v>486</v>
      </c>
      <c r="F117" s="19">
        <v>43633</v>
      </c>
      <c r="G117" s="11">
        <v>1</v>
      </c>
      <c r="H117" s="11" t="s">
        <v>487</v>
      </c>
      <c r="I117" s="20">
        <v>44056</v>
      </c>
      <c r="J117" s="21" t="s">
        <v>419</v>
      </c>
      <c r="K117" s="11" t="s">
        <v>26</v>
      </c>
      <c r="L117" s="13">
        <v>829150</v>
      </c>
      <c r="M117" s="13">
        <v>380</v>
      </c>
      <c r="N117" s="13">
        <v>8</v>
      </c>
      <c r="O117" s="13">
        <f t="shared" si="4"/>
        <v>315077000</v>
      </c>
      <c r="P117" s="12"/>
      <c r="Q117" s="22">
        <v>44100</v>
      </c>
      <c r="R117" s="12"/>
      <c r="S117" s="22">
        <v>44153</v>
      </c>
      <c r="T117" s="22">
        <v>44068</v>
      </c>
      <c r="U117" s="22">
        <v>44100</v>
      </c>
      <c r="V117" s="14">
        <v>33</v>
      </c>
      <c r="W117" s="12">
        <v>45</v>
      </c>
      <c r="X117" s="14">
        <v>-12</v>
      </c>
      <c r="Y117" s="218">
        <v>668</v>
      </c>
      <c r="Z117" s="22">
        <v>44100</v>
      </c>
      <c r="AA117" s="218">
        <v>669</v>
      </c>
      <c r="AB117" s="22">
        <v>44100</v>
      </c>
      <c r="AC117" s="40">
        <v>315077000</v>
      </c>
      <c r="AD117" s="43">
        <v>31507700</v>
      </c>
      <c r="AE117" s="43">
        <v>346584700</v>
      </c>
      <c r="AF117" s="39">
        <v>44088</v>
      </c>
      <c r="AG117" s="39">
        <v>44088</v>
      </c>
      <c r="AH117" s="39">
        <v>44068</v>
      </c>
      <c r="AI117" s="39">
        <v>44097</v>
      </c>
      <c r="AJ117" s="39">
        <v>44097</v>
      </c>
      <c r="AK117" s="231" t="s">
        <v>497</v>
      </c>
      <c r="AL117" s="230">
        <v>44153</v>
      </c>
      <c r="AM117" s="42">
        <v>3008400799</v>
      </c>
      <c r="AN117" s="230">
        <v>44913</v>
      </c>
      <c r="AO117" s="39">
        <v>44088</v>
      </c>
    </row>
    <row r="118" spans="1:41" ht="39">
      <c r="A118" s="11">
        <v>34</v>
      </c>
      <c r="B118" s="16" t="s">
        <v>453</v>
      </c>
      <c r="C118" s="17" t="s">
        <v>99</v>
      </c>
      <c r="D118" s="18" t="s">
        <v>485</v>
      </c>
      <c r="E118" s="17" t="s">
        <v>486</v>
      </c>
      <c r="F118" s="19">
        <v>43633</v>
      </c>
      <c r="G118" s="11">
        <v>2</v>
      </c>
      <c r="H118" s="12" t="s">
        <v>488</v>
      </c>
      <c r="I118" s="20">
        <v>44056</v>
      </c>
      <c r="J118" s="21" t="s">
        <v>419</v>
      </c>
      <c r="K118" s="11" t="s">
        <v>26</v>
      </c>
      <c r="L118" s="13">
        <v>829150</v>
      </c>
      <c r="M118" s="13">
        <v>300</v>
      </c>
      <c r="N118" s="13">
        <v>6</v>
      </c>
      <c r="O118" s="13">
        <f t="shared" si="4"/>
        <v>248745000</v>
      </c>
      <c r="P118" s="12"/>
      <c r="Q118" s="22">
        <v>44116</v>
      </c>
      <c r="R118" s="12"/>
      <c r="S118" s="22">
        <v>44154</v>
      </c>
      <c r="T118" s="22">
        <v>44091</v>
      </c>
      <c r="U118" s="22">
        <v>44116</v>
      </c>
      <c r="V118" s="14">
        <v>26</v>
      </c>
      <c r="W118" s="12">
        <v>30</v>
      </c>
      <c r="X118" s="14">
        <v>-4</v>
      </c>
      <c r="Y118" s="218">
        <v>810</v>
      </c>
      <c r="Z118" s="22">
        <v>44116</v>
      </c>
      <c r="AA118" s="218">
        <v>824</v>
      </c>
      <c r="AB118" s="22">
        <v>44116</v>
      </c>
      <c r="AC118" s="40">
        <v>248745000</v>
      </c>
      <c r="AD118" s="43">
        <v>24874500</v>
      </c>
      <c r="AE118" s="43">
        <v>273619500</v>
      </c>
      <c r="AF118" s="39">
        <v>44102</v>
      </c>
      <c r="AG118" s="39">
        <v>44102</v>
      </c>
      <c r="AH118" s="39">
        <v>44091</v>
      </c>
      <c r="AI118" s="39">
        <v>44111</v>
      </c>
      <c r="AJ118" s="39">
        <v>44111</v>
      </c>
      <c r="AK118" s="231" t="s">
        <v>498</v>
      </c>
      <c r="AL118" s="230">
        <v>44154</v>
      </c>
      <c r="AM118" s="42">
        <v>1557031765</v>
      </c>
      <c r="AN118" s="230">
        <v>44914</v>
      </c>
      <c r="AO118" s="39">
        <v>44102</v>
      </c>
    </row>
    <row r="119" spans="1:41" ht="39">
      <c r="A119" s="11">
        <v>34</v>
      </c>
      <c r="B119" s="16" t="s">
        <v>453</v>
      </c>
      <c r="C119" s="17" t="s">
        <v>99</v>
      </c>
      <c r="D119" s="18" t="s">
        <v>485</v>
      </c>
      <c r="E119" s="17" t="s">
        <v>486</v>
      </c>
      <c r="F119" s="19">
        <v>43633</v>
      </c>
      <c r="G119" s="11">
        <v>6</v>
      </c>
      <c r="H119" s="12" t="s">
        <v>491</v>
      </c>
      <c r="I119" s="20">
        <v>44056</v>
      </c>
      <c r="J119" s="21" t="s">
        <v>419</v>
      </c>
      <c r="K119" s="11" t="s">
        <v>26</v>
      </c>
      <c r="L119" s="13">
        <v>829150</v>
      </c>
      <c r="M119" s="13">
        <v>160</v>
      </c>
      <c r="N119" s="13">
        <v>3</v>
      </c>
      <c r="O119" s="13">
        <f t="shared" si="4"/>
        <v>132664000</v>
      </c>
      <c r="P119" s="12"/>
      <c r="Q119" s="22">
        <v>44208</v>
      </c>
      <c r="R119" s="12"/>
      <c r="S119" s="22">
        <v>44251</v>
      </c>
      <c r="T119" s="22">
        <v>44179</v>
      </c>
      <c r="U119" s="22">
        <v>44208</v>
      </c>
      <c r="V119" s="14">
        <v>30</v>
      </c>
      <c r="W119" s="12">
        <v>30</v>
      </c>
      <c r="X119" s="14">
        <v>0</v>
      </c>
      <c r="Y119" s="218">
        <v>1891</v>
      </c>
      <c r="Z119" s="22">
        <v>44208</v>
      </c>
      <c r="AA119" s="218">
        <v>1909</v>
      </c>
      <c r="AB119" s="22">
        <v>44208</v>
      </c>
      <c r="AC119" s="40">
        <v>132664000</v>
      </c>
      <c r="AD119" s="43">
        <v>13266400</v>
      </c>
      <c r="AE119" s="43">
        <v>145930400</v>
      </c>
      <c r="AF119" s="39">
        <v>44181</v>
      </c>
      <c r="AG119" s="39">
        <v>44181</v>
      </c>
      <c r="AH119" s="39">
        <v>44179</v>
      </c>
      <c r="AI119" s="39">
        <v>44190</v>
      </c>
      <c r="AJ119" s="39">
        <v>44190</v>
      </c>
      <c r="AK119" s="232" t="s">
        <v>502</v>
      </c>
      <c r="AL119" s="230">
        <v>44259</v>
      </c>
      <c r="AM119" s="42">
        <v>1476131599</v>
      </c>
      <c r="AN119" s="230">
        <v>45012</v>
      </c>
      <c r="AO119" s="39">
        <v>44181</v>
      </c>
    </row>
    <row r="120" spans="1:41" ht="28.5" customHeight="1">
      <c r="A120" s="23"/>
      <c r="B120" s="24" t="s">
        <v>100</v>
      </c>
      <c r="C120" s="24"/>
      <c r="D120" s="25"/>
      <c r="E120" s="228"/>
      <c r="F120" s="26"/>
      <c r="G120" s="23"/>
      <c r="H120" s="25"/>
      <c r="I120" s="26"/>
      <c r="J120" s="27"/>
      <c r="K120" s="25"/>
      <c r="L120" s="28"/>
      <c r="M120" s="28"/>
      <c r="N120" s="28"/>
      <c r="O120" s="29">
        <f>SUBTOTAL(9,O117:O119)</f>
        <v>696486000</v>
      </c>
      <c r="P120" s="12"/>
      <c r="Q120" s="11"/>
      <c r="R120" s="28"/>
      <c r="S120" s="30"/>
      <c r="T120" s="31"/>
      <c r="U120" s="22"/>
      <c r="V120" s="32"/>
      <c r="W120" s="33"/>
      <c r="X120" s="14"/>
      <c r="Y120" s="218"/>
      <c r="Z120" s="22"/>
      <c r="AA120" s="218"/>
      <c r="AB120" s="22"/>
      <c r="AC120" s="38"/>
      <c r="AD120" s="38"/>
      <c r="AE120" s="38"/>
      <c r="AF120" s="38"/>
      <c r="AG120" s="38"/>
      <c r="AH120" s="38"/>
      <c r="AI120" s="38"/>
      <c r="AJ120" s="38"/>
      <c r="AK120" s="38"/>
      <c r="AL120" s="38"/>
      <c r="AM120" s="38"/>
      <c r="AN120" s="38"/>
      <c r="AO120" s="38"/>
    </row>
    <row r="121" spans="1:41" ht="39">
      <c r="A121" s="11">
        <v>35</v>
      </c>
      <c r="B121" s="16" t="s">
        <v>454</v>
      </c>
      <c r="C121" s="17" t="s">
        <v>101</v>
      </c>
      <c r="D121" s="18" t="s">
        <v>485</v>
      </c>
      <c r="E121" s="17" t="s">
        <v>486</v>
      </c>
      <c r="F121" s="19">
        <v>43633</v>
      </c>
      <c r="G121" s="11">
        <v>1</v>
      </c>
      <c r="H121" s="11" t="s">
        <v>487</v>
      </c>
      <c r="I121" s="20">
        <v>44056</v>
      </c>
      <c r="J121" s="21" t="s">
        <v>419</v>
      </c>
      <c r="K121" s="11" t="s">
        <v>26</v>
      </c>
      <c r="L121" s="13">
        <v>829150</v>
      </c>
      <c r="M121" s="13">
        <v>430</v>
      </c>
      <c r="N121" s="13">
        <v>9</v>
      </c>
      <c r="O121" s="13">
        <f t="shared" si="4"/>
        <v>356534500</v>
      </c>
      <c r="P121" s="12"/>
      <c r="Q121" s="22">
        <v>44103</v>
      </c>
      <c r="R121" s="12"/>
      <c r="S121" s="22">
        <v>44153</v>
      </c>
      <c r="T121" s="22">
        <v>44068</v>
      </c>
      <c r="U121" s="22">
        <v>44103</v>
      </c>
      <c r="V121" s="14">
        <v>36</v>
      </c>
      <c r="W121" s="12">
        <v>45</v>
      </c>
      <c r="X121" s="14">
        <v>-9</v>
      </c>
      <c r="Y121" s="218">
        <v>694</v>
      </c>
      <c r="Z121" s="22">
        <v>44103</v>
      </c>
      <c r="AA121" s="218">
        <v>705</v>
      </c>
      <c r="AB121" s="22">
        <v>44103</v>
      </c>
      <c r="AC121" s="40">
        <v>356534500</v>
      </c>
      <c r="AD121" s="43">
        <v>35653450</v>
      </c>
      <c r="AE121" s="43">
        <v>392187950</v>
      </c>
      <c r="AF121" s="39">
        <v>44088</v>
      </c>
      <c r="AG121" s="39">
        <v>44088</v>
      </c>
      <c r="AH121" s="39">
        <v>44068</v>
      </c>
      <c r="AI121" s="39">
        <v>44097</v>
      </c>
      <c r="AJ121" s="39">
        <v>44097</v>
      </c>
      <c r="AK121" s="231" t="s">
        <v>497</v>
      </c>
      <c r="AL121" s="230">
        <v>44153</v>
      </c>
      <c r="AM121" s="42">
        <v>3008400799</v>
      </c>
      <c r="AN121" s="230">
        <v>44913</v>
      </c>
      <c r="AO121" s="39">
        <v>44088</v>
      </c>
    </row>
    <row r="122" spans="1:41" ht="39">
      <c r="A122" s="11">
        <v>35</v>
      </c>
      <c r="B122" s="16" t="s">
        <v>454</v>
      </c>
      <c r="C122" s="17" t="s">
        <v>101</v>
      </c>
      <c r="D122" s="18" t="s">
        <v>485</v>
      </c>
      <c r="E122" s="17" t="s">
        <v>486</v>
      </c>
      <c r="F122" s="19">
        <v>43633</v>
      </c>
      <c r="G122" s="11">
        <v>6</v>
      </c>
      <c r="H122" s="12" t="s">
        <v>491</v>
      </c>
      <c r="I122" s="20">
        <v>44056</v>
      </c>
      <c r="J122" s="21" t="s">
        <v>419</v>
      </c>
      <c r="K122" s="11" t="s">
        <v>26</v>
      </c>
      <c r="L122" s="13">
        <v>829150</v>
      </c>
      <c r="M122" s="13">
        <v>252</v>
      </c>
      <c r="N122" s="13">
        <v>5</v>
      </c>
      <c r="O122" s="13">
        <f t="shared" si="4"/>
        <v>208945800</v>
      </c>
      <c r="P122" s="12"/>
      <c r="Q122" s="22">
        <v>44204</v>
      </c>
      <c r="R122" s="12"/>
      <c r="S122" s="22">
        <v>44251</v>
      </c>
      <c r="T122" s="22">
        <v>44179</v>
      </c>
      <c r="U122" s="22">
        <v>44204</v>
      </c>
      <c r="V122" s="14">
        <v>26</v>
      </c>
      <c r="W122" s="12">
        <v>30</v>
      </c>
      <c r="X122" s="14">
        <v>-4</v>
      </c>
      <c r="Y122" s="218">
        <v>1815</v>
      </c>
      <c r="Z122" s="22">
        <v>44204</v>
      </c>
      <c r="AA122" s="218">
        <v>1820</v>
      </c>
      <c r="AB122" s="22">
        <v>44204</v>
      </c>
      <c r="AC122" s="40">
        <v>208945800</v>
      </c>
      <c r="AD122" s="43">
        <v>20894580</v>
      </c>
      <c r="AE122" s="43">
        <v>229840380</v>
      </c>
      <c r="AF122" s="39">
        <v>44181</v>
      </c>
      <c r="AG122" s="39">
        <v>44181</v>
      </c>
      <c r="AH122" s="39">
        <v>44179</v>
      </c>
      <c r="AI122" s="39">
        <v>44190</v>
      </c>
      <c r="AJ122" s="39">
        <v>44190</v>
      </c>
      <c r="AK122" s="232" t="s">
        <v>502</v>
      </c>
      <c r="AL122" s="230">
        <v>44259</v>
      </c>
      <c r="AM122" s="42">
        <v>1476131599</v>
      </c>
      <c r="AN122" s="230">
        <v>45012</v>
      </c>
      <c r="AO122" s="39">
        <v>44181</v>
      </c>
    </row>
    <row r="123" spans="1:41" ht="28.5" customHeight="1">
      <c r="A123" s="23"/>
      <c r="B123" s="24" t="s">
        <v>102</v>
      </c>
      <c r="C123" s="24"/>
      <c r="D123" s="25"/>
      <c r="E123" s="228"/>
      <c r="F123" s="26"/>
      <c r="G123" s="23"/>
      <c r="H123" s="25"/>
      <c r="I123" s="26"/>
      <c r="J123" s="27"/>
      <c r="K123" s="25"/>
      <c r="L123" s="28"/>
      <c r="M123" s="28"/>
      <c r="N123" s="28"/>
      <c r="O123" s="29">
        <f>SUBTOTAL(9,O121:O122)</f>
        <v>565480300</v>
      </c>
      <c r="P123" s="12"/>
      <c r="Q123" s="11"/>
      <c r="R123" s="28"/>
      <c r="S123" s="30"/>
      <c r="T123" s="31"/>
      <c r="U123" s="22"/>
      <c r="V123" s="32"/>
      <c r="W123" s="33"/>
      <c r="X123" s="14"/>
      <c r="Y123" s="218"/>
      <c r="Z123" s="22"/>
      <c r="AA123" s="218"/>
      <c r="AB123" s="22"/>
      <c r="AC123" s="38"/>
      <c r="AD123" s="38"/>
      <c r="AE123" s="38"/>
      <c r="AF123" s="38"/>
      <c r="AG123" s="38"/>
      <c r="AH123" s="38"/>
      <c r="AI123" s="38"/>
      <c r="AJ123" s="38"/>
      <c r="AK123" s="38"/>
      <c r="AL123" s="38"/>
      <c r="AM123" s="38"/>
      <c r="AN123" s="38"/>
      <c r="AO123" s="38"/>
    </row>
    <row r="124" spans="1:41" ht="39">
      <c r="A124" s="11">
        <v>36</v>
      </c>
      <c r="B124" s="16" t="s">
        <v>455</v>
      </c>
      <c r="C124" s="17" t="s">
        <v>103</v>
      </c>
      <c r="D124" s="18" t="s">
        <v>485</v>
      </c>
      <c r="E124" s="17" t="s">
        <v>486</v>
      </c>
      <c r="F124" s="19">
        <v>43633</v>
      </c>
      <c r="G124" s="11">
        <v>1</v>
      </c>
      <c r="H124" s="11" t="s">
        <v>487</v>
      </c>
      <c r="I124" s="20">
        <v>44056</v>
      </c>
      <c r="J124" s="21" t="s">
        <v>419</v>
      </c>
      <c r="K124" s="11" t="s">
        <v>26</v>
      </c>
      <c r="L124" s="13">
        <v>829150</v>
      </c>
      <c r="M124" s="13">
        <v>570</v>
      </c>
      <c r="N124" s="13">
        <v>11</v>
      </c>
      <c r="O124" s="13">
        <f t="shared" si="4"/>
        <v>472615500</v>
      </c>
      <c r="P124" s="12"/>
      <c r="Q124" s="22">
        <v>44106</v>
      </c>
      <c r="R124" s="12"/>
      <c r="S124" s="22">
        <v>44153</v>
      </c>
      <c r="T124" s="22">
        <v>44068</v>
      </c>
      <c r="U124" s="22">
        <v>44106</v>
      </c>
      <c r="V124" s="14">
        <v>39</v>
      </c>
      <c r="W124" s="12">
        <v>45</v>
      </c>
      <c r="X124" s="14">
        <v>-6</v>
      </c>
      <c r="Y124" s="218">
        <v>737</v>
      </c>
      <c r="Z124" s="22">
        <v>44106</v>
      </c>
      <c r="AA124" s="218">
        <v>742</v>
      </c>
      <c r="AB124" s="22">
        <v>44106</v>
      </c>
      <c r="AC124" s="40">
        <v>472615500</v>
      </c>
      <c r="AD124" s="43">
        <v>47261550</v>
      </c>
      <c r="AE124" s="43">
        <v>519877050</v>
      </c>
      <c r="AF124" s="39">
        <v>44088</v>
      </c>
      <c r="AG124" s="39">
        <v>44088</v>
      </c>
      <c r="AH124" s="39">
        <v>44068</v>
      </c>
      <c r="AI124" s="39">
        <v>44097</v>
      </c>
      <c r="AJ124" s="39">
        <v>44097</v>
      </c>
      <c r="AK124" s="231" t="s">
        <v>497</v>
      </c>
      <c r="AL124" s="230">
        <v>44153</v>
      </c>
      <c r="AM124" s="42">
        <v>3008400799</v>
      </c>
      <c r="AN124" s="230">
        <v>44913</v>
      </c>
      <c r="AO124" s="39">
        <v>44088</v>
      </c>
    </row>
    <row r="125" spans="1:41" ht="39">
      <c r="A125" s="11">
        <v>36</v>
      </c>
      <c r="B125" s="16" t="s">
        <v>455</v>
      </c>
      <c r="C125" s="17" t="s">
        <v>103</v>
      </c>
      <c r="D125" s="18" t="s">
        <v>485</v>
      </c>
      <c r="E125" s="17" t="s">
        <v>486</v>
      </c>
      <c r="F125" s="19">
        <v>43633</v>
      </c>
      <c r="G125" s="11">
        <v>2</v>
      </c>
      <c r="H125" s="12" t="s">
        <v>488</v>
      </c>
      <c r="I125" s="20">
        <v>44056</v>
      </c>
      <c r="J125" s="21" t="s">
        <v>419</v>
      </c>
      <c r="K125" s="11" t="s">
        <v>26</v>
      </c>
      <c r="L125" s="13">
        <v>829150</v>
      </c>
      <c r="M125" s="13">
        <v>300</v>
      </c>
      <c r="N125" s="13">
        <v>6</v>
      </c>
      <c r="O125" s="13">
        <f t="shared" si="4"/>
        <v>248745000</v>
      </c>
      <c r="P125" s="12"/>
      <c r="Q125" s="22">
        <v>44116</v>
      </c>
      <c r="R125" s="12"/>
      <c r="S125" s="22">
        <v>44154</v>
      </c>
      <c r="T125" s="22">
        <v>44091</v>
      </c>
      <c r="U125" s="22">
        <v>44116</v>
      </c>
      <c r="V125" s="14">
        <v>26</v>
      </c>
      <c r="W125" s="12">
        <v>30</v>
      </c>
      <c r="X125" s="14">
        <v>-4</v>
      </c>
      <c r="Y125" s="218">
        <v>809</v>
      </c>
      <c r="Z125" s="22">
        <v>44116</v>
      </c>
      <c r="AA125" s="218">
        <v>823</v>
      </c>
      <c r="AB125" s="22">
        <v>44116</v>
      </c>
      <c r="AC125" s="40">
        <v>248745000</v>
      </c>
      <c r="AD125" s="43">
        <v>24874500</v>
      </c>
      <c r="AE125" s="43">
        <v>273619500</v>
      </c>
      <c r="AF125" s="39">
        <v>44102</v>
      </c>
      <c r="AG125" s="39">
        <v>44102</v>
      </c>
      <c r="AH125" s="39">
        <v>44091</v>
      </c>
      <c r="AI125" s="39">
        <v>44111</v>
      </c>
      <c r="AJ125" s="39">
        <v>44111</v>
      </c>
      <c r="AK125" s="231" t="s">
        <v>498</v>
      </c>
      <c r="AL125" s="230">
        <v>44154</v>
      </c>
      <c r="AM125" s="42">
        <v>1557031765</v>
      </c>
      <c r="AN125" s="230">
        <v>44914</v>
      </c>
      <c r="AO125" s="39">
        <v>44102</v>
      </c>
    </row>
    <row r="126" spans="1:41" ht="39">
      <c r="A126" s="11">
        <v>36</v>
      </c>
      <c r="B126" s="16" t="s">
        <v>455</v>
      </c>
      <c r="C126" s="17" t="s">
        <v>103</v>
      </c>
      <c r="D126" s="18" t="s">
        <v>485</v>
      </c>
      <c r="E126" s="17" t="s">
        <v>486</v>
      </c>
      <c r="F126" s="19">
        <v>43633</v>
      </c>
      <c r="G126" s="11">
        <v>3</v>
      </c>
      <c r="H126" s="12" t="s">
        <v>494</v>
      </c>
      <c r="I126" s="20">
        <v>44056</v>
      </c>
      <c r="J126" s="21" t="s">
        <v>419</v>
      </c>
      <c r="K126" s="11" t="s">
        <v>26</v>
      </c>
      <c r="L126" s="13">
        <v>829150</v>
      </c>
      <c r="M126" s="13">
        <v>450</v>
      </c>
      <c r="N126" s="13">
        <v>9</v>
      </c>
      <c r="O126" s="13">
        <f t="shared" si="4"/>
        <v>373117500</v>
      </c>
      <c r="P126" s="12"/>
      <c r="Q126" s="22">
        <v>44147</v>
      </c>
      <c r="R126" s="12"/>
      <c r="S126" s="22">
        <v>44180</v>
      </c>
      <c r="T126" s="22">
        <v>44118</v>
      </c>
      <c r="U126" s="22">
        <v>44147</v>
      </c>
      <c r="V126" s="14">
        <v>30</v>
      </c>
      <c r="W126" s="12">
        <v>30</v>
      </c>
      <c r="X126" s="14">
        <v>0</v>
      </c>
      <c r="Y126" s="218">
        <v>1288</v>
      </c>
      <c r="Z126" s="22">
        <v>44147</v>
      </c>
      <c r="AA126" s="218">
        <v>1311</v>
      </c>
      <c r="AB126" s="22">
        <v>44147</v>
      </c>
      <c r="AC126" s="40">
        <v>373117500</v>
      </c>
      <c r="AD126" s="43">
        <v>37311750</v>
      </c>
      <c r="AE126" s="43">
        <v>410429250</v>
      </c>
      <c r="AF126" s="39">
        <v>44123</v>
      </c>
      <c r="AG126" s="39">
        <v>44123</v>
      </c>
      <c r="AH126" s="39">
        <v>44118</v>
      </c>
      <c r="AI126" s="39">
        <v>44132</v>
      </c>
      <c r="AJ126" s="39">
        <v>44132</v>
      </c>
      <c r="AK126" s="231" t="s">
        <v>499</v>
      </c>
      <c r="AL126" s="230">
        <v>44190</v>
      </c>
      <c r="AM126" s="42">
        <v>1453466784</v>
      </c>
      <c r="AN126" s="230">
        <v>44941</v>
      </c>
      <c r="AO126" s="39">
        <v>44123</v>
      </c>
    </row>
    <row r="127" spans="1:41" ht="39">
      <c r="A127" s="11">
        <v>36</v>
      </c>
      <c r="B127" s="16" t="s">
        <v>455</v>
      </c>
      <c r="C127" s="17" t="s">
        <v>103</v>
      </c>
      <c r="D127" s="18" t="s">
        <v>485</v>
      </c>
      <c r="E127" s="17" t="s">
        <v>486</v>
      </c>
      <c r="F127" s="19">
        <v>43633</v>
      </c>
      <c r="G127" s="11">
        <v>6</v>
      </c>
      <c r="H127" s="12" t="s">
        <v>491</v>
      </c>
      <c r="I127" s="20">
        <v>44056</v>
      </c>
      <c r="J127" s="21" t="s">
        <v>419</v>
      </c>
      <c r="K127" s="11" t="s">
        <v>26</v>
      </c>
      <c r="L127" s="13">
        <v>829150</v>
      </c>
      <c r="M127" s="13">
        <v>215</v>
      </c>
      <c r="N127" s="13">
        <v>4</v>
      </c>
      <c r="O127" s="13">
        <f t="shared" ref="O127:O158" si="5">L127*M127</f>
        <v>178267250</v>
      </c>
      <c r="P127" s="12"/>
      <c r="Q127" s="22">
        <v>44204</v>
      </c>
      <c r="R127" s="12"/>
      <c r="S127" s="22">
        <v>44251</v>
      </c>
      <c r="T127" s="22">
        <v>44179</v>
      </c>
      <c r="U127" s="22">
        <v>44204</v>
      </c>
      <c r="V127" s="14">
        <v>26</v>
      </c>
      <c r="W127" s="12">
        <v>30</v>
      </c>
      <c r="X127" s="14">
        <v>-4</v>
      </c>
      <c r="Y127" s="218">
        <v>1824</v>
      </c>
      <c r="Z127" s="22">
        <v>44204</v>
      </c>
      <c r="AA127" s="218">
        <v>1829</v>
      </c>
      <c r="AB127" s="22">
        <v>44204</v>
      </c>
      <c r="AC127" s="40">
        <v>178267250</v>
      </c>
      <c r="AD127" s="43">
        <v>17826725</v>
      </c>
      <c r="AE127" s="43">
        <v>196093975</v>
      </c>
      <c r="AF127" s="39">
        <v>44181</v>
      </c>
      <c r="AG127" s="39">
        <v>44181</v>
      </c>
      <c r="AH127" s="39">
        <v>44179</v>
      </c>
      <c r="AI127" s="39">
        <v>44190</v>
      </c>
      <c r="AJ127" s="39">
        <v>44190</v>
      </c>
      <c r="AK127" s="232" t="s">
        <v>502</v>
      </c>
      <c r="AL127" s="230">
        <v>44259</v>
      </c>
      <c r="AM127" s="42">
        <v>1476131599</v>
      </c>
      <c r="AN127" s="230">
        <v>45012</v>
      </c>
      <c r="AO127" s="39">
        <v>44181</v>
      </c>
    </row>
    <row r="128" spans="1:41" ht="28.5" customHeight="1">
      <c r="A128" s="23"/>
      <c r="B128" s="24" t="s">
        <v>104</v>
      </c>
      <c r="C128" s="24"/>
      <c r="D128" s="25"/>
      <c r="E128" s="228"/>
      <c r="F128" s="26"/>
      <c r="G128" s="23"/>
      <c r="H128" s="25"/>
      <c r="I128" s="26"/>
      <c r="J128" s="27"/>
      <c r="K128" s="25"/>
      <c r="L128" s="28"/>
      <c r="M128" s="28"/>
      <c r="N128" s="28"/>
      <c r="O128" s="29">
        <f>SUBTOTAL(9,O124:O127)</f>
        <v>1272745250</v>
      </c>
      <c r="P128" s="12"/>
      <c r="Q128" s="11"/>
      <c r="R128" s="28"/>
      <c r="S128" s="30"/>
      <c r="T128" s="31"/>
      <c r="U128" s="22"/>
      <c r="V128" s="32"/>
      <c r="W128" s="33"/>
      <c r="X128" s="14"/>
      <c r="Y128" s="218"/>
      <c r="Z128" s="22"/>
      <c r="AA128" s="218"/>
      <c r="AB128" s="22"/>
      <c r="AC128" s="38"/>
      <c r="AD128" s="38"/>
      <c r="AE128" s="38"/>
      <c r="AF128" s="38"/>
      <c r="AG128" s="38"/>
      <c r="AH128" s="38"/>
      <c r="AI128" s="38"/>
      <c r="AJ128" s="38"/>
      <c r="AK128" s="38"/>
      <c r="AL128" s="38"/>
      <c r="AM128" s="38"/>
      <c r="AN128" s="38"/>
      <c r="AO128" s="38"/>
    </row>
    <row r="129" spans="1:41" ht="39">
      <c r="A129" s="11">
        <v>37</v>
      </c>
      <c r="B129" s="16" t="s">
        <v>456</v>
      </c>
      <c r="C129" s="17" t="s">
        <v>97</v>
      </c>
      <c r="D129" s="18" t="s">
        <v>485</v>
      </c>
      <c r="E129" s="17" t="s">
        <v>486</v>
      </c>
      <c r="F129" s="19">
        <v>43633</v>
      </c>
      <c r="G129" s="11">
        <v>1</v>
      </c>
      <c r="H129" s="11" t="s">
        <v>487</v>
      </c>
      <c r="I129" s="20">
        <v>44056</v>
      </c>
      <c r="J129" s="21" t="s">
        <v>419</v>
      </c>
      <c r="K129" s="11" t="s">
        <v>26</v>
      </c>
      <c r="L129" s="13">
        <v>829150</v>
      </c>
      <c r="M129" s="13">
        <v>3800</v>
      </c>
      <c r="N129" s="13">
        <v>76</v>
      </c>
      <c r="O129" s="13">
        <f t="shared" si="5"/>
        <v>3150770000</v>
      </c>
      <c r="P129" s="12"/>
      <c r="Q129" s="22">
        <v>44112</v>
      </c>
      <c r="R129" s="12"/>
      <c r="S129" s="22">
        <v>44153</v>
      </c>
      <c r="T129" s="22">
        <v>44068</v>
      </c>
      <c r="U129" s="22">
        <v>44112</v>
      </c>
      <c r="V129" s="14">
        <v>45</v>
      </c>
      <c r="W129" s="12">
        <v>45</v>
      </c>
      <c r="X129" s="14">
        <v>0</v>
      </c>
      <c r="Y129" s="218">
        <v>776</v>
      </c>
      <c r="Z129" s="22">
        <v>44112</v>
      </c>
      <c r="AA129" s="218">
        <v>792</v>
      </c>
      <c r="AB129" s="22">
        <v>44112</v>
      </c>
      <c r="AC129" s="40">
        <v>3150770000</v>
      </c>
      <c r="AD129" s="43">
        <v>315077000</v>
      </c>
      <c r="AE129" s="43">
        <v>3465847000</v>
      </c>
      <c r="AF129" s="39">
        <v>44088</v>
      </c>
      <c r="AG129" s="39">
        <v>44088</v>
      </c>
      <c r="AH129" s="39">
        <v>44068</v>
      </c>
      <c r="AI129" s="39">
        <v>44097</v>
      </c>
      <c r="AJ129" s="39">
        <v>44097</v>
      </c>
      <c r="AK129" s="231" t="s">
        <v>497</v>
      </c>
      <c r="AL129" s="230">
        <v>44153</v>
      </c>
      <c r="AM129" s="42">
        <v>3008400799</v>
      </c>
      <c r="AN129" s="230">
        <v>44913</v>
      </c>
      <c r="AO129" s="39">
        <v>44088</v>
      </c>
    </row>
    <row r="130" spans="1:41" ht="39">
      <c r="A130" s="11">
        <v>37</v>
      </c>
      <c r="B130" s="16" t="s">
        <v>456</v>
      </c>
      <c r="C130" s="17" t="s">
        <v>97</v>
      </c>
      <c r="D130" s="18" t="s">
        <v>485</v>
      </c>
      <c r="E130" s="17" t="s">
        <v>486</v>
      </c>
      <c r="F130" s="19">
        <v>43633</v>
      </c>
      <c r="G130" s="11">
        <v>3</v>
      </c>
      <c r="H130" s="12" t="s">
        <v>494</v>
      </c>
      <c r="I130" s="20">
        <v>44056</v>
      </c>
      <c r="J130" s="21" t="s">
        <v>419</v>
      </c>
      <c r="K130" s="11" t="s">
        <v>26</v>
      </c>
      <c r="L130" s="13">
        <v>829150</v>
      </c>
      <c r="M130" s="13">
        <v>100</v>
      </c>
      <c r="N130" s="13">
        <v>2</v>
      </c>
      <c r="O130" s="13">
        <f t="shared" si="5"/>
        <v>82915000</v>
      </c>
      <c r="P130" s="12"/>
      <c r="Q130" s="22">
        <v>44147</v>
      </c>
      <c r="R130" s="12"/>
      <c r="S130" s="22">
        <v>44180</v>
      </c>
      <c r="T130" s="22">
        <v>44118</v>
      </c>
      <c r="U130" s="22">
        <v>44147</v>
      </c>
      <c r="V130" s="14">
        <v>30</v>
      </c>
      <c r="W130" s="12">
        <v>30</v>
      </c>
      <c r="X130" s="14">
        <v>0</v>
      </c>
      <c r="Y130" s="218">
        <v>1285</v>
      </c>
      <c r="Z130" s="22">
        <v>44147</v>
      </c>
      <c r="AA130" s="218">
        <v>1308</v>
      </c>
      <c r="AB130" s="22">
        <v>44147</v>
      </c>
      <c r="AC130" s="40">
        <v>82915000</v>
      </c>
      <c r="AD130" s="43">
        <v>8291500</v>
      </c>
      <c r="AE130" s="43">
        <v>91206500</v>
      </c>
      <c r="AF130" s="39">
        <v>44123</v>
      </c>
      <c r="AG130" s="39">
        <v>44123</v>
      </c>
      <c r="AH130" s="39">
        <v>44118</v>
      </c>
      <c r="AI130" s="39">
        <v>44132</v>
      </c>
      <c r="AJ130" s="39">
        <v>44132</v>
      </c>
      <c r="AK130" s="231" t="s">
        <v>499</v>
      </c>
      <c r="AL130" s="230">
        <v>44190</v>
      </c>
      <c r="AM130" s="42">
        <v>1453466784</v>
      </c>
      <c r="AN130" s="230">
        <v>44941</v>
      </c>
      <c r="AO130" s="39">
        <v>44123</v>
      </c>
    </row>
    <row r="131" spans="1:41" ht="39">
      <c r="A131" s="11">
        <v>37</v>
      </c>
      <c r="B131" s="16" t="s">
        <v>456</v>
      </c>
      <c r="C131" s="17" t="s">
        <v>97</v>
      </c>
      <c r="D131" s="18" t="s">
        <v>485</v>
      </c>
      <c r="E131" s="17" t="s">
        <v>486</v>
      </c>
      <c r="F131" s="19">
        <v>43633</v>
      </c>
      <c r="G131" s="11">
        <v>4</v>
      </c>
      <c r="H131" s="11" t="s">
        <v>489</v>
      </c>
      <c r="I131" s="20">
        <v>44056</v>
      </c>
      <c r="J131" s="21" t="s">
        <v>419</v>
      </c>
      <c r="K131" s="11" t="s">
        <v>26</v>
      </c>
      <c r="L131" s="13">
        <v>829150</v>
      </c>
      <c r="M131" s="13">
        <v>400</v>
      </c>
      <c r="N131" s="13">
        <v>8</v>
      </c>
      <c r="O131" s="13">
        <f t="shared" si="5"/>
        <v>331660000</v>
      </c>
      <c r="P131" s="12"/>
      <c r="Q131" s="22">
        <v>44166</v>
      </c>
      <c r="R131" s="12"/>
      <c r="S131" s="22">
        <v>44208</v>
      </c>
      <c r="T131" s="22">
        <v>44127</v>
      </c>
      <c r="U131" s="22">
        <v>44166</v>
      </c>
      <c r="V131" s="14">
        <v>40</v>
      </c>
      <c r="W131" s="12">
        <v>30</v>
      </c>
      <c r="X131" s="14">
        <v>10</v>
      </c>
      <c r="Y131" s="218">
        <v>1451</v>
      </c>
      <c r="Z131" s="22">
        <v>44166</v>
      </c>
      <c r="AA131" s="218">
        <v>1454</v>
      </c>
      <c r="AB131" s="22">
        <v>44166</v>
      </c>
      <c r="AC131" s="40">
        <v>331660000</v>
      </c>
      <c r="AD131" s="43">
        <v>33166000</v>
      </c>
      <c r="AE131" s="43">
        <v>364826000</v>
      </c>
      <c r="AF131" s="39">
        <v>44517</v>
      </c>
      <c r="AG131" s="39">
        <v>44517</v>
      </c>
      <c r="AH131" s="39">
        <v>44127</v>
      </c>
      <c r="AI131" s="39">
        <v>44161</v>
      </c>
      <c r="AJ131" s="39">
        <v>44161</v>
      </c>
      <c r="AK131" s="231" t="s">
        <v>500</v>
      </c>
      <c r="AL131" s="230">
        <v>44214</v>
      </c>
      <c r="AM131" s="42">
        <v>241970845</v>
      </c>
      <c r="AN131" s="230">
        <v>44970</v>
      </c>
      <c r="AO131" s="39">
        <v>44517</v>
      </c>
    </row>
    <row r="132" spans="1:41" ht="39">
      <c r="A132" s="11">
        <v>37</v>
      </c>
      <c r="B132" s="16" t="s">
        <v>456</v>
      </c>
      <c r="C132" s="17" t="s">
        <v>97</v>
      </c>
      <c r="D132" s="18" t="s">
        <v>485</v>
      </c>
      <c r="E132" s="17" t="s">
        <v>486</v>
      </c>
      <c r="F132" s="19">
        <v>43633</v>
      </c>
      <c r="G132" s="11">
        <v>6</v>
      </c>
      <c r="H132" s="12" t="s">
        <v>491</v>
      </c>
      <c r="I132" s="20">
        <v>44056</v>
      </c>
      <c r="J132" s="21" t="s">
        <v>419</v>
      </c>
      <c r="K132" s="11" t="s">
        <v>26</v>
      </c>
      <c r="L132" s="13">
        <v>829150</v>
      </c>
      <c r="M132" s="13">
        <v>900</v>
      </c>
      <c r="N132" s="13">
        <v>18</v>
      </c>
      <c r="O132" s="13">
        <f t="shared" si="5"/>
        <v>746235000</v>
      </c>
      <c r="P132" s="12"/>
      <c r="Q132" s="22">
        <v>44208</v>
      </c>
      <c r="R132" s="12"/>
      <c r="S132" s="22">
        <v>44251</v>
      </c>
      <c r="T132" s="22">
        <v>44179</v>
      </c>
      <c r="U132" s="22">
        <v>44208</v>
      </c>
      <c r="V132" s="14">
        <v>30</v>
      </c>
      <c r="W132" s="12">
        <v>30</v>
      </c>
      <c r="X132" s="14">
        <v>0</v>
      </c>
      <c r="Y132" s="218">
        <v>1890</v>
      </c>
      <c r="Z132" s="22">
        <v>44208</v>
      </c>
      <c r="AA132" s="218">
        <v>1908</v>
      </c>
      <c r="AB132" s="22">
        <v>44208</v>
      </c>
      <c r="AC132" s="40">
        <v>746235000</v>
      </c>
      <c r="AD132" s="43">
        <v>74623500</v>
      </c>
      <c r="AE132" s="43">
        <v>820858500</v>
      </c>
      <c r="AF132" s="39">
        <v>44181</v>
      </c>
      <c r="AG132" s="39">
        <v>44181</v>
      </c>
      <c r="AH132" s="39">
        <v>44179</v>
      </c>
      <c r="AI132" s="39">
        <v>44190</v>
      </c>
      <c r="AJ132" s="39">
        <v>44190</v>
      </c>
      <c r="AK132" s="232" t="s">
        <v>502</v>
      </c>
      <c r="AL132" s="230">
        <v>44259</v>
      </c>
      <c r="AM132" s="42">
        <v>1476131599</v>
      </c>
      <c r="AN132" s="230">
        <v>45012</v>
      </c>
      <c r="AO132" s="39">
        <v>44181</v>
      </c>
    </row>
    <row r="133" spans="1:41" ht="28.5" customHeight="1">
      <c r="A133" s="23"/>
      <c r="B133" s="24" t="s">
        <v>98</v>
      </c>
      <c r="C133" s="24"/>
      <c r="D133" s="25"/>
      <c r="E133" s="228"/>
      <c r="F133" s="26"/>
      <c r="G133" s="23"/>
      <c r="H133" s="25"/>
      <c r="I133" s="26"/>
      <c r="J133" s="27"/>
      <c r="K133" s="25"/>
      <c r="L133" s="28"/>
      <c r="M133" s="28"/>
      <c r="N133" s="28"/>
      <c r="O133" s="29">
        <f>SUBTOTAL(9,O129:O132)</f>
        <v>4311580000</v>
      </c>
      <c r="P133" s="12"/>
      <c r="Q133" s="11"/>
      <c r="R133" s="28"/>
      <c r="S133" s="30"/>
      <c r="T133" s="31"/>
      <c r="U133" s="22"/>
      <c r="V133" s="32"/>
      <c r="W133" s="33"/>
      <c r="X133" s="14"/>
      <c r="Y133" s="218"/>
      <c r="Z133" s="22"/>
      <c r="AA133" s="218"/>
      <c r="AB133" s="22"/>
      <c r="AC133" s="38"/>
      <c r="AD133" s="38"/>
      <c r="AE133" s="38"/>
      <c r="AF133" s="38"/>
      <c r="AG133" s="38"/>
      <c r="AH133" s="38"/>
      <c r="AI133" s="38"/>
      <c r="AJ133" s="38"/>
      <c r="AK133" s="38"/>
      <c r="AL133" s="38"/>
      <c r="AM133" s="38"/>
      <c r="AN133" s="38"/>
      <c r="AO133" s="38"/>
    </row>
    <row r="134" spans="1:41" ht="39">
      <c r="A134" s="11">
        <v>38</v>
      </c>
      <c r="B134" s="16" t="s">
        <v>457</v>
      </c>
      <c r="C134" s="17" t="s">
        <v>105</v>
      </c>
      <c r="D134" s="18" t="s">
        <v>485</v>
      </c>
      <c r="E134" s="17" t="s">
        <v>486</v>
      </c>
      <c r="F134" s="19">
        <v>43633</v>
      </c>
      <c r="G134" s="11">
        <v>1</v>
      </c>
      <c r="H134" s="11" t="s">
        <v>487</v>
      </c>
      <c r="I134" s="20">
        <v>44056</v>
      </c>
      <c r="J134" s="21" t="s">
        <v>419</v>
      </c>
      <c r="K134" s="11" t="s">
        <v>26</v>
      </c>
      <c r="L134" s="13">
        <v>829150</v>
      </c>
      <c r="M134" s="13">
        <v>520</v>
      </c>
      <c r="N134" s="13">
        <v>10</v>
      </c>
      <c r="O134" s="13">
        <f t="shared" si="5"/>
        <v>431158000</v>
      </c>
      <c r="P134" s="12"/>
      <c r="Q134" s="22">
        <v>44105</v>
      </c>
      <c r="R134" s="12"/>
      <c r="S134" s="22">
        <v>44153</v>
      </c>
      <c r="T134" s="22">
        <v>44068</v>
      </c>
      <c r="U134" s="22">
        <v>44105</v>
      </c>
      <c r="V134" s="14">
        <v>38</v>
      </c>
      <c r="W134" s="12">
        <v>45</v>
      </c>
      <c r="X134" s="14">
        <v>-7</v>
      </c>
      <c r="Y134" s="218">
        <v>719</v>
      </c>
      <c r="Z134" s="22">
        <v>44105</v>
      </c>
      <c r="AA134" s="218">
        <v>727</v>
      </c>
      <c r="AB134" s="22">
        <v>44105</v>
      </c>
      <c r="AC134" s="40">
        <v>431158000</v>
      </c>
      <c r="AD134" s="43">
        <v>43115800</v>
      </c>
      <c r="AE134" s="43">
        <v>474273800</v>
      </c>
      <c r="AF134" s="39">
        <v>44088</v>
      </c>
      <c r="AG134" s="39">
        <v>44088</v>
      </c>
      <c r="AH134" s="39">
        <v>44068</v>
      </c>
      <c r="AI134" s="39">
        <v>44097</v>
      </c>
      <c r="AJ134" s="39">
        <v>44097</v>
      </c>
      <c r="AK134" s="231" t="s">
        <v>497</v>
      </c>
      <c r="AL134" s="230">
        <v>44153</v>
      </c>
      <c r="AM134" s="42">
        <v>3008400799</v>
      </c>
      <c r="AN134" s="230">
        <v>44913</v>
      </c>
      <c r="AO134" s="39">
        <v>44088</v>
      </c>
    </row>
    <row r="135" spans="1:41" ht="28.5" customHeight="1">
      <c r="A135" s="23"/>
      <c r="B135" s="24" t="s">
        <v>106</v>
      </c>
      <c r="C135" s="24"/>
      <c r="D135" s="25"/>
      <c r="E135" s="228"/>
      <c r="F135" s="26"/>
      <c r="G135" s="23"/>
      <c r="H135" s="25"/>
      <c r="I135" s="26"/>
      <c r="J135" s="27"/>
      <c r="K135" s="25"/>
      <c r="L135" s="28"/>
      <c r="M135" s="28"/>
      <c r="N135" s="28"/>
      <c r="O135" s="29">
        <f>SUBTOTAL(9,O134:O134)</f>
        <v>431158000</v>
      </c>
      <c r="P135" s="12"/>
      <c r="Q135" s="11"/>
      <c r="R135" s="28"/>
      <c r="S135" s="30"/>
      <c r="T135" s="31"/>
      <c r="U135" s="22"/>
      <c r="V135" s="32"/>
      <c r="W135" s="33"/>
      <c r="X135" s="14"/>
      <c r="Y135" s="218"/>
      <c r="Z135" s="22"/>
      <c r="AA135" s="218"/>
      <c r="AB135" s="22"/>
      <c r="AC135" s="38"/>
      <c r="AD135" s="38"/>
      <c r="AE135" s="38"/>
      <c r="AF135" s="38"/>
      <c r="AG135" s="38"/>
      <c r="AH135" s="38"/>
      <c r="AI135" s="38"/>
      <c r="AJ135" s="38"/>
      <c r="AK135" s="38"/>
      <c r="AL135" s="38"/>
      <c r="AM135" s="38"/>
      <c r="AN135" s="38"/>
      <c r="AO135" s="38"/>
    </row>
    <row r="136" spans="1:41" ht="39">
      <c r="A136" s="11">
        <v>39</v>
      </c>
      <c r="B136" s="16" t="s">
        <v>458</v>
      </c>
      <c r="C136" s="17" t="s">
        <v>107</v>
      </c>
      <c r="D136" s="18" t="s">
        <v>485</v>
      </c>
      <c r="E136" s="17" t="s">
        <v>486</v>
      </c>
      <c r="F136" s="19">
        <v>43633</v>
      </c>
      <c r="G136" s="11">
        <v>1</v>
      </c>
      <c r="H136" s="11" t="s">
        <v>487</v>
      </c>
      <c r="I136" s="20">
        <v>44056</v>
      </c>
      <c r="J136" s="21" t="s">
        <v>419</v>
      </c>
      <c r="K136" s="11" t="s">
        <v>26</v>
      </c>
      <c r="L136" s="13">
        <v>829150</v>
      </c>
      <c r="M136" s="13">
        <v>760</v>
      </c>
      <c r="N136" s="13">
        <v>15</v>
      </c>
      <c r="O136" s="13">
        <f t="shared" si="5"/>
        <v>630154000</v>
      </c>
      <c r="P136" s="12"/>
      <c r="Q136" s="22">
        <v>44102</v>
      </c>
      <c r="R136" s="12"/>
      <c r="S136" s="22">
        <v>44153</v>
      </c>
      <c r="T136" s="22">
        <v>44068</v>
      </c>
      <c r="U136" s="22">
        <v>44102</v>
      </c>
      <c r="V136" s="14">
        <v>35</v>
      </c>
      <c r="W136" s="12">
        <v>45</v>
      </c>
      <c r="X136" s="14">
        <v>-10</v>
      </c>
      <c r="Y136" s="218">
        <v>679</v>
      </c>
      <c r="Z136" s="22">
        <v>44102</v>
      </c>
      <c r="AA136" s="218">
        <v>685</v>
      </c>
      <c r="AB136" s="22">
        <v>44102</v>
      </c>
      <c r="AC136" s="40">
        <v>630154000</v>
      </c>
      <c r="AD136" s="43">
        <v>63015400</v>
      </c>
      <c r="AE136" s="43">
        <v>693169400</v>
      </c>
      <c r="AF136" s="39">
        <v>44088</v>
      </c>
      <c r="AG136" s="39">
        <v>44088</v>
      </c>
      <c r="AH136" s="39">
        <v>44068</v>
      </c>
      <c r="AI136" s="39">
        <v>44097</v>
      </c>
      <c r="AJ136" s="39">
        <v>44097</v>
      </c>
      <c r="AK136" s="231" t="s">
        <v>497</v>
      </c>
      <c r="AL136" s="230">
        <v>44153</v>
      </c>
      <c r="AM136" s="42">
        <v>3008400799</v>
      </c>
      <c r="AN136" s="230">
        <v>44913</v>
      </c>
      <c r="AO136" s="39">
        <v>44088</v>
      </c>
    </row>
    <row r="137" spans="1:41" ht="39">
      <c r="A137" s="11">
        <v>39</v>
      </c>
      <c r="B137" s="16" t="s">
        <v>458</v>
      </c>
      <c r="C137" s="17" t="s">
        <v>107</v>
      </c>
      <c r="D137" s="18" t="s">
        <v>485</v>
      </c>
      <c r="E137" s="17" t="s">
        <v>486</v>
      </c>
      <c r="F137" s="19">
        <v>43633</v>
      </c>
      <c r="G137" s="11">
        <v>2</v>
      </c>
      <c r="H137" s="12" t="s">
        <v>488</v>
      </c>
      <c r="I137" s="20">
        <v>44056</v>
      </c>
      <c r="J137" s="21" t="s">
        <v>419</v>
      </c>
      <c r="K137" s="11" t="s">
        <v>26</v>
      </c>
      <c r="L137" s="13">
        <v>829150</v>
      </c>
      <c r="M137" s="13">
        <v>1500</v>
      </c>
      <c r="N137" s="13">
        <v>30</v>
      </c>
      <c r="O137" s="13">
        <f t="shared" si="5"/>
        <v>1243725000</v>
      </c>
      <c r="P137" s="12"/>
      <c r="Q137" s="22">
        <v>44116</v>
      </c>
      <c r="R137" s="12"/>
      <c r="S137" s="22">
        <v>44154</v>
      </c>
      <c r="T137" s="22">
        <v>44091</v>
      </c>
      <c r="U137" s="22">
        <v>44116</v>
      </c>
      <c r="V137" s="14">
        <v>26</v>
      </c>
      <c r="W137" s="12">
        <v>30</v>
      </c>
      <c r="X137" s="14">
        <v>-4</v>
      </c>
      <c r="Y137" s="218">
        <v>819</v>
      </c>
      <c r="Z137" s="22">
        <v>44116</v>
      </c>
      <c r="AA137" s="218">
        <v>833</v>
      </c>
      <c r="AB137" s="22">
        <v>44116</v>
      </c>
      <c r="AC137" s="40">
        <v>1243725000</v>
      </c>
      <c r="AD137" s="43">
        <v>124372500</v>
      </c>
      <c r="AE137" s="43">
        <v>1368097500</v>
      </c>
      <c r="AF137" s="39">
        <v>44102</v>
      </c>
      <c r="AG137" s="39">
        <v>44102</v>
      </c>
      <c r="AH137" s="39">
        <v>44091</v>
      </c>
      <c r="AI137" s="39">
        <v>44111</v>
      </c>
      <c r="AJ137" s="39">
        <v>44111</v>
      </c>
      <c r="AK137" s="231" t="s">
        <v>498</v>
      </c>
      <c r="AL137" s="230">
        <v>44154</v>
      </c>
      <c r="AM137" s="42">
        <v>1557031765</v>
      </c>
      <c r="AN137" s="230">
        <v>44914</v>
      </c>
      <c r="AO137" s="39">
        <v>44102</v>
      </c>
    </row>
    <row r="138" spans="1:41" ht="39">
      <c r="A138" s="11">
        <v>39</v>
      </c>
      <c r="B138" s="16" t="s">
        <v>458</v>
      </c>
      <c r="C138" s="17" t="s">
        <v>107</v>
      </c>
      <c r="D138" s="18" t="s">
        <v>485</v>
      </c>
      <c r="E138" s="17" t="s">
        <v>486</v>
      </c>
      <c r="F138" s="19">
        <v>43633</v>
      </c>
      <c r="G138" s="11">
        <v>3</v>
      </c>
      <c r="H138" s="12" t="s">
        <v>494</v>
      </c>
      <c r="I138" s="20">
        <v>44056</v>
      </c>
      <c r="J138" s="21" t="s">
        <v>419</v>
      </c>
      <c r="K138" s="11" t="s">
        <v>26</v>
      </c>
      <c r="L138" s="13">
        <v>829150</v>
      </c>
      <c r="M138" s="13">
        <v>1700</v>
      </c>
      <c r="N138" s="13">
        <v>34</v>
      </c>
      <c r="O138" s="13">
        <f t="shared" si="5"/>
        <v>1409555000</v>
      </c>
      <c r="P138" s="12"/>
      <c r="Q138" s="22">
        <v>44147</v>
      </c>
      <c r="R138" s="12"/>
      <c r="S138" s="22">
        <v>44180</v>
      </c>
      <c r="T138" s="22">
        <v>44118</v>
      </c>
      <c r="U138" s="22">
        <v>44147</v>
      </c>
      <c r="V138" s="14">
        <v>30</v>
      </c>
      <c r="W138" s="12">
        <v>30</v>
      </c>
      <c r="X138" s="14">
        <v>0</v>
      </c>
      <c r="Y138" s="218">
        <v>1302</v>
      </c>
      <c r="Z138" s="22">
        <v>44147</v>
      </c>
      <c r="AA138" s="218">
        <v>1325</v>
      </c>
      <c r="AB138" s="22">
        <v>44147</v>
      </c>
      <c r="AC138" s="40">
        <v>1409555000</v>
      </c>
      <c r="AD138" s="43">
        <v>140955500</v>
      </c>
      <c r="AE138" s="43">
        <v>1550510500</v>
      </c>
      <c r="AF138" s="39">
        <v>44123</v>
      </c>
      <c r="AG138" s="39">
        <v>44123</v>
      </c>
      <c r="AH138" s="39">
        <v>44118</v>
      </c>
      <c r="AI138" s="39">
        <v>44132</v>
      </c>
      <c r="AJ138" s="39">
        <v>44132</v>
      </c>
      <c r="AK138" s="231" t="s">
        <v>499</v>
      </c>
      <c r="AL138" s="230">
        <v>44190</v>
      </c>
      <c r="AM138" s="42">
        <v>1453466784</v>
      </c>
      <c r="AN138" s="230">
        <v>44941</v>
      </c>
      <c r="AO138" s="39">
        <v>44123</v>
      </c>
    </row>
    <row r="139" spans="1:41" ht="39">
      <c r="A139" s="11">
        <v>39</v>
      </c>
      <c r="B139" s="16" t="s">
        <v>458</v>
      </c>
      <c r="C139" s="17" t="s">
        <v>107</v>
      </c>
      <c r="D139" s="18" t="s">
        <v>485</v>
      </c>
      <c r="E139" s="17" t="s">
        <v>486</v>
      </c>
      <c r="F139" s="19">
        <v>43633</v>
      </c>
      <c r="G139" s="11">
        <v>5</v>
      </c>
      <c r="H139" s="11" t="s">
        <v>490</v>
      </c>
      <c r="I139" s="20">
        <v>44056</v>
      </c>
      <c r="J139" s="21" t="s">
        <v>419</v>
      </c>
      <c r="K139" s="11" t="s">
        <v>26</v>
      </c>
      <c r="L139" s="13">
        <v>829150</v>
      </c>
      <c r="M139" s="13">
        <v>200</v>
      </c>
      <c r="N139" s="13">
        <v>4</v>
      </c>
      <c r="O139" s="13">
        <f t="shared" si="5"/>
        <v>165830000</v>
      </c>
      <c r="P139" s="12"/>
      <c r="Q139" s="22">
        <v>44167</v>
      </c>
      <c r="R139" s="12"/>
      <c r="S139" s="22">
        <v>44210</v>
      </c>
      <c r="T139" s="22">
        <v>44148</v>
      </c>
      <c r="U139" s="22">
        <v>44167</v>
      </c>
      <c r="V139" s="14">
        <v>20</v>
      </c>
      <c r="W139" s="12">
        <v>30</v>
      </c>
      <c r="X139" s="14">
        <v>-10</v>
      </c>
      <c r="Y139" s="218">
        <v>1467</v>
      </c>
      <c r="Z139" s="22">
        <v>44167</v>
      </c>
      <c r="AA139" s="218">
        <v>1483</v>
      </c>
      <c r="AB139" s="22">
        <v>44167</v>
      </c>
      <c r="AC139" s="40">
        <v>165830000</v>
      </c>
      <c r="AD139" s="43">
        <v>16583000</v>
      </c>
      <c r="AE139" s="43">
        <v>182413000</v>
      </c>
      <c r="AF139" s="39">
        <v>44153</v>
      </c>
      <c r="AG139" s="39">
        <v>44153</v>
      </c>
      <c r="AH139" s="39">
        <v>44148</v>
      </c>
      <c r="AI139" s="39">
        <v>44162</v>
      </c>
      <c r="AJ139" s="39">
        <v>44162</v>
      </c>
      <c r="AK139" s="232" t="s">
        <v>501</v>
      </c>
      <c r="AL139" s="230">
        <v>44214</v>
      </c>
      <c r="AM139" s="42">
        <v>786063220</v>
      </c>
      <c r="AN139" s="230">
        <v>44970</v>
      </c>
      <c r="AO139" s="39">
        <v>44153</v>
      </c>
    </row>
    <row r="140" spans="1:41" ht="39">
      <c r="A140" s="11">
        <v>39</v>
      </c>
      <c r="B140" s="16" t="s">
        <v>458</v>
      </c>
      <c r="C140" s="17" t="s">
        <v>107</v>
      </c>
      <c r="D140" s="18" t="s">
        <v>485</v>
      </c>
      <c r="E140" s="17" t="s">
        <v>486</v>
      </c>
      <c r="F140" s="19">
        <v>43633</v>
      </c>
      <c r="G140" s="11">
        <v>7</v>
      </c>
      <c r="H140" s="11" t="s">
        <v>492</v>
      </c>
      <c r="I140" s="20">
        <v>44056</v>
      </c>
      <c r="J140" s="21" t="s">
        <v>419</v>
      </c>
      <c r="K140" s="11" t="s">
        <v>26</v>
      </c>
      <c r="L140" s="13">
        <v>829150</v>
      </c>
      <c r="M140" s="13">
        <v>2000</v>
      </c>
      <c r="N140" s="13">
        <v>40</v>
      </c>
      <c r="O140" s="13">
        <f t="shared" si="5"/>
        <v>1658300000</v>
      </c>
      <c r="P140" s="12"/>
      <c r="Q140" s="22">
        <v>44221</v>
      </c>
      <c r="R140" s="12"/>
      <c r="S140" s="22">
        <v>44263</v>
      </c>
      <c r="T140" s="22">
        <v>44200</v>
      </c>
      <c r="U140" s="22">
        <v>44221</v>
      </c>
      <c r="V140" s="14">
        <v>22</v>
      </c>
      <c r="W140" s="12">
        <v>30</v>
      </c>
      <c r="X140" s="14">
        <v>-8</v>
      </c>
      <c r="Y140" s="218">
        <v>1948</v>
      </c>
      <c r="Z140" s="22">
        <v>44221</v>
      </c>
      <c r="AA140" s="218">
        <v>1949</v>
      </c>
      <c r="AB140" s="22">
        <v>44221</v>
      </c>
      <c r="AC140" s="40">
        <v>1658300000</v>
      </c>
      <c r="AD140" s="43">
        <v>165830000</v>
      </c>
      <c r="AE140" s="43">
        <v>1824130000</v>
      </c>
      <c r="AF140" s="39">
        <v>44201</v>
      </c>
      <c r="AG140" s="39">
        <v>44201</v>
      </c>
      <c r="AH140" s="39">
        <v>44200</v>
      </c>
      <c r="AI140" s="39">
        <v>44210</v>
      </c>
      <c r="AJ140" s="39">
        <v>44210</v>
      </c>
      <c r="AK140" s="232" t="s">
        <v>503</v>
      </c>
      <c r="AL140" s="230">
        <v>44272</v>
      </c>
      <c r="AM140" s="42">
        <v>492515100</v>
      </c>
      <c r="AN140" s="230">
        <v>45023</v>
      </c>
      <c r="AO140" s="39">
        <v>44201</v>
      </c>
    </row>
    <row r="141" spans="1:41" ht="28.5" customHeight="1">
      <c r="A141" s="23"/>
      <c r="B141" s="24" t="s">
        <v>108</v>
      </c>
      <c r="C141" s="24"/>
      <c r="D141" s="25"/>
      <c r="E141" s="228"/>
      <c r="F141" s="26"/>
      <c r="G141" s="23"/>
      <c r="H141" s="25"/>
      <c r="I141" s="26"/>
      <c r="J141" s="27"/>
      <c r="K141" s="25"/>
      <c r="L141" s="28"/>
      <c r="M141" s="28"/>
      <c r="N141" s="28"/>
      <c r="O141" s="29">
        <f>SUBTOTAL(9,O136:O140)</f>
        <v>5107564000</v>
      </c>
      <c r="P141" s="12"/>
      <c r="Q141" s="11"/>
      <c r="R141" s="28"/>
      <c r="S141" s="30"/>
      <c r="T141" s="31"/>
      <c r="U141" s="22"/>
      <c r="V141" s="32"/>
      <c r="W141" s="33"/>
      <c r="X141" s="14"/>
      <c r="Y141" s="218"/>
      <c r="Z141" s="22"/>
      <c r="AA141" s="218"/>
      <c r="AB141" s="22"/>
      <c r="AC141" s="38"/>
      <c r="AD141" s="38"/>
      <c r="AE141" s="38"/>
      <c r="AF141" s="38"/>
      <c r="AG141" s="38"/>
      <c r="AH141" s="38"/>
      <c r="AI141" s="38"/>
      <c r="AJ141" s="38"/>
      <c r="AK141" s="38"/>
      <c r="AL141" s="38"/>
      <c r="AM141" s="38"/>
      <c r="AN141" s="38"/>
      <c r="AO141" s="38"/>
    </row>
    <row r="142" spans="1:41" ht="39">
      <c r="A142" s="11">
        <v>40</v>
      </c>
      <c r="B142" s="16" t="s">
        <v>459</v>
      </c>
      <c r="C142" s="17" t="s">
        <v>111</v>
      </c>
      <c r="D142" s="18" t="s">
        <v>485</v>
      </c>
      <c r="E142" s="17" t="s">
        <v>486</v>
      </c>
      <c r="F142" s="19">
        <v>43633</v>
      </c>
      <c r="G142" s="11">
        <v>1</v>
      </c>
      <c r="H142" s="11" t="s">
        <v>487</v>
      </c>
      <c r="I142" s="20">
        <v>44056</v>
      </c>
      <c r="J142" s="21" t="s">
        <v>419</v>
      </c>
      <c r="K142" s="11" t="s">
        <v>26</v>
      </c>
      <c r="L142" s="13">
        <v>829150</v>
      </c>
      <c r="M142" s="13">
        <v>800</v>
      </c>
      <c r="N142" s="13">
        <v>16</v>
      </c>
      <c r="O142" s="13">
        <f t="shared" si="5"/>
        <v>663320000</v>
      </c>
      <c r="P142" s="12"/>
      <c r="Q142" s="22">
        <v>44102</v>
      </c>
      <c r="R142" s="12"/>
      <c r="S142" s="22">
        <v>44153</v>
      </c>
      <c r="T142" s="22">
        <v>44068</v>
      </c>
      <c r="U142" s="22">
        <v>44102</v>
      </c>
      <c r="V142" s="14">
        <v>35</v>
      </c>
      <c r="W142" s="12">
        <v>45</v>
      </c>
      <c r="X142" s="14">
        <v>-10</v>
      </c>
      <c r="Y142" s="218">
        <v>680</v>
      </c>
      <c r="Z142" s="22">
        <v>44102</v>
      </c>
      <c r="AA142" s="218">
        <v>686</v>
      </c>
      <c r="AB142" s="22">
        <v>44102</v>
      </c>
      <c r="AC142" s="40">
        <v>663320000</v>
      </c>
      <c r="AD142" s="43">
        <v>66332000</v>
      </c>
      <c r="AE142" s="43">
        <v>729652000</v>
      </c>
      <c r="AF142" s="39">
        <v>44088</v>
      </c>
      <c r="AG142" s="39">
        <v>44088</v>
      </c>
      <c r="AH142" s="39">
        <v>44068</v>
      </c>
      <c r="AI142" s="39">
        <v>44097</v>
      </c>
      <c r="AJ142" s="39">
        <v>44097</v>
      </c>
      <c r="AK142" s="231" t="s">
        <v>497</v>
      </c>
      <c r="AL142" s="230">
        <v>44153</v>
      </c>
      <c r="AM142" s="42">
        <v>3008400799</v>
      </c>
      <c r="AN142" s="230">
        <v>44913</v>
      </c>
      <c r="AO142" s="39">
        <v>44088</v>
      </c>
    </row>
    <row r="143" spans="1:41" ht="39">
      <c r="A143" s="11">
        <v>40</v>
      </c>
      <c r="B143" s="16" t="s">
        <v>459</v>
      </c>
      <c r="C143" s="17" t="s">
        <v>111</v>
      </c>
      <c r="D143" s="18" t="s">
        <v>485</v>
      </c>
      <c r="E143" s="17" t="s">
        <v>486</v>
      </c>
      <c r="F143" s="19">
        <v>43633</v>
      </c>
      <c r="G143" s="11">
        <v>2</v>
      </c>
      <c r="H143" s="12" t="s">
        <v>488</v>
      </c>
      <c r="I143" s="20">
        <v>44056</v>
      </c>
      <c r="J143" s="21" t="s">
        <v>419</v>
      </c>
      <c r="K143" s="11" t="s">
        <v>26</v>
      </c>
      <c r="L143" s="13">
        <v>829150</v>
      </c>
      <c r="M143" s="13">
        <v>1100</v>
      </c>
      <c r="N143" s="13">
        <v>22</v>
      </c>
      <c r="O143" s="13">
        <f t="shared" si="5"/>
        <v>912065000</v>
      </c>
      <c r="P143" s="12"/>
      <c r="Q143" s="22">
        <v>44116</v>
      </c>
      <c r="R143" s="12"/>
      <c r="S143" s="22">
        <v>44154</v>
      </c>
      <c r="T143" s="22">
        <v>44091</v>
      </c>
      <c r="U143" s="22">
        <v>44116</v>
      </c>
      <c r="V143" s="14">
        <v>26</v>
      </c>
      <c r="W143" s="12">
        <v>30</v>
      </c>
      <c r="X143" s="14">
        <v>-4</v>
      </c>
      <c r="Y143" s="218">
        <v>818</v>
      </c>
      <c r="Z143" s="22">
        <v>44116</v>
      </c>
      <c r="AA143" s="218">
        <v>832</v>
      </c>
      <c r="AB143" s="22">
        <v>44116</v>
      </c>
      <c r="AC143" s="40">
        <v>912065000</v>
      </c>
      <c r="AD143" s="43">
        <v>91206500</v>
      </c>
      <c r="AE143" s="43">
        <v>1003271500</v>
      </c>
      <c r="AF143" s="39">
        <v>44102</v>
      </c>
      <c r="AG143" s="39">
        <v>44102</v>
      </c>
      <c r="AH143" s="39">
        <v>44091</v>
      </c>
      <c r="AI143" s="39">
        <v>44111</v>
      </c>
      <c r="AJ143" s="39">
        <v>44111</v>
      </c>
      <c r="AK143" s="231" t="s">
        <v>498</v>
      </c>
      <c r="AL143" s="230">
        <v>44154</v>
      </c>
      <c r="AM143" s="42">
        <v>1557031765</v>
      </c>
      <c r="AN143" s="230">
        <v>44914</v>
      </c>
      <c r="AO143" s="39">
        <v>44102</v>
      </c>
    </row>
    <row r="144" spans="1:41" ht="39">
      <c r="A144" s="11">
        <v>40</v>
      </c>
      <c r="B144" s="16" t="s">
        <v>459</v>
      </c>
      <c r="C144" s="17" t="s">
        <v>111</v>
      </c>
      <c r="D144" s="18" t="s">
        <v>485</v>
      </c>
      <c r="E144" s="17" t="s">
        <v>486</v>
      </c>
      <c r="F144" s="19">
        <v>43633</v>
      </c>
      <c r="G144" s="11">
        <v>4</v>
      </c>
      <c r="H144" s="11" t="s">
        <v>489</v>
      </c>
      <c r="I144" s="20">
        <v>44056</v>
      </c>
      <c r="J144" s="21" t="s">
        <v>419</v>
      </c>
      <c r="K144" s="11" t="s">
        <v>26</v>
      </c>
      <c r="L144" s="13">
        <v>829150</v>
      </c>
      <c r="M144" s="13">
        <v>1200</v>
      </c>
      <c r="N144" s="13">
        <v>24</v>
      </c>
      <c r="O144" s="13">
        <f t="shared" si="5"/>
        <v>994980000</v>
      </c>
      <c r="P144" s="12"/>
      <c r="Q144" s="22">
        <v>44165</v>
      </c>
      <c r="R144" s="12"/>
      <c r="S144" s="22">
        <v>44208</v>
      </c>
      <c r="T144" s="22">
        <v>44127</v>
      </c>
      <c r="U144" s="22">
        <v>44165</v>
      </c>
      <c r="V144" s="14">
        <v>39</v>
      </c>
      <c r="W144" s="12">
        <v>30</v>
      </c>
      <c r="X144" s="14">
        <v>9</v>
      </c>
      <c r="Y144" s="218">
        <v>1438</v>
      </c>
      <c r="Z144" s="22">
        <v>44165</v>
      </c>
      <c r="AA144" s="218">
        <v>1440</v>
      </c>
      <c r="AB144" s="22">
        <v>44165</v>
      </c>
      <c r="AC144" s="40">
        <v>994980000</v>
      </c>
      <c r="AD144" s="43">
        <v>99498000</v>
      </c>
      <c r="AE144" s="43">
        <v>1094478000</v>
      </c>
      <c r="AF144" s="39">
        <v>44517</v>
      </c>
      <c r="AG144" s="39">
        <v>44517</v>
      </c>
      <c r="AH144" s="39">
        <v>44127</v>
      </c>
      <c r="AI144" s="39">
        <v>44161</v>
      </c>
      <c r="AJ144" s="39">
        <v>44161</v>
      </c>
      <c r="AK144" s="231" t="s">
        <v>500</v>
      </c>
      <c r="AL144" s="230">
        <v>44214</v>
      </c>
      <c r="AM144" s="42">
        <v>241970845</v>
      </c>
      <c r="AN144" s="230">
        <v>44970</v>
      </c>
      <c r="AO144" s="39">
        <v>44517</v>
      </c>
    </row>
    <row r="145" spans="1:41" ht="39">
      <c r="A145" s="11">
        <v>40</v>
      </c>
      <c r="B145" s="16" t="s">
        <v>459</v>
      </c>
      <c r="C145" s="17" t="s">
        <v>111</v>
      </c>
      <c r="D145" s="18" t="s">
        <v>485</v>
      </c>
      <c r="E145" s="17" t="s">
        <v>486</v>
      </c>
      <c r="F145" s="19">
        <v>43633</v>
      </c>
      <c r="G145" s="11">
        <v>5</v>
      </c>
      <c r="H145" s="11" t="s">
        <v>490</v>
      </c>
      <c r="I145" s="20">
        <v>44056</v>
      </c>
      <c r="J145" s="21" t="s">
        <v>419</v>
      </c>
      <c r="K145" s="11" t="s">
        <v>26</v>
      </c>
      <c r="L145" s="13">
        <v>829150</v>
      </c>
      <c r="M145" s="13">
        <v>600</v>
      </c>
      <c r="N145" s="13">
        <v>12</v>
      </c>
      <c r="O145" s="13">
        <f t="shared" si="5"/>
        <v>497490000</v>
      </c>
      <c r="P145" s="12"/>
      <c r="Q145" s="22">
        <v>44167</v>
      </c>
      <c r="R145" s="12"/>
      <c r="S145" s="22">
        <v>44210</v>
      </c>
      <c r="T145" s="22">
        <v>44148</v>
      </c>
      <c r="U145" s="22">
        <v>44167</v>
      </c>
      <c r="V145" s="14">
        <v>20</v>
      </c>
      <c r="W145" s="12">
        <v>30</v>
      </c>
      <c r="X145" s="14">
        <v>-10</v>
      </c>
      <c r="Y145" s="218">
        <v>1473</v>
      </c>
      <c r="Z145" s="22">
        <v>44167</v>
      </c>
      <c r="AA145" s="218">
        <v>1489</v>
      </c>
      <c r="AB145" s="22">
        <v>44167</v>
      </c>
      <c r="AC145" s="40">
        <v>497490000</v>
      </c>
      <c r="AD145" s="43">
        <v>49749000</v>
      </c>
      <c r="AE145" s="43">
        <v>547239000</v>
      </c>
      <c r="AF145" s="39">
        <v>44153</v>
      </c>
      <c r="AG145" s="39">
        <v>44153</v>
      </c>
      <c r="AH145" s="39">
        <v>44148</v>
      </c>
      <c r="AI145" s="39">
        <v>44162</v>
      </c>
      <c r="AJ145" s="39">
        <v>44162</v>
      </c>
      <c r="AK145" s="232" t="s">
        <v>501</v>
      </c>
      <c r="AL145" s="230">
        <v>44214</v>
      </c>
      <c r="AM145" s="42">
        <v>786063220</v>
      </c>
      <c r="AN145" s="230">
        <v>44970</v>
      </c>
      <c r="AO145" s="39">
        <v>44153</v>
      </c>
    </row>
    <row r="146" spans="1:41" ht="39">
      <c r="A146" s="11">
        <v>40</v>
      </c>
      <c r="B146" s="16" t="s">
        <v>459</v>
      </c>
      <c r="C146" s="17" t="s">
        <v>111</v>
      </c>
      <c r="D146" s="18" t="s">
        <v>485</v>
      </c>
      <c r="E146" s="17" t="s">
        <v>486</v>
      </c>
      <c r="F146" s="19">
        <v>43633</v>
      </c>
      <c r="G146" s="11">
        <v>7</v>
      </c>
      <c r="H146" s="11" t="s">
        <v>492</v>
      </c>
      <c r="I146" s="20">
        <v>44056</v>
      </c>
      <c r="J146" s="21" t="s">
        <v>419</v>
      </c>
      <c r="K146" s="11" t="s">
        <v>26</v>
      </c>
      <c r="L146" s="13">
        <v>829150</v>
      </c>
      <c r="M146" s="13">
        <v>1200</v>
      </c>
      <c r="N146" s="13">
        <v>24</v>
      </c>
      <c r="O146" s="13">
        <f t="shared" si="5"/>
        <v>994980000</v>
      </c>
      <c r="P146" s="12"/>
      <c r="Q146" s="22">
        <v>44214</v>
      </c>
      <c r="R146" s="12"/>
      <c r="S146" s="22">
        <v>44263</v>
      </c>
      <c r="T146" s="22">
        <v>44200</v>
      </c>
      <c r="U146" s="22">
        <v>44214</v>
      </c>
      <c r="V146" s="14">
        <v>15</v>
      </c>
      <c r="W146" s="12">
        <v>30</v>
      </c>
      <c r="X146" s="14">
        <v>-15</v>
      </c>
      <c r="Y146" s="218">
        <v>1938</v>
      </c>
      <c r="Z146" s="22">
        <v>44214</v>
      </c>
      <c r="AA146" s="218">
        <v>1942</v>
      </c>
      <c r="AB146" s="22">
        <v>44214</v>
      </c>
      <c r="AC146" s="40">
        <v>994980000</v>
      </c>
      <c r="AD146" s="43">
        <v>99498000</v>
      </c>
      <c r="AE146" s="43">
        <v>1094478000</v>
      </c>
      <c r="AF146" s="39">
        <v>44201</v>
      </c>
      <c r="AG146" s="39">
        <v>44201</v>
      </c>
      <c r="AH146" s="39">
        <v>44200</v>
      </c>
      <c r="AI146" s="39">
        <v>44210</v>
      </c>
      <c r="AJ146" s="39">
        <v>44210</v>
      </c>
      <c r="AK146" s="232" t="s">
        <v>503</v>
      </c>
      <c r="AL146" s="230">
        <v>44272</v>
      </c>
      <c r="AM146" s="42">
        <v>492515100</v>
      </c>
      <c r="AN146" s="230">
        <v>45023</v>
      </c>
      <c r="AO146" s="39">
        <v>44201</v>
      </c>
    </row>
    <row r="147" spans="1:41" ht="28.5" customHeight="1">
      <c r="A147" s="23"/>
      <c r="B147" s="24" t="s">
        <v>112</v>
      </c>
      <c r="C147" s="24"/>
      <c r="D147" s="25"/>
      <c r="E147" s="228"/>
      <c r="F147" s="26"/>
      <c r="G147" s="23"/>
      <c r="H147" s="25"/>
      <c r="I147" s="26"/>
      <c r="J147" s="27"/>
      <c r="K147" s="25"/>
      <c r="L147" s="28"/>
      <c r="M147" s="28"/>
      <c r="N147" s="28"/>
      <c r="O147" s="29">
        <f>SUBTOTAL(9,O142:O146)</f>
        <v>4062835000</v>
      </c>
      <c r="P147" s="12"/>
      <c r="Q147" s="11"/>
      <c r="R147" s="28"/>
      <c r="S147" s="30"/>
      <c r="T147" s="31"/>
      <c r="U147" s="22"/>
      <c r="V147" s="32"/>
      <c r="W147" s="33"/>
      <c r="X147" s="14"/>
      <c r="Y147" s="218"/>
      <c r="Z147" s="22"/>
      <c r="AA147" s="218"/>
      <c r="AB147" s="22"/>
      <c r="AC147" s="38"/>
      <c r="AD147" s="38"/>
      <c r="AE147" s="38"/>
      <c r="AF147" s="38"/>
      <c r="AG147" s="38"/>
      <c r="AH147" s="38"/>
      <c r="AI147" s="38"/>
      <c r="AJ147" s="38"/>
      <c r="AK147" s="38"/>
      <c r="AL147" s="38"/>
      <c r="AM147" s="38"/>
      <c r="AN147" s="38"/>
      <c r="AO147" s="38"/>
    </row>
    <row r="148" spans="1:41" ht="39">
      <c r="A148" s="11">
        <v>41</v>
      </c>
      <c r="B148" s="16" t="s">
        <v>460</v>
      </c>
      <c r="C148" s="17" t="s">
        <v>113</v>
      </c>
      <c r="D148" s="18" t="s">
        <v>485</v>
      </c>
      <c r="E148" s="17" t="s">
        <v>486</v>
      </c>
      <c r="F148" s="19">
        <v>43633</v>
      </c>
      <c r="G148" s="11">
        <v>1</v>
      </c>
      <c r="H148" s="11" t="s">
        <v>487</v>
      </c>
      <c r="I148" s="20">
        <v>44056</v>
      </c>
      <c r="J148" s="21" t="s">
        <v>419</v>
      </c>
      <c r="K148" s="11" t="s">
        <v>26</v>
      </c>
      <c r="L148" s="13">
        <v>829150</v>
      </c>
      <c r="M148" s="13">
        <v>230</v>
      </c>
      <c r="N148" s="13">
        <v>5</v>
      </c>
      <c r="O148" s="13">
        <f t="shared" si="5"/>
        <v>190704500</v>
      </c>
      <c r="P148" s="12"/>
      <c r="Q148" s="22">
        <v>44103</v>
      </c>
      <c r="R148" s="12"/>
      <c r="S148" s="22">
        <v>44153</v>
      </c>
      <c r="T148" s="22">
        <v>44068</v>
      </c>
      <c r="U148" s="22">
        <v>44103</v>
      </c>
      <c r="V148" s="14">
        <v>36</v>
      </c>
      <c r="W148" s="12">
        <v>45</v>
      </c>
      <c r="X148" s="14">
        <v>-9</v>
      </c>
      <c r="Y148" s="218">
        <v>691</v>
      </c>
      <c r="Z148" s="22">
        <v>44103</v>
      </c>
      <c r="AA148" s="218">
        <v>702</v>
      </c>
      <c r="AB148" s="22">
        <v>44103</v>
      </c>
      <c r="AC148" s="40">
        <v>190704500</v>
      </c>
      <c r="AD148" s="43">
        <v>19070450</v>
      </c>
      <c r="AE148" s="43">
        <v>209774950</v>
      </c>
      <c r="AF148" s="39">
        <v>44088</v>
      </c>
      <c r="AG148" s="39">
        <v>44088</v>
      </c>
      <c r="AH148" s="39">
        <v>44068</v>
      </c>
      <c r="AI148" s="39">
        <v>44097</v>
      </c>
      <c r="AJ148" s="39">
        <v>44097</v>
      </c>
      <c r="AK148" s="231" t="s">
        <v>497</v>
      </c>
      <c r="AL148" s="230">
        <v>44153</v>
      </c>
      <c r="AM148" s="42">
        <v>3008400799</v>
      </c>
      <c r="AN148" s="230">
        <v>44913</v>
      </c>
      <c r="AO148" s="39">
        <v>44088</v>
      </c>
    </row>
    <row r="149" spans="1:41" ht="39">
      <c r="A149" s="11">
        <v>41</v>
      </c>
      <c r="B149" s="16" t="s">
        <v>460</v>
      </c>
      <c r="C149" s="17" t="s">
        <v>113</v>
      </c>
      <c r="D149" s="18" t="s">
        <v>485</v>
      </c>
      <c r="E149" s="17" t="s">
        <v>486</v>
      </c>
      <c r="F149" s="19">
        <v>43633</v>
      </c>
      <c r="G149" s="11">
        <v>2</v>
      </c>
      <c r="H149" s="12" t="s">
        <v>488</v>
      </c>
      <c r="I149" s="20">
        <v>44056</v>
      </c>
      <c r="J149" s="21" t="s">
        <v>419</v>
      </c>
      <c r="K149" s="11" t="s">
        <v>26</v>
      </c>
      <c r="L149" s="13">
        <v>829150</v>
      </c>
      <c r="M149" s="13">
        <v>504</v>
      </c>
      <c r="N149" s="13">
        <v>10</v>
      </c>
      <c r="O149" s="13">
        <f t="shared" si="5"/>
        <v>417891600</v>
      </c>
      <c r="P149" s="12"/>
      <c r="Q149" s="22">
        <v>44116</v>
      </c>
      <c r="R149" s="12"/>
      <c r="S149" s="22">
        <v>44154</v>
      </c>
      <c r="T149" s="22">
        <v>44091</v>
      </c>
      <c r="U149" s="22">
        <v>44116</v>
      </c>
      <c r="V149" s="14">
        <v>26</v>
      </c>
      <c r="W149" s="12">
        <v>30</v>
      </c>
      <c r="X149" s="14">
        <v>-4</v>
      </c>
      <c r="Y149" s="218">
        <v>813</v>
      </c>
      <c r="Z149" s="22">
        <v>44116</v>
      </c>
      <c r="AA149" s="218">
        <v>827</v>
      </c>
      <c r="AB149" s="22">
        <v>44116</v>
      </c>
      <c r="AC149" s="40">
        <v>417891600</v>
      </c>
      <c r="AD149" s="43">
        <v>41789160</v>
      </c>
      <c r="AE149" s="43">
        <v>459680760</v>
      </c>
      <c r="AF149" s="39">
        <v>44102</v>
      </c>
      <c r="AG149" s="39">
        <v>44102</v>
      </c>
      <c r="AH149" s="39">
        <v>44091</v>
      </c>
      <c r="AI149" s="39">
        <v>44111</v>
      </c>
      <c r="AJ149" s="39">
        <v>44111</v>
      </c>
      <c r="AK149" s="231" t="s">
        <v>498</v>
      </c>
      <c r="AL149" s="230">
        <v>44154</v>
      </c>
      <c r="AM149" s="42">
        <v>1557031765</v>
      </c>
      <c r="AN149" s="230">
        <v>44914</v>
      </c>
      <c r="AO149" s="39">
        <v>44102</v>
      </c>
    </row>
    <row r="150" spans="1:41" ht="39">
      <c r="A150" s="11">
        <v>41</v>
      </c>
      <c r="B150" s="16" t="s">
        <v>460</v>
      </c>
      <c r="C150" s="17" t="s">
        <v>113</v>
      </c>
      <c r="D150" s="18" t="s">
        <v>485</v>
      </c>
      <c r="E150" s="17" t="s">
        <v>486</v>
      </c>
      <c r="F150" s="19">
        <v>43633</v>
      </c>
      <c r="G150" s="11">
        <v>3</v>
      </c>
      <c r="H150" s="12" t="s">
        <v>494</v>
      </c>
      <c r="I150" s="20">
        <v>44056</v>
      </c>
      <c r="J150" s="21" t="s">
        <v>419</v>
      </c>
      <c r="K150" s="11" t="s">
        <v>26</v>
      </c>
      <c r="L150" s="13">
        <v>829150</v>
      </c>
      <c r="M150" s="13">
        <v>200</v>
      </c>
      <c r="N150" s="13">
        <v>4</v>
      </c>
      <c r="O150" s="13">
        <f t="shared" si="5"/>
        <v>165830000</v>
      </c>
      <c r="P150" s="12"/>
      <c r="Q150" s="22">
        <v>44145</v>
      </c>
      <c r="R150" s="12"/>
      <c r="S150" s="22">
        <v>44180</v>
      </c>
      <c r="T150" s="22">
        <v>44118</v>
      </c>
      <c r="U150" s="22">
        <v>44145</v>
      </c>
      <c r="V150" s="14">
        <v>28</v>
      </c>
      <c r="W150" s="12">
        <v>30</v>
      </c>
      <c r="X150" s="14">
        <v>-2</v>
      </c>
      <c r="Y150" s="218">
        <v>1251</v>
      </c>
      <c r="Z150" s="22">
        <v>44145</v>
      </c>
      <c r="AA150" s="218">
        <v>1253</v>
      </c>
      <c r="AB150" s="22">
        <v>44145</v>
      </c>
      <c r="AC150" s="40">
        <v>165830000</v>
      </c>
      <c r="AD150" s="43">
        <v>16583000</v>
      </c>
      <c r="AE150" s="43">
        <v>182413000</v>
      </c>
      <c r="AF150" s="39">
        <v>44123</v>
      </c>
      <c r="AG150" s="39">
        <v>44123</v>
      </c>
      <c r="AH150" s="39">
        <v>44118</v>
      </c>
      <c r="AI150" s="39">
        <v>44132</v>
      </c>
      <c r="AJ150" s="39">
        <v>44132</v>
      </c>
      <c r="AK150" s="231" t="s">
        <v>499</v>
      </c>
      <c r="AL150" s="230">
        <v>44190</v>
      </c>
      <c r="AM150" s="42">
        <v>1453466784</v>
      </c>
      <c r="AN150" s="230">
        <v>44941</v>
      </c>
      <c r="AO150" s="39">
        <v>44123</v>
      </c>
    </row>
    <row r="151" spans="1:41" ht="39">
      <c r="A151" s="11">
        <v>41</v>
      </c>
      <c r="B151" s="16" t="s">
        <v>460</v>
      </c>
      <c r="C151" s="17" t="s">
        <v>113</v>
      </c>
      <c r="D151" s="18" t="s">
        <v>485</v>
      </c>
      <c r="E151" s="17" t="s">
        <v>486</v>
      </c>
      <c r="F151" s="19">
        <v>43633</v>
      </c>
      <c r="G151" s="11">
        <v>5</v>
      </c>
      <c r="H151" s="11" t="s">
        <v>490</v>
      </c>
      <c r="I151" s="20">
        <v>44056</v>
      </c>
      <c r="J151" s="21" t="s">
        <v>419</v>
      </c>
      <c r="K151" s="11" t="s">
        <v>26</v>
      </c>
      <c r="L151" s="13">
        <v>829150</v>
      </c>
      <c r="M151" s="13">
        <v>1000</v>
      </c>
      <c r="N151" s="13">
        <v>20</v>
      </c>
      <c r="O151" s="13">
        <f t="shared" si="5"/>
        <v>829150000</v>
      </c>
      <c r="P151" s="12"/>
      <c r="Q151" s="22">
        <v>44167</v>
      </c>
      <c r="R151" s="12"/>
      <c r="S151" s="22">
        <v>44210</v>
      </c>
      <c r="T151" s="22">
        <v>44148</v>
      </c>
      <c r="U151" s="22">
        <v>44167</v>
      </c>
      <c r="V151" s="14">
        <v>20</v>
      </c>
      <c r="W151" s="12">
        <v>30</v>
      </c>
      <c r="X151" s="14">
        <v>-10</v>
      </c>
      <c r="Y151" s="218">
        <v>1477</v>
      </c>
      <c r="Z151" s="22">
        <v>44167</v>
      </c>
      <c r="AA151" s="218">
        <v>1493</v>
      </c>
      <c r="AB151" s="22">
        <v>44167</v>
      </c>
      <c r="AC151" s="40">
        <v>829150000</v>
      </c>
      <c r="AD151" s="43">
        <v>82915000</v>
      </c>
      <c r="AE151" s="43">
        <v>912065000</v>
      </c>
      <c r="AF151" s="39">
        <v>44153</v>
      </c>
      <c r="AG151" s="39">
        <v>44153</v>
      </c>
      <c r="AH151" s="39">
        <v>44148</v>
      </c>
      <c r="AI151" s="39">
        <v>44162</v>
      </c>
      <c r="AJ151" s="39">
        <v>44162</v>
      </c>
      <c r="AK151" s="232" t="s">
        <v>501</v>
      </c>
      <c r="AL151" s="230">
        <v>44214</v>
      </c>
      <c r="AM151" s="42">
        <v>786063220</v>
      </c>
      <c r="AN151" s="230">
        <v>44970</v>
      </c>
      <c r="AO151" s="39">
        <v>44153</v>
      </c>
    </row>
    <row r="152" spans="1:41" ht="39">
      <c r="A152" s="11">
        <v>41</v>
      </c>
      <c r="B152" s="16" t="s">
        <v>460</v>
      </c>
      <c r="C152" s="17" t="s">
        <v>113</v>
      </c>
      <c r="D152" s="18" t="s">
        <v>485</v>
      </c>
      <c r="E152" s="17" t="s">
        <v>486</v>
      </c>
      <c r="F152" s="19">
        <v>43633</v>
      </c>
      <c r="G152" s="11">
        <v>6</v>
      </c>
      <c r="H152" s="12" t="s">
        <v>491</v>
      </c>
      <c r="I152" s="20">
        <v>44056</v>
      </c>
      <c r="J152" s="21" t="s">
        <v>419</v>
      </c>
      <c r="K152" s="11" t="s">
        <v>26</v>
      </c>
      <c r="L152" s="13">
        <v>829150</v>
      </c>
      <c r="M152" s="13">
        <v>644</v>
      </c>
      <c r="N152" s="13">
        <v>13</v>
      </c>
      <c r="O152" s="13">
        <f t="shared" si="5"/>
        <v>533972600</v>
      </c>
      <c r="P152" s="12"/>
      <c r="Q152" s="22">
        <v>44208</v>
      </c>
      <c r="R152" s="12"/>
      <c r="S152" s="22">
        <v>44251</v>
      </c>
      <c r="T152" s="22">
        <v>44179</v>
      </c>
      <c r="U152" s="22">
        <v>44208</v>
      </c>
      <c r="V152" s="14">
        <v>30</v>
      </c>
      <c r="W152" s="12">
        <v>30</v>
      </c>
      <c r="X152" s="14">
        <v>0</v>
      </c>
      <c r="Y152" s="218">
        <v>1897</v>
      </c>
      <c r="Z152" s="22">
        <v>44208</v>
      </c>
      <c r="AA152" s="218">
        <v>1915</v>
      </c>
      <c r="AB152" s="22">
        <v>44208</v>
      </c>
      <c r="AC152" s="40">
        <v>533972600</v>
      </c>
      <c r="AD152" s="43">
        <v>53397260</v>
      </c>
      <c r="AE152" s="43">
        <v>587369860</v>
      </c>
      <c r="AF152" s="39">
        <v>44181</v>
      </c>
      <c r="AG152" s="39">
        <v>44181</v>
      </c>
      <c r="AH152" s="39">
        <v>44179</v>
      </c>
      <c r="AI152" s="39">
        <v>44190</v>
      </c>
      <c r="AJ152" s="39">
        <v>44190</v>
      </c>
      <c r="AK152" s="232" t="s">
        <v>502</v>
      </c>
      <c r="AL152" s="230">
        <v>44259</v>
      </c>
      <c r="AM152" s="42">
        <v>1476131599</v>
      </c>
      <c r="AN152" s="230">
        <v>45012</v>
      </c>
      <c r="AO152" s="39">
        <v>44181</v>
      </c>
    </row>
    <row r="153" spans="1:41" ht="28.5" customHeight="1">
      <c r="A153" s="23"/>
      <c r="B153" s="24" t="s">
        <v>114</v>
      </c>
      <c r="C153" s="24"/>
      <c r="D153" s="25"/>
      <c r="E153" s="228"/>
      <c r="F153" s="26"/>
      <c r="G153" s="23"/>
      <c r="H153" s="25"/>
      <c r="I153" s="26"/>
      <c r="J153" s="27"/>
      <c r="K153" s="25"/>
      <c r="L153" s="28"/>
      <c r="M153" s="28"/>
      <c r="N153" s="28"/>
      <c r="O153" s="29">
        <f>SUBTOTAL(9,O148:O152)</f>
        <v>2137548700</v>
      </c>
      <c r="P153" s="12"/>
      <c r="Q153" s="11"/>
      <c r="R153" s="28"/>
      <c r="S153" s="30"/>
      <c r="T153" s="31"/>
      <c r="U153" s="22"/>
      <c r="V153" s="32"/>
      <c r="W153" s="33"/>
      <c r="X153" s="14"/>
      <c r="Y153" s="218"/>
      <c r="Z153" s="22"/>
      <c r="AA153" s="218"/>
      <c r="AB153" s="22"/>
      <c r="AC153" s="38"/>
      <c r="AD153" s="38"/>
      <c r="AE153" s="38"/>
      <c r="AF153" s="38"/>
      <c r="AG153" s="38"/>
      <c r="AH153" s="38"/>
      <c r="AI153" s="38"/>
      <c r="AJ153" s="38"/>
      <c r="AK153" s="38"/>
      <c r="AL153" s="38"/>
      <c r="AM153" s="38"/>
      <c r="AN153" s="38"/>
      <c r="AO153" s="38"/>
    </row>
    <row r="154" spans="1:41" ht="39">
      <c r="A154" s="11">
        <v>42</v>
      </c>
      <c r="B154" s="16" t="s">
        <v>461</v>
      </c>
      <c r="C154" s="17" t="s">
        <v>109</v>
      </c>
      <c r="D154" s="18" t="s">
        <v>485</v>
      </c>
      <c r="E154" s="17" t="s">
        <v>486</v>
      </c>
      <c r="F154" s="19">
        <v>43633</v>
      </c>
      <c r="G154" s="11">
        <v>1</v>
      </c>
      <c r="H154" s="11" t="s">
        <v>487</v>
      </c>
      <c r="I154" s="20">
        <v>44056</v>
      </c>
      <c r="J154" s="21" t="s">
        <v>419</v>
      </c>
      <c r="K154" s="11" t="s">
        <v>26</v>
      </c>
      <c r="L154" s="13">
        <v>829150</v>
      </c>
      <c r="M154" s="13">
        <v>2260</v>
      </c>
      <c r="N154" s="13">
        <v>45</v>
      </c>
      <c r="O154" s="13">
        <f t="shared" si="5"/>
        <v>1873879000</v>
      </c>
      <c r="P154" s="12"/>
      <c r="Q154" s="22">
        <v>44109</v>
      </c>
      <c r="R154" s="12"/>
      <c r="S154" s="22">
        <v>44153</v>
      </c>
      <c r="T154" s="22">
        <v>44068</v>
      </c>
      <c r="U154" s="22">
        <v>44109</v>
      </c>
      <c r="V154" s="14">
        <v>42</v>
      </c>
      <c r="W154" s="12">
        <v>45</v>
      </c>
      <c r="X154" s="14">
        <v>-3</v>
      </c>
      <c r="Y154" s="218">
        <v>748</v>
      </c>
      <c r="Z154" s="22">
        <v>44109</v>
      </c>
      <c r="AA154" s="218">
        <v>753</v>
      </c>
      <c r="AB154" s="22">
        <v>44109</v>
      </c>
      <c r="AC154" s="40">
        <v>1873879000</v>
      </c>
      <c r="AD154" s="43">
        <v>187387900</v>
      </c>
      <c r="AE154" s="43">
        <v>2061266900</v>
      </c>
      <c r="AF154" s="39">
        <v>44088</v>
      </c>
      <c r="AG154" s="39">
        <v>44088</v>
      </c>
      <c r="AH154" s="39">
        <v>44068</v>
      </c>
      <c r="AI154" s="39">
        <v>44097</v>
      </c>
      <c r="AJ154" s="39">
        <v>44097</v>
      </c>
      <c r="AK154" s="231" t="s">
        <v>497</v>
      </c>
      <c r="AL154" s="230">
        <v>44153</v>
      </c>
      <c r="AM154" s="42">
        <v>3008400799</v>
      </c>
      <c r="AN154" s="230">
        <v>44913</v>
      </c>
      <c r="AO154" s="39">
        <v>44088</v>
      </c>
    </row>
    <row r="155" spans="1:41" ht="39">
      <c r="A155" s="11">
        <v>42</v>
      </c>
      <c r="B155" s="16" t="s">
        <v>461</v>
      </c>
      <c r="C155" s="17" t="s">
        <v>109</v>
      </c>
      <c r="D155" s="18" t="s">
        <v>485</v>
      </c>
      <c r="E155" s="17" t="s">
        <v>486</v>
      </c>
      <c r="F155" s="19">
        <v>43633</v>
      </c>
      <c r="G155" s="11">
        <v>2</v>
      </c>
      <c r="H155" s="12" t="s">
        <v>488</v>
      </c>
      <c r="I155" s="20">
        <v>44056</v>
      </c>
      <c r="J155" s="21" t="s">
        <v>419</v>
      </c>
      <c r="K155" s="11" t="s">
        <v>26</v>
      </c>
      <c r="L155" s="13">
        <v>829150</v>
      </c>
      <c r="M155" s="13">
        <v>2000</v>
      </c>
      <c r="N155" s="13">
        <v>40</v>
      </c>
      <c r="O155" s="13">
        <f t="shared" si="5"/>
        <v>1658300000</v>
      </c>
      <c r="P155" s="12"/>
      <c r="Q155" s="22">
        <v>44116</v>
      </c>
      <c r="R155" s="12"/>
      <c r="S155" s="22">
        <v>44154</v>
      </c>
      <c r="T155" s="22">
        <v>44091</v>
      </c>
      <c r="U155" s="22">
        <v>44116</v>
      </c>
      <c r="V155" s="14">
        <v>26</v>
      </c>
      <c r="W155" s="12">
        <v>30</v>
      </c>
      <c r="X155" s="14">
        <v>-4</v>
      </c>
      <c r="Y155" s="218">
        <v>820</v>
      </c>
      <c r="Z155" s="22">
        <v>44116</v>
      </c>
      <c r="AA155" s="218">
        <v>834</v>
      </c>
      <c r="AB155" s="22">
        <v>44116</v>
      </c>
      <c r="AC155" s="40">
        <v>1658300000</v>
      </c>
      <c r="AD155" s="43">
        <v>165830000</v>
      </c>
      <c r="AE155" s="43">
        <v>1824130000</v>
      </c>
      <c r="AF155" s="39">
        <v>44102</v>
      </c>
      <c r="AG155" s="39">
        <v>44102</v>
      </c>
      <c r="AH155" s="39">
        <v>44091</v>
      </c>
      <c r="AI155" s="39">
        <v>44111</v>
      </c>
      <c r="AJ155" s="39">
        <v>44111</v>
      </c>
      <c r="AK155" s="231" t="s">
        <v>498</v>
      </c>
      <c r="AL155" s="230">
        <v>44154</v>
      </c>
      <c r="AM155" s="42">
        <v>1557031765</v>
      </c>
      <c r="AN155" s="230">
        <v>44914</v>
      </c>
      <c r="AO155" s="39">
        <v>44102</v>
      </c>
    </row>
    <row r="156" spans="1:41" ht="39">
      <c r="A156" s="11">
        <v>42</v>
      </c>
      <c r="B156" s="16" t="s">
        <v>461</v>
      </c>
      <c r="C156" s="17" t="s">
        <v>109</v>
      </c>
      <c r="D156" s="18" t="s">
        <v>485</v>
      </c>
      <c r="E156" s="17" t="s">
        <v>486</v>
      </c>
      <c r="F156" s="19">
        <v>43633</v>
      </c>
      <c r="G156" s="11">
        <v>3</v>
      </c>
      <c r="H156" s="12" t="s">
        <v>494</v>
      </c>
      <c r="I156" s="20">
        <v>44056</v>
      </c>
      <c r="J156" s="21" t="s">
        <v>419</v>
      </c>
      <c r="K156" s="11" t="s">
        <v>26</v>
      </c>
      <c r="L156" s="13">
        <v>829150</v>
      </c>
      <c r="M156" s="13">
        <v>2500</v>
      </c>
      <c r="N156" s="13">
        <v>50</v>
      </c>
      <c r="O156" s="13">
        <f t="shared" si="5"/>
        <v>2072875000</v>
      </c>
      <c r="P156" s="12"/>
      <c r="Q156" s="22">
        <v>44147</v>
      </c>
      <c r="R156" s="12"/>
      <c r="S156" s="22">
        <v>44180</v>
      </c>
      <c r="T156" s="22">
        <v>44118</v>
      </c>
      <c r="U156" s="22">
        <v>44147</v>
      </c>
      <c r="V156" s="14">
        <v>30</v>
      </c>
      <c r="W156" s="12">
        <v>30</v>
      </c>
      <c r="X156" s="14">
        <v>0</v>
      </c>
      <c r="Y156" s="218">
        <v>1303</v>
      </c>
      <c r="Z156" s="22">
        <v>44147</v>
      </c>
      <c r="AA156" s="218">
        <v>1326</v>
      </c>
      <c r="AB156" s="22">
        <v>44147</v>
      </c>
      <c r="AC156" s="40">
        <v>2072875000</v>
      </c>
      <c r="AD156" s="43">
        <v>207287500</v>
      </c>
      <c r="AE156" s="43">
        <v>2280162500</v>
      </c>
      <c r="AF156" s="39">
        <v>44123</v>
      </c>
      <c r="AG156" s="39">
        <v>44123</v>
      </c>
      <c r="AH156" s="39">
        <v>44118</v>
      </c>
      <c r="AI156" s="39">
        <v>44132</v>
      </c>
      <c r="AJ156" s="39">
        <v>44132</v>
      </c>
      <c r="AK156" s="231" t="s">
        <v>499</v>
      </c>
      <c r="AL156" s="230">
        <v>44190</v>
      </c>
      <c r="AM156" s="42">
        <v>1453466784</v>
      </c>
      <c r="AN156" s="230">
        <v>44941</v>
      </c>
      <c r="AO156" s="39">
        <v>44123</v>
      </c>
    </row>
    <row r="157" spans="1:41" ht="39">
      <c r="A157" s="11">
        <v>42</v>
      </c>
      <c r="B157" s="16" t="s">
        <v>461</v>
      </c>
      <c r="C157" s="17" t="s">
        <v>109</v>
      </c>
      <c r="D157" s="18" t="s">
        <v>485</v>
      </c>
      <c r="E157" s="17" t="s">
        <v>486</v>
      </c>
      <c r="F157" s="19">
        <v>43633</v>
      </c>
      <c r="G157" s="11">
        <v>5</v>
      </c>
      <c r="H157" s="11" t="s">
        <v>490</v>
      </c>
      <c r="I157" s="20">
        <v>44056</v>
      </c>
      <c r="J157" s="21" t="s">
        <v>419</v>
      </c>
      <c r="K157" s="11" t="s">
        <v>26</v>
      </c>
      <c r="L157" s="13">
        <v>829150</v>
      </c>
      <c r="M157" s="13">
        <v>2500</v>
      </c>
      <c r="N157" s="13">
        <v>50</v>
      </c>
      <c r="O157" s="13">
        <f t="shared" si="5"/>
        <v>2072875000</v>
      </c>
      <c r="P157" s="12"/>
      <c r="Q157" s="22">
        <v>44175</v>
      </c>
      <c r="R157" s="12"/>
      <c r="S157" s="22">
        <v>44210</v>
      </c>
      <c r="T157" s="22">
        <v>44148</v>
      </c>
      <c r="U157" s="22">
        <v>44175</v>
      </c>
      <c r="V157" s="14">
        <v>28</v>
      </c>
      <c r="W157" s="12">
        <v>30</v>
      </c>
      <c r="X157" s="14">
        <v>-2</v>
      </c>
      <c r="Y157" s="218">
        <v>1610</v>
      </c>
      <c r="Z157" s="22">
        <v>44175</v>
      </c>
      <c r="AA157" s="218">
        <v>1611</v>
      </c>
      <c r="AB157" s="22">
        <v>44175</v>
      </c>
      <c r="AC157" s="40">
        <v>2072875000</v>
      </c>
      <c r="AD157" s="43">
        <v>207287500</v>
      </c>
      <c r="AE157" s="43">
        <v>2280162500</v>
      </c>
      <c r="AF157" s="39">
        <v>44153</v>
      </c>
      <c r="AG157" s="39">
        <v>44153</v>
      </c>
      <c r="AH157" s="39">
        <v>44148</v>
      </c>
      <c r="AI157" s="39">
        <v>44162</v>
      </c>
      <c r="AJ157" s="39">
        <v>44162</v>
      </c>
      <c r="AK157" s="232" t="s">
        <v>501</v>
      </c>
      <c r="AL157" s="230">
        <v>44214</v>
      </c>
      <c r="AM157" s="42">
        <v>786063220</v>
      </c>
      <c r="AN157" s="230">
        <v>44970</v>
      </c>
      <c r="AO157" s="39">
        <v>44153</v>
      </c>
    </row>
    <row r="158" spans="1:41" ht="39">
      <c r="A158" s="11">
        <v>42</v>
      </c>
      <c r="B158" s="16" t="s">
        <v>461</v>
      </c>
      <c r="C158" s="17" t="s">
        <v>109</v>
      </c>
      <c r="D158" s="18" t="s">
        <v>485</v>
      </c>
      <c r="E158" s="17" t="s">
        <v>486</v>
      </c>
      <c r="F158" s="19">
        <v>43633</v>
      </c>
      <c r="G158" s="11">
        <v>6</v>
      </c>
      <c r="H158" s="12" t="s">
        <v>491</v>
      </c>
      <c r="I158" s="20">
        <v>44056</v>
      </c>
      <c r="J158" s="21" t="s">
        <v>419</v>
      </c>
      <c r="K158" s="11" t="s">
        <v>26</v>
      </c>
      <c r="L158" s="13">
        <v>829150</v>
      </c>
      <c r="M158" s="13">
        <v>3000</v>
      </c>
      <c r="N158" s="13">
        <v>60</v>
      </c>
      <c r="O158" s="13">
        <f t="shared" si="5"/>
        <v>2487450000</v>
      </c>
      <c r="P158" s="12"/>
      <c r="Q158" s="22">
        <v>44204</v>
      </c>
      <c r="R158" s="12"/>
      <c r="S158" s="22">
        <v>44251</v>
      </c>
      <c r="T158" s="22">
        <v>44179</v>
      </c>
      <c r="U158" s="22">
        <v>44204</v>
      </c>
      <c r="V158" s="14">
        <v>26</v>
      </c>
      <c r="W158" s="12">
        <v>30</v>
      </c>
      <c r="X158" s="14">
        <v>-4</v>
      </c>
      <c r="Y158" s="218">
        <v>1828</v>
      </c>
      <c r="Z158" s="22">
        <v>44204</v>
      </c>
      <c r="AA158" s="218">
        <v>1833</v>
      </c>
      <c r="AB158" s="22">
        <v>44204</v>
      </c>
      <c r="AC158" s="40">
        <v>2487450000</v>
      </c>
      <c r="AD158" s="43">
        <v>248745000</v>
      </c>
      <c r="AE158" s="43">
        <v>2736195000</v>
      </c>
      <c r="AF158" s="39">
        <v>44181</v>
      </c>
      <c r="AG158" s="39">
        <v>44181</v>
      </c>
      <c r="AH158" s="39">
        <v>44179</v>
      </c>
      <c r="AI158" s="39">
        <v>44190</v>
      </c>
      <c r="AJ158" s="39">
        <v>44190</v>
      </c>
      <c r="AK158" s="232" t="s">
        <v>502</v>
      </c>
      <c r="AL158" s="230">
        <v>44259</v>
      </c>
      <c r="AM158" s="42">
        <v>1476131599</v>
      </c>
      <c r="AN158" s="230">
        <v>45012</v>
      </c>
      <c r="AO158" s="39">
        <v>44181</v>
      </c>
    </row>
    <row r="159" spans="1:41" ht="28.5" customHeight="1">
      <c r="A159" s="23"/>
      <c r="B159" s="24" t="s">
        <v>110</v>
      </c>
      <c r="C159" s="24"/>
      <c r="D159" s="25"/>
      <c r="E159" s="228"/>
      <c r="F159" s="26"/>
      <c r="G159" s="23"/>
      <c r="H159" s="25"/>
      <c r="I159" s="26"/>
      <c r="J159" s="27"/>
      <c r="K159" s="25"/>
      <c r="L159" s="28"/>
      <c r="M159" s="28"/>
      <c r="N159" s="28"/>
      <c r="O159" s="29">
        <f>SUBTOTAL(9,O154:O158)</f>
        <v>10165379000</v>
      </c>
      <c r="P159" s="12"/>
      <c r="Q159" s="11"/>
      <c r="R159" s="28"/>
      <c r="S159" s="30"/>
      <c r="T159" s="31"/>
      <c r="U159" s="22"/>
      <c r="V159" s="32"/>
      <c r="W159" s="33"/>
      <c r="X159" s="14"/>
      <c r="Y159" s="218"/>
      <c r="Z159" s="22"/>
      <c r="AA159" s="218"/>
      <c r="AB159" s="22"/>
      <c r="AC159" s="38"/>
      <c r="AD159" s="38"/>
      <c r="AE159" s="38"/>
      <c r="AF159" s="38"/>
      <c r="AG159" s="38"/>
      <c r="AH159" s="38"/>
      <c r="AI159" s="38"/>
      <c r="AJ159" s="38"/>
      <c r="AK159" s="38"/>
      <c r="AL159" s="38"/>
      <c r="AM159" s="38"/>
      <c r="AN159" s="38"/>
      <c r="AO159" s="38"/>
    </row>
    <row r="160" spans="1:41" ht="28.5" customHeight="1">
      <c r="A160" s="23"/>
      <c r="B160" s="24" t="s">
        <v>116</v>
      </c>
      <c r="C160" s="24"/>
      <c r="D160" s="25"/>
      <c r="E160" s="228"/>
      <c r="F160" s="26"/>
      <c r="G160" s="23"/>
      <c r="H160" s="25"/>
      <c r="I160" s="26"/>
      <c r="J160" s="27"/>
      <c r="K160" s="25"/>
      <c r="L160" s="28"/>
      <c r="M160" s="28"/>
      <c r="N160" s="28"/>
      <c r="O160" s="29" t="e">
        <f>SUBTOTAL(9,#REF!)</f>
        <v>#REF!</v>
      </c>
      <c r="P160" s="12"/>
      <c r="Q160" s="11"/>
      <c r="R160" s="28"/>
      <c r="S160" s="30"/>
      <c r="T160" s="31"/>
      <c r="U160" s="22"/>
      <c r="V160" s="32"/>
      <c r="W160" s="33"/>
      <c r="X160" s="14"/>
      <c r="Y160" s="218"/>
      <c r="Z160" s="22"/>
      <c r="AA160" s="218"/>
      <c r="AB160" s="22"/>
      <c r="AC160" s="38"/>
      <c r="AD160" s="38"/>
      <c r="AE160" s="38"/>
      <c r="AF160" s="38"/>
      <c r="AG160" s="38"/>
      <c r="AH160" s="38"/>
      <c r="AI160" s="38"/>
      <c r="AJ160" s="38"/>
      <c r="AK160" s="38"/>
      <c r="AL160" s="38"/>
      <c r="AM160" s="38"/>
      <c r="AN160" s="38"/>
      <c r="AO160" s="38"/>
    </row>
    <row r="161" spans="1:41" ht="39">
      <c r="A161" s="11">
        <v>44</v>
      </c>
      <c r="B161" s="16" t="s">
        <v>462</v>
      </c>
      <c r="C161" s="17" t="s">
        <v>117</v>
      </c>
      <c r="D161" s="18" t="s">
        <v>485</v>
      </c>
      <c r="E161" s="17" t="s">
        <v>486</v>
      </c>
      <c r="F161" s="19">
        <v>43633</v>
      </c>
      <c r="G161" s="11">
        <v>1</v>
      </c>
      <c r="H161" s="11" t="s">
        <v>487</v>
      </c>
      <c r="I161" s="20">
        <v>44056</v>
      </c>
      <c r="J161" s="21" t="s">
        <v>419</v>
      </c>
      <c r="K161" s="11" t="s">
        <v>26</v>
      </c>
      <c r="L161" s="13">
        <v>829150</v>
      </c>
      <c r="M161" s="13">
        <v>760</v>
      </c>
      <c r="N161" s="13">
        <v>15</v>
      </c>
      <c r="O161" s="13">
        <f t="shared" ref="O161:O190" si="6">L161*M161</f>
        <v>630154000</v>
      </c>
      <c r="P161" s="12"/>
      <c r="Q161" s="22">
        <v>44112</v>
      </c>
      <c r="R161" s="12"/>
      <c r="S161" s="22">
        <v>44153</v>
      </c>
      <c r="T161" s="22">
        <v>44068</v>
      </c>
      <c r="U161" s="22">
        <v>44112</v>
      </c>
      <c r="V161" s="14">
        <v>45</v>
      </c>
      <c r="W161" s="12">
        <v>45</v>
      </c>
      <c r="X161" s="14">
        <v>0</v>
      </c>
      <c r="Y161" s="218">
        <v>764</v>
      </c>
      <c r="Z161" s="22">
        <v>44112</v>
      </c>
      <c r="AA161" s="218">
        <v>780</v>
      </c>
      <c r="AB161" s="22">
        <v>44112</v>
      </c>
      <c r="AC161" s="40">
        <v>630154000</v>
      </c>
      <c r="AD161" s="43">
        <v>63015400</v>
      </c>
      <c r="AE161" s="43">
        <v>693169400</v>
      </c>
      <c r="AF161" s="39">
        <v>44088</v>
      </c>
      <c r="AG161" s="39">
        <v>44088</v>
      </c>
      <c r="AH161" s="39">
        <v>44068</v>
      </c>
      <c r="AI161" s="39">
        <v>44097</v>
      </c>
      <c r="AJ161" s="39">
        <v>44097</v>
      </c>
      <c r="AK161" s="231" t="s">
        <v>497</v>
      </c>
      <c r="AL161" s="230">
        <v>44153</v>
      </c>
      <c r="AM161" s="42">
        <v>3008400799</v>
      </c>
      <c r="AN161" s="230">
        <v>44913</v>
      </c>
      <c r="AO161" s="39">
        <v>44088</v>
      </c>
    </row>
    <row r="162" spans="1:41" ht="39">
      <c r="A162" s="11">
        <v>44</v>
      </c>
      <c r="B162" s="16" t="s">
        <v>462</v>
      </c>
      <c r="C162" s="17" t="s">
        <v>117</v>
      </c>
      <c r="D162" s="18" t="s">
        <v>485</v>
      </c>
      <c r="E162" s="17" t="s">
        <v>486</v>
      </c>
      <c r="F162" s="19">
        <v>43633</v>
      </c>
      <c r="G162" s="11">
        <v>2</v>
      </c>
      <c r="H162" s="12" t="s">
        <v>488</v>
      </c>
      <c r="I162" s="20">
        <v>44056</v>
      </c>
      <c r="J162" s="21" t="s">
        <v>419</v>
      </c>
      <c r="K162" s="11" t="s">
        <v>26</v>
      </c>
      <c r="L162" s="13">
        <v>829150</v>
      </c>
      <c r="M162" s="13">
        <v>400</v>
      </c>
      <c r="N162" s="13">
        <v>8</v>
      </c>
      <c r="O162" s="13">
        <f t="shared" si="6"/>
        <v>331660000</v>
      </c>
      <c r="P162" s="12"/>
      <c r="Q162" s="22">
        <v>44118</v>
      </c>
      <c r="R162" s="12"/>
      <c r="S162" s="22">
        <v>44154</v>
      </c>
      <c r="T162" s="22">
        <v>44091</v>
      </c>
      <c r="U162" s="22">
        <v>44118</v>
      </c>
      <c r="V162" s="14">
        <v>28</v>
      </c>
      <c r="W162" s="12">
        <v>30</v>
      </c>
      <c r="X162" s="14">
        <v>-2</v>
      </c>
      <c r="Y162" s="218">
        <v>997</v>
      </c>
      <c r="Z162" s="22">
        <v>44118</v>
      </c>
      <c r="AA162" s="218">
        <v>1007</v>
      </c>
      <c r="AB162" s="22">
        <v>44118</v>
      </c>
      <c r="AC162" s="40">
        <v>331660000</v>
      </c>
      <c r="AD162" s="43">
        <v>33166000</v>
      </c>
      <c r="AE162" s="43">
        <v>364826000</v>
      </c>
      <c r="AF162" s="39">
        <v>44102</v>
      </c>
      <c r="AG162" s="39">
        <v>44102</v>
      </c>
      <c r="AH162" s="39">
        <v>44091</v>
      </c>
      <c r="AI162" s="39">
        <v>44111</v>
      </c>
      <c r="AJ162" s="39">
        <v>44111</v>
      </c>
      <c r="AK162" s="231" t="s">
        <v>498</v>
      </c>
      <c r="AL162" s="230">
        <v>44154</v>
      </c>
      <c r="AM162" s="42">
        <v>1557031765</v>
      </c>
      <c r="AN162" s="230">
        <v>44914</v>
      </c>
      <c r="AO162" s="39">
        <v>44102</v>
      </c>
    </row>
    <row r="163" spans="1:41" ht="39">
      <c r="A163" s="11">
        <v>44</v>
      </c>
      <c r="B163" s="16" t="s">
        <v>462</v>
      </c>
      <c r="C163" s="17" t="s">
        <v>117</v>
      </c>
      <c r="D163" s="18" t="s">
        <v>485</v>
      </c>
      <c r="E163" s="17" t="s">
        <v>486</v>
      </c>
      <c r="F163" s="19">
        <v>43633</v>
      </c>
      <c r="G163" s="11">
        <v>5</v>
      </c>
      <c r="H163" s="11" t="s">
        <v>490</v>
      </c>
      <c r="I163" s="20">
        <v>44056</v>
      </c>
      <c r="J163" s="21" t="s">
        <v>419</v>
      </c>
      <c r="K163" s="11" t="s">
        <v>26</v>
      </c>
      <c r="L163" s="13">
        <v>829150</v>
      </c>
      <c r="M163" s="13">
        <v>800</v>
      </c>
      <c r="N163" s="13">
        <v>16</v>
      </c>
      <c r="O163" s="13">
        <f t="shared" si="6"/>
        <v>663320000</v>
      </c>
      <c r="P163" s="12"/>
      <c r="Q163" s="22">
        <v>44167</v>
      </c>
      <c r="R163" s="12"/>
      <c r="S163" s="22">
        <v>44210</v>
      </c>
      <c r="T163" s="22">
        <v>44148</v>
      </c>
      <c r="U163" s="22">
        <v>44167</v>
      </c>
      <c r="V163" s="14">
        <v>20</v>
      </c>
      <c r="W163" s="12">
        <v>30</v>
      </c>
      <c r="X163" s="14">
        <v>-10</v>
      </c>
      <c r="Y163" s="218">
        <v>1474</v>
      </c>
      <c r="Z163" s="22">
        <v>44167</v>
      </c>
      <c r="AA163" s="218">
        <v>1490</v>
      </c>
      <c r="AB163" s="22">
        <v>44167</v>
      </c>
      <c r="AC163" s="40">
        <v>663320000</v>
      </c>
      <c r="AD163" s="43">
        <v>66332000</v>
      </c>
      <c r="AE163" s="43">
        <v>729652000</v>
      </c>
      <c r="AF163" s="39">
        <v>44153</v>
      </c>
      <c r="AG163" s="39">
        <v>44153</v>
      </c>
      <c r="AH163" s="39">
        <v>44148</v>
      </c>
      <c r="AI163" s="39">
        <v>44162</v>
      </c>
      <c r="AJ163" s="39">
        <v>44162</v>
      </c>
      <c r="AK163" s="232" t="s">
        <v>501</v>
      </c>
      <c r="AL163" s="230">
        <v>44214</v>
      </c>
      <c r="AM163" s="42">
        <v>786063220</v>
      </c>
      <c r="AN163" s="230">
        <v>44970</v>
      </c>
      <c r="AO163" s="39">
        <v>44153</v>
      </c>
    </row>
    <row r="164" spans="1:41" ht="39">
      <c r="A164" s="11">
        <v>44</v>
      </c>
      <c r="B164" s="16" t="s">
        <v>462</v>
      </c>
      <c r="C164" s="17" t="s">
        <v>117</v>
      </c>
      <c r="D164" s="18" t="s">
        <v>485</v>
      </c>
      <c r="E164" s="17" t="s">
        <v>486</v>
      </c>
      <c r="F164" s="19">
        <v>43633</v>
      </c>
      <c r="G164" s="11">
        <v>6</v>
      </c>
      <c r="H164" s="12" t="s">
        <v>491</v>
      </c>
      <c r="I164" s="20">
        <v>44056</v>
      </c>
      <c r="J164" s="21" t="s">
        <v>419</v>
      </c>
      <c r="K164" s="11" t="s">
        <v>26</v>
      </c>
      <c r="L164" s="13">
        <v>829150</v>
      </c>
      <c r="M164" s="13">
        <v>1000</v>
      </c>
      <c r="N164" s="13">
        <v>20</v>
      </c>
      <c r="O164" s="13">
        <f t="shared" si="6"/>
        <v>829150000</v>
      </c>
      <c r="P164" s="12"/>
      <c r="Q164" s="22">
        <v>44204</v>
      </c>
      <c r="R164" s="12"/>
      <c r="S164" s="22">
        <v>44251</v>
      </c>
      <c r="T164" s="22">
        <v>44179</v>
      </c>
      <c r="U164" s="22">
        <v>44204</v>
      </c>
      <c r="V164" s="14">
        <v>26</v>
      </c>
      <c r="W164" s="12">
        <v>30</v>
      </c>
      <c r="X164" s="14">
        <v>-4</v>
      </c>
      <c r="Y164" s="218">
        <v>1826</v>
      </c>
      <c r="Z164" s="22">
        <v>44204</v>
      </c>
      <c r="AA164" s="218">
        <v>1831</v>
      </c>
      <c r="AB164" s="22">
        <v>44204</v>
      </c>
      <c r="AC164" s="40">
        <v>829150000</v>
      </c>
      <c r="AD164" s="43">
        <v>82915000</v>
      </c>
      <c r="AE164" s="43">
        <v>912065000</v>
      </c>
      <c r="AF164" s="39">
        <v>44181</v>
      </c>
      <c r="AG164" s="39">
        <v>44181</v>
      </c>
      <c r="AH164" s="39">
        <v>44179</v>
      </c>
      <c r="AI164" s="39">
        <v>44190</v>
      </c>
      <c r="AJ164" s="39">
        <v>44190</v>
      </c>
      <c r="AK164" s="232" t="s">
        <v>502</v>
      </c>
      <c r="AL164" s="230">
        <v>44259</v>
      </c>
      <c r="AM164" s="42">
        <v>1476131599</v>
      </c>
      <c r="AN164" s="230">
        <v>45012</v>
      </c>
      <c r="AO164" s="39">
        <v>44181</v>
      </c>
    </row>
    <row r="165" spans="1:41" ht="28.5" customHeight="1">
      <c r="A165" s="23"/>
      <c r="B165" s="24" t="s">
        <v>118</v>
      </c>
      <c r="C165" s="24"/>
      <c r="D165" s="25"/>
      <c r="E165" s="228"/>
      <c r="F165" s="26"/>
      <c r="G165" s="23"/>
      <c r="H165" s="25"/>
      <c r="I165" s="26"/>
      <c r="J165" s="27"/>
      <c r="K165" s="25"/>
      <c r="L165" s="28"/>
      <c r="M165" s="28"/>
      <c r="N165" s="28"/>
      <c r="O165" s="29">
        <f>SUBTOTAL(9,O161:O164)</f>
        <v>2454284000</v>
      </c>
      <c r="P165" s="12"/>
      <c r="Q165" s="11"/>
      <c r="R165" s="28"/>
      <c r="S165" s="30"/>
      <c r="T165" s="31"/>
      <c r="U165" s="22"/>
      <c r="V165" s="32"/>
      <c r="W165" s="33"/>
      <c r="X165" s="14"/>
      <c r="Y165" s="218"/>
      <c r="Z165" s="22"/>
      <c r="AA165" s="218"/>
      <c r="AB165" s="22"/>
      <c r="AC165" s="38"/>
      <c r="AD165" s="38"/>
      <c r="AE165" s="38"/>
      <c r="AF165" s="38"/>
      <c r="AG165" s="38"/>
      <c r="AH165" s="38"/>
      <c r="AI165" s="38"/>
      <c r="AJ165" s="38"/>
      <c r="AK165" s="38"/>
      <c r="AL165" s="38"/>
      <c r="AM165" s="38"/>
      <c r="AN165" s="38"/>
      <c r="AO165" s="38"/>
    </row>
    <row r="166" spans="1:41" ht="39">
      <c r="A166" s="11">
        <v>45</v>
      </c>
      <c r="B166" s="16" t="s">
        <v>463</v>
      </c>
      <c r="C166" s="17" t="s">
        <v>119</v>
      </c>
      <c r="D166" s="18" t="s">
        <v>485</v>
      </c>
      <c r="E166" s="17" t="s">
        <v>486</v>
      </c>
      <c r="F166" s="19">
        <v>43633</v>
      </c>
      <c r="G166" s="11">
        <v>1</v>
      </c>
      <c r="H166" s="11" t="s">
        <v>487</v>
      </c>
      <c r="I166" s="20">
        <v>44056</v>
      </c>
      <c r="J166" s="21" t="s">
        <v>419</v>
      </c>
      <c r="K166" s="11" t="s">
        <v>26</v>
      </c>
      <c r="L166" s="13">
        <v>829150</v>
      </c>
      <c r="M166" s="13">
        <v>300</v>
      </c>
      <c r="N166" s="13">
        <v>6</v>
      </c>
      <c r="O166" s="13">
        <f t="shared" si="6"/>
        <v>248745000</v>
      </c>
      <c r="P166" s="12"/>
      <c r="Q166" s="22">
        <v>44112</v>
      </c>
      <c r="R166" s="12"/>
      <c r="S166" s="22">
        <v>44153</v>
      </c>
      <c r="T166" s="22">
        <v>44068</v>
      </c>
      <c r="U166" s="22">
        <v>44112</v>
      </c>
      <c r="V166" s="14">
        <v>45</v>
      </c>
      <c r="W166" s="12">
        <v>45</v>
      </c>
      <c r="X166" s="14">
        <v>0</v>
      </c>
      <c r="Y166" s="218">
        <v>762</v>
      </c>
      <c r="Z166" s="22">
        <v>44112</v>
      </c>
      <c r="AA166" s="218">
        <v>778</v>
      </c>
      <c r="AB166" s="22">
        <v>44112</v>
      </c>
      <c r="AC166" s="40">
        <v>248745000</v>
      </c>
      <c r="AD166" s="43">
        <v>24874500</v>
      </c>
      <c r="AE166" s="43">
        <v>273619500</v>
      </c>
      <c r="AF166" s="39">
        <v>44088</v>
      </c>
      <c r="AG166" s="39">
        <v>44088</v>
      </c>
      <c r="AH166" s="39">
        <v>44068</v>
      </c>
      <c r="AI166" s="39">
        <v>44097</v>
      </c>
      <c r="AJ166" s="39">
        <v>44097</v>
      </c>
      <c r="AK166" s="231" t="s">
        <v>497</v>
      </c>
      <c r="AL166" s="230">
        <v>44153</v>
      </c>
      <c r="AM166" s="42">
        <v>3008400799</v>
      </c>
      <c r="AN166" s="230">
        <v>44913</v>
      </c>
      <c r="AO166" s="39">
        <v>44088</v>
      </c>
    </row>
    <row r="167" spans="1:41" ht="39">
      <c r="A167" s="11">
        <v>45</v>
      </c>
      <c r="B167" s="16" t="s">
        <v>463</v>
      </c>
      <c r="C167" s="17" t="s">
        <v>119</v>
      </c>
      <c r="D167" s="18" t="s">
        <v>485</v>
      </c>
      <c r="E167" s="17" t="s">
        <v>486</v>
      </c>
      <c r="F167" s="19">
        <v>43633</v>
      </c>
      <c r="G167" s="11">
        <v>2</v>
      </c>
      <c r="H167" s="12" t="s">
        <v>488</v>
      </c>
      <c r="I167" s="20">
        <v>44056</v>
      </c>
      <c r="J167" s="21" t="s">
        <v>419</v>
      </c>
      <c r="K167" s="11" t="s">
        <v>26</v>
      </c>
      <c r="L167" s="13">
        <v>829150</v>
      </c>
      <c r="M167" s="13">
        <v>700</v>
      </c>
      <c r="N167" s="13">
        <v>14</v>
      </c>
      <c r="O167" s="13">
        <f t="shared" si="6"/>
        <v>580405000</v>
      </c>
      <c r="P167" s="12"/>
      <c r="Q167" s="22">
        <v>44116</v>
      </c>
      <c r="R167" s="12"/>
      <c r="S167" s="22">
        <v>44154</v>
      </c>
      <c r="T167" s="22">
        <v>44091</v>
      </c>
      <c r="U167" s="22">
        <v>44116</v>
      </c>
      <c r="V167" s="14">
        <v>26</v>
      </c>
      <c r="W167" s="12">
        <v>30</v>
      </c>
      <c r="X167" s="14">
        <v>-4</v>
      </c>
      <c r="Y167" s="218">
        <v>814</v>
      </c>
      <c r="Z167" s="22">
        <v>44116</v>
      </c>
      <c r="AA167" s="218">
        <v>828</v>
      </c>
      <c r="AB167" s="22">
        <v>44116</v>
      </c>
      <c r="AC167" s="40">
        <v>580405000</v>
      </c>
      <c r="AD167" s="43">
        <v>58040500</v>
      </c>
      <c r="AE167" s="43">
        <v>638445500</v>
      </c>
      <c r="AF167" s="39">
        <v>44102</v>
      </c>
      <c r="AG167" s="39">
        <v>44102</v>
      </c>
      <c r="AH167" s="39">
        <v>44091</v>
      </c>
      <c r="AI167" s="39">
        <v>44111</v>
      </c>
      <c r="AJ167" s="39">
        <v>44111</v>
      </c>
      <c r="AK167" s="231" t="s">
        <v>498</v>
      </c>
      <c r="AL167" s="230">
        <v>44154</v>
      </c>
      <c r="AM167" s="42">
        <v>1557031765</v>
      </c>
      <c r="AN167" s="230">
        <v>44914</v>
      </c>
      <c r="AO167" s="39">
        <v>44102</v>
      </c>
    </row>
    <row r="168" spans="1:41" ht="39">
      <c r="A168" s="11">
        <v>45</v>
      </c>
      <c r="B168" s="16" t="s">
        <v>463</v>
      </c>
      <c r="C168" s="17" t="s">
        <v>119</v>
      </c>
      <c r="D168" s="18" t="s">
        <v>485</v>
      </c>
      <c r="E168" s="17" t="s">
        <v>486</v>
      </c>
      <c r="F168" s="19">
        <v>43633</v>
      </c>
      <c r="G168" s="11">
        <v>3</v>
      </c>
      <c r="H168" s="12" t="s">
        <v>494</v>
      </c>
      <c r="I168" s="20">
        <v>44056</v>
      </c>
      <c r="J168" s="21" t="s">
        <v>419</v>
      </c>
      <c r="K168" s="11" t="s">
        <v>26</v>
      </c>
      <c r="L168" s="13">
        <v>829150</v>
      </c>
      <c r="M168" s="13">
        <v>908</v>
      </c>
      <c r="N168" s="13">
        <v>18</v>
      </c>
      <c r="O168" s="13">
        <f t="shared" si="6"/>
        <v>752868200</v>
      </c>
      <c r="P168" s="12"/>
      <c r="Q168" s="22">
        <v>44133</v>
      </c>
      <c r="R168" s="12"/>
      <c r="S168" s="22">
        <v>44180</v>
      </c>
      <c r="T168" s="22">
        <v>44118</v>
      </c>
      <c r="U168" s="22">
        <v>44133</v>
      </c>
      <c r="V168" s="14">
        <v>16</v>
      </c>
      <c r="W168" s="12">
        <v>30</v>
      </c>
      <c r="X168" s="14">
        <v>-14</v>
      </c>
      <c r="Y168" s="218">
        <v>1066</v>
      </c>
      <c r="Z168" s="22">
        <v>44133</v>
      </c>
      <c r="AA168" s="218">
        <v>1067</v>
      </c>
      <c r="AB168" s="22">
        <v>44133</v>
      </c>
      <c r="AC168" s="40">
        <v>752868200</v>
      </c>
      <c r="AD168" s="43">
        <v>75286820</v>
      </c>
      <c r="AE168" s="43">
        <v>828155020</v>
      </c>
      <c r="AF168" s="39">
        <v>44123</v>
      </c>
      <c r="AG168" s="39">
        <v>44123</v>
      </c>
      <c r="AH168" s="39">
        <v>44118</v>
      </c>
      <c r="AI168" s="39">
        <v>44132</v>
      </c>
      <c r="AJ168" s="39">
        <v>44132</v>
      </c>
      <c r="AK168" s="231" t="s">
        <v>499</v>
      </c>
      <c r="AL168" s="230">
        <v>44190</v>
      </c>
      <c r="AM168" s="42">
        <v>1453466784</v>
      </c>
      <c r="AN168" s="230">
        <v>44941</v>
      </c>
      <c r="AO168" s="39">
        <v>44123</v>
      </c>
    </row>
    <row r="169" spans="1:41" ht="39">
      <c r="A169" s="11">
        <v>45</v>
      </c>
      <c r="B169" s="16" t="s">
        <v>463</v>
      </c>
      <c r="C169" s="17" t="s">
        <v>119</v>
      </c>
      <c r="D169" s="18" t="s">
        <v>485</v>
      </c>
      <c r="E169" s="17" t="s">
        <v>486</v>
      </c>
      <c r="F169" s="19">
        <v>43633</v>
      </c>
      <c r="G169" s="11">
        <v>4</v>
      </c>
      <c r="H169" s="11" t="s">
        <v>489</v>
      </c>
      <c r="I169" s="20">
        <v>44056</v>
      </c>
      <c r="J169" s="21" t="s">
        <v>419</v>
      </c>
      <c r="K169" s="11" t="s">
        <v>26</v>
      </c>
      <c r="L169" s="13">
        <v>829150</v>
      </c>
      <c r="M169" s="13">
        <v>2000</v>
      </c>
      <c r="N169" s="13">
        <v>40</v>
      </c>
      <c r="O169" s="13">
        <f t="shared" si="6"/>
        <v>1658300000</v>
      </c>
      <c r="P169" s="12"/>
      <c r="Q169" s="22">
        <v>44165</v>
      </c>
      <c r="R169" s="12"/>
      <c r="S169" s="22">
        <v>44208</v>
      </c>
      <c r="T169" s="22">
        <v>44127</v>
      </c>
      <c r="U169" s="22">
        <v>44165</v>
      </c>
      <c r="V169" s="14">
        <v>39</v>
      </c>
      <c r="W169" s="12">
        <v>30</v>
      </c>
      <c r="X169" s="14">
        <v>9</v>
      </c>
      <c r="Y169" s="218">
        <v>1439</v>
      </c>
      <c r="Z169" s="22">
        <v>44165</v>
      </c>
      <c r="AA169" s="218">
        <v>1441</v>
      </c>
      <c r="AB169" s="22">
        <v>44165</v>
      </c>
      <c r="AC169" s="40">
        <v>1658300000</v>
      </c>
      <c r="AD169" s="43">
        <v>165830000</v>
      </c>
      <c r="AE169" s="43">
        <v>1824130000</v>
      </c>
      <c r="AF169" s="39">
        <v>44517</v>
      </c>
      <c r="AG169" s="39">
        <v>44517</v>
      </c>
      <c r="AH169" s="39">
        <v>44127</v>
      </c>
      <c r="AI169" s="39">
        <v>44161</v>
      </c>
      <c r="AJ169" s="39">
        <v>44161</v>
      </c>
      <c r="AK169" s="231" t="s">
        <v>500</v>
      </c>
      <c r="AL169" s="230">
        <v>44214</v>
      </c>
      <c r="AM169" s="42">
        <v>241970845</v>
      </c>
      <c r="AN169" s="230">
        <v>44970</v>
      </c>
      <c r="AO169" s="39">
        <v>44517</v>
      </c>
    </row>
    <row r="170" spans="1:41" ht="28.5" customHeight="1">
      <c r="A170" s="23"/>
      <c r="B170" s="24" t="s">
        <v>120</v>
      </c>
      <c r="C170" s="24"/>
      <c r="D170" s="25"/>
      <c r="E170" s="228"/>
      <c r="F170" s="26"/>
      <c r="G170" s="23"/>
      <c r="H170" s="25"/>
      <c r="I170" s="26"/>
      <c r="J170" s="27"/>
      <c r="K170" s="25"/>
      <c r="L170" s="28"/>
      <c r="M170" s="28"/>
      <c r="N170" s="28"/>
      <c r="O170" s="29">
        <f>SUBTOTAL(9,O166:O169)</f>
        <v>3240318200</v>
      </c>
      <c r="P170" s="12"/>
      <c r="Q170" s="11"/>
      <c r="R170" s="28"/>
      <c r="S170" s="30"/>
      <c r="T170" s="31"/>
      <c r="U170" s="22"/>
      <c r="V170" s="32"/>
      <c r="W170" s="33"/>
      <c r="X170" s="14"/>
      <c r="Y170" s="218"/>
      <c r="Z170" s="22"/>
      <c r="AA170" s="218"/>
      <c r="AB170" s="22"/>
      <c r="AC170" s="38"/>
      <c r="AD170" s="38"/>
      <c r="AE170" s="38"/>
      <c r="AF170" s="38"/>
      <c r="AG170" s="38"/>
      <c r="AH170" s="38"/>
      <c r="AI170" s="38"/>
      <c r="AJ170" s="38"/>
      <c r="AK170" s="38"/>
      <c r="AL170" s="38"/>
      <c r="AM170" s="38"/>
      <c r="AN170" s="38"/>
      <c r="AO170" s="38"/>
    </row>
    <row r="171" spans="1:41" ht="39">
      <c r="A171" s="11">
        <v>46</v>
      </c>
      <c r="B171" s="16" t="s">
        <v>464</v>
      </c>
      <c r="C171" s="17" t="s">
        <v>121</v>
      </c>
      <c r="D171" s="18" t="s">
        <v>485</v>
      </c>
      <c r="E171" s="17" t="s">
        <v>486</v>
      </c>
      <c r="F171" s="19">
        <v>43633</v>
      </c>
      <c r="G171" s="11">
        <v>1</v>
      </c>
      <c r="H171" s="11" t="s">
        <v>487</v>
      </c>
      <c r="I171" s="20">
        <v>44056</v>
      </c>
      <c r="J171" s="21" t="s">
        <v>419</v>
      </c>
      <c r="K171" s="11" t="s">
        <v>26</v>
      </c>
      <c r="L171" s="13">
        <v>829150</v>
      </c>
      <c r="M171" s="13">
        <v>80</v>
      </c>
      <c r="N171" s="13">
        <v>1</v>
      </c>
      <c r="O171" s="13">
        <f t="shared" si="6"/>
        <v>66332000</v>
      </c>
      <c r="P171" s="12"/>
      <c r="Q171" s="22">
        <v>44105</v>
      </c>
      <c r="R171" s="12"/>
      <c r="S171" s="22">
        <v>44153</v>
      </c>
      <c r="T171" s="22">
        <v>44068</v>
      </c>
      <c r="U171" s="22">
        <v>44105</v>
      </c>
      <c r="V171" s="14">
        <v>38</v>
      </c>
      <c r="W171" s="12">
        <v>45</v>
      </c>
      <c r="X171" s="14">
        <v>-7</v>
      </c>
      <c r="Y171" s="218">
        <v>717</v>
      </c>
      <c r="Z171" s="22">
        <v>44105</v>
      </c>
      <c r="AA171" s="218">
        <v>725</v>
      </c>
      <c r="AB171" s="22">
        <v>44105</v>
      </c>
      <c r="AC171" s="40">
        <v>66332000</v>
      </c>
      <c r="AD171" s="43">
        <v>6633200</v>
      </c>
      <c r="AE171" s="43">
        <v>72965200</v>
      </c>
      <c r="AF171" s="39">
        <v>44088</v>
      </c>
      <c r="AG171" s="39">
        <v>44088</v>
      </c>
      <c r="AH171" s="39">
        <v>44068</v>
      </c>
      <c r="AI171" s="39">
        <v>44097</v>
      </c>
      <c r="AJ171" s="39">
        <v>44097</v>
      </c>
      <c r="AK171" s="231" t="s">
        <v>497</v>
      </c>
      <c r="AL171" s="230">
        <v>44153</v>
      </c>
      <c r="AM171" s="42">
        <v>3008400799</v>
      </c>
      <c r="AN171" s="230">
        <v>44913</v>
      </c>
      <c r="AO171" s="39">
        <v>44088</v>
      </c>
    </row>
    <row r="172" spans="1:41" ht="28.5" customHeight="1">
      <c r="A172" s="23"/>
      <c r="B172" s="24" t="s">
        <v>122</v>
      </c>
      <c r="C172" s="24"/>
      <c r="D172" s="25"/>
      <c r="E172" s="228"/>
      <c r="F172" s="26"/>
      <c r="G172" s="23"/>
      <c r="H172" s="25"/>
      <c r="I172" s="26"/>
      <c r="J172" s="27"/>
      <c r="K172" s="25"/>
      <c r="L172" s="28"/>
      <c r="M172" s="28"/>
      <c r="N172" s="28"/>
      <c r="O172" s="29">
        <f>SUBTOTAL(9,O171:O171)</f>
        <v>66332000</v>
      </c>
      <c r="P172" s="12"/>
      <c r="Q172" s="11"/>
      <c r="R172" s="28"/>
      <c r="S172" s="30"/>
      <c r="T172" s="31"/>
      <c r="U172" s="22"/>
      <c r="V172" s="32"/>
      <c r="W172" s="33"/>
      <c r="X172" s="14"/>
      <c r="Y172" s="218"/>
      <c r="Z172" s="22"/>
      <c r="AA172" s="218"/>
      <c r="AB172" s="22"/>
      <c r="AC172" s="38"/>
      <c r="AD172" s="38"/>
      <c r="AE172" s="38"/>
      <c r="AF172" s="38"/>
      <c r="AG172" s="38"/>
      <c r="AH172" s="38"/>
      <c r="AI172" s="38"/>
      <c r="AJ172" s="38"/>
      <c r="AK172" s="38"/>
      <c r="AL172" s="38"/>
      <c r="AM172" s="38"/>
      <c r="AN172" s="38"/>
      <c r="AO172" s="38"/>
    </row>
    <row r="173" spans="1:41" ht="39">
      <c r="A173" s="11">
        <v>47</v>
      </c>
      <c r="B173" s="16" t="s">
        <v>465</v>
      </c>
      <c r="C173" s="17" t="s">
        <v>125</v>
      </c>
      <c r="D173" s="18" t="s">
        <v>485</v>
      </c>
      <c r="E173" s="17" t="s">
        <v>486</v>
      </c>
      <c r="F173" s="19">
        <v>43633</v>
      </c>
      <c r="G173" s="11">
        <v>1</v>
      </c>
      <c r="H173" s="11" t="s">
        <v>487</v>
      </c>
      <c r="I173" s="20">
        <v>44056</v>
      </c>
      <c r="J173" s="21" t="s">
        <v>419</v>
      </c>
      <c r="K173" s="11" t="s">
        <v>26</v>
      </c>
      <c r="L173" s="13">
        <v>829150</v>
      </c>
      <c r="M173" s="13">
        <v>950</v>
      </c>
      <c r="N173" s="13">
        <v>19</v>
      </c>
      <c r="O173" s="13">
        <f t="shared" si="6"/>
        <v>787692500</v>
      </c>
      <c r="P173" s="12"/>
      <c r="Q173" s="22">
        <v>44112</v>
      </c>
      <c r="R173" s="12"/>
      <c r="S173" s="22">
        <v>44153</v>
      </c>
      <c r="T173" s="22">
        <v>44068</v>
      </c>
      <c r="U173" s="22">
        <v>44112</v>
      </c>
      <c r="V173" s="14">
        <v>45</v>
      </c>
      <c r="W173" s="12">
        <v>45</v>
      </c>
      <c r="X173" s="14">
        <v>0</v>
      </c>
      <c r="Y173" s="218">
        <v>768</v>
      </c>
      <c r="Z173" s="22">
        <v>44112</v>
      </c>
      <c r="AA173" s="218">
        <v>784</v>
      </c>
      <c r="AB173" s="22">
        <v>44112</v>
      </c>
      <c r="AC173" s="40">
        <v>787692500</v>
      </c>
      <c r="AD173" s="43">
        <v>78769250</v>
      </c>
      <c r="AE173" s="43">
        <v>866461750</v>
      </c>
      <c r="AF173" s="39">
        <v>44088</v>
      </c>
      <c r="AG173" s="39">
        <v>44088</v>
      </c>
      <c r="AH173" s="39">
        <v>44068</v>
      </c>
      <c r="AI173" s="39">
        <v>44097</v>
      </c>
      <c r="AJ173" s="39">
        <v>44097</v>
      </c>
      <c r="AK173" s="231" t="s">
        <v>497</v>
      </c>
      <c r="AL173" s="230">
        <v>44153</v>
      </c>
      <c r="AM173" s="42">
        <v>3008400799</v>
      </c>
      <c r="AN173" s="230">
        <v>44913</v>
      </c>
      <c r="AO173" s="39">
        <v>44088</v>
      </c>
    </row>
    <row r="174" spans="1:41" ht="39">
      <c r="A174" s="11">
        <v>47</v>
      </c>
      <c r="B174" s="16" t="s">
        <v>465</v>
      </c>
      <c r="C174" s="17" t="s">
        <v>125</v>
      </c>
      <c r="D174" s="18" t="s">
        <v>485</v>
      </c>
      <c r="E174" s="17" t="s">
        <v>486</v>
      </c>
      <c r="F174" s="19">
        <v>43633</v>
      </c>
      <c r="G174" s="11">
        <v>3</v>
      </c>
      <c r="H174" s="12" t="s">
        <v>494</v>
      </c>
      <c r="I174" s="20">
        <v>44056</v>
      </c>
      <c r="J174" s="21" t="s">
        <v>419</v>
      </c>
      <c r="K174" s="11" t="s">
        <v>26</v>
      </c>
      <c r="L174" s="13">
        <v>829150</v>
      </c>
      <c r="M174" s="13">
        <v>1200</v>
      </c>
      <c r="N174" s="13">
        <v>24</v>
      </c>
      <c r="O174" s="13">
        <f t="shared" si="6"/>
        <v>994980000</v>
      </c>
      <c r="P174" s="12"/>
      <c r="Q174" s="22">
        <v>44146</v>
      </c>
      <c r="R174" s="12"/>
      <c r="S174" s="22">
        <v>44180</v>
      </c>
      <c r="T174" s="22">
        <v>44118</v>
      </c>
      <c r="U174" s="22">
        <v>44146</v>
      </c>
      <c r="V174" s="14">
        <v>29</v>
      </c>
      <c r="W174" s="12">
        <v>30</v>
      </c>
      <c r="X174" s="14">
        <v>-1</v>
      </c>
      <c r="Y174" s="218">
        <v>1281</v>
      </c>
      <c r="Z174" s="22">
        <v>44146</v>
      </c>
      <c r="AA174" s="218">
        <v>1282</v>
      </c>
      <c r="AB174" s="22">
        <v>44146</v>
      </c>
      <c r="AC174" s="40">
        <v>994980000</v>
      </c>
      <c r="AD174" s="43">
        <v>99498000</v>
      </c>
      <c r="AE174" s="43">
        <v>1094478000</v>
      </c>
      <c r="AF174" s="39">
        <v>44123</v>
      </c>
      <c r="AG174" s="39">
        <v>44123</v>
      </c>
      <c r="AH174" s="39">
        <v>44118</v>
      </c>
      <c r="AI174" s="39">
        <v>44132</v>
      </c>
      <c r="AJ174" s="39">
        <v>44132</v>
      </c>
      <c r="AK174" s="231" t="s">
        <v>499</v>
      </c>
      <c r="AL174" s="230">
        <v>44190</v>
      </c>
      <c r="AM174" s="42">
        <v>1453466784</v>
      </c>
      <c r="AN174" s="230">
        <v>44941</v>
      </c>
      <c r="AO174" s="39">
        <v>44123</v>
      </c>
    </row>
    <row r="175" spans="1:41" ht="39">
      <c r="A175" s="11">
        <v>47</v>
      </c>
      <c r="B175" s="16" t="s">
        <v>465</v>
      </c>
      <c r="C175" s="17" t="s">
        <v>125</v>
      </c>
      <c r="D175" s="18" t="s">
        <v>485</v>
      </c>
      <c r="E175" s="17" t="s">
        <v>486</v>
      </c>
      <c r="F175" s="19">
        <v>43633</v>
      </c>
      <c r="G175" s="11">
        <v>6</v>
      </c>
      <c r="H175" s="12" t="s">
        <v>491</v>
      </c>
      <c r="I175" s="20">
        <v>44056</v>
      </c>
      <c r="J175" s="21" t="s">
        <v>419</v>
      </c>
      <c r="K175" s="11" t="s">
        <v>26</v>
      </c>
      <c r="L175" s="13">
        <v>829150</v>
      </c>
      <c r="M175" s="13">
        <v>692</v>
      </c>
      <c r="N175" s="13">
        <v>14</v>
      </c>
      <c r="O175" s="13">
        <f t="shared" si="6"/>
        <v>573771800</v>
      </c>
      <c r="P175" s="12"/>
      <c r="Q175" s="22">
        <v>44208</v>
      </c>
      <c r="R175" s="12"/>
      <c r="S175" s="22">
        <v>44251</v>
      </c>
      <c r="T175" s="22">
        <v>44179</v>
      </c>
      <c r="U175" s="22">
        <v>44208</v>
      </c>
      <c r="V175" s="14">
        <v>30</v>
      </c>
      <c r="W175" s="12">
        <v>30</v>
      </c>
      <c r="X175" s="14">
        <v>0</v>
      </c>
      <c r="Y175" s="218">
        <v>1899</v>
      </c>
      <c r="Z175" s="22">
        <v>44208</v>
      </c>
      <c r="AA175" s="218">
        <v>1917</v>
      </c>
      <c r="AB175" s="22">
        <v>44208</v>
      </c>
      <c r="AC175" s="40">
        <v>573771800</v>
      </c>
      <c r="AD175" s="43">
        <v>57377180</v>
      </c>
      <c r="AE175" s="43">
        <v>631148980</v>
      </c>
      <c r="AF175" s="39">
        <v>44181</v>
      </c>
      <c r="AG175" s="39">
        <v>44181</v>
      </c>
      <c r="AH175" s="39">
        <v>44179</v>
      </c>
      <c r="AI175" s="39">
        <v>44190</v>
      </c>
      <c r="AJ175" s="39">
        <v>44190</v>
      </c>
      <c r="AK175" s="232" t="s">
        <v>502</v>
      </c>
      <c r="AL175" s="230">
        <v>44259</v>
      </c>
      <c r="AM175" s="42">
        <v>1476131599</v>
      </c>
      <c r="AN175" s="230">
        <v>45012</v>
      </c>
      <c r="AO175" s="39">
        <v>44181</v>
      </c>
    </row>
    <row r="176" spans="1:41" ht="39">
      <c r="A176" s="11">
        <v>47</v>
      </c>
      <c r="B176" s="16" t="s">
        <v>465</v>
      </c>
      <c r="C176" s="17" t="s">
        <v>125</v>
      </c>
      <c r="D176" s="18" t="s">
        <v>485</v>
      </c>
      <c r="E176" s="17" t="s">
        <v>486</v>
      </c>
      <c r="F176" s="19">
        <v>43633</v>
      </c>
      <c r="G176" s="11">
        <v>7</v>
      </c>
      <c r="H176" s="11" t="s">
        <v>492</v>
      </c>
      <c r="I176" s="20">
        <v>44056</v>
      </c>
      <c r="J176" s="21" t="s">
        <v>419</v>
      </c>
      <c r="K176" s="11" t="s">
        <v>26</v>
      </c>
      <c r="L176" s="13">
        <v>829150</v>
      </c>
      <c r="M176" s="13">
        <v>1000</v>
      </c>
      <c r="N176" s="13">
        <v>20</v>
      </c>
      <c r="O176" s="13">
        <f t="shared" si="6"/>
        <v>829150000</v>
      </c>
      <c r="P176" s="12"/>
      <c r="Q176" s="22">
        <v>44214</v>
      </c>
      <c r="R176" s="12"/>
      <c r="S176" s="22">
        <v>44263</v>
      </c>
      <c r="T176" s="22">
        <v>44200</v>
      </c>
      <c r="U176" s="22">
        <v>44214</v>
      </c>
      <c r="V176" s="14">
        <v>15</v>
      </c>
      <c r="W176" s="12">
        <v>30</v>
      </c>
      <c r="X176" s="14">
        <v>-15</v>
      </c>
      <c r="Y176" s="218">
        <v>1939</v>
      </c>
      <c r="Z176" s="22">
        <v>44214</v>
      </c>
      <c r="AA176" s="218">
        <v>1943</v>
      </c>
      <c r="AB176" s="22">
        <v>44214</v>
      </c>
      <c r="AC176" s="40">
        <v>829150000</v>
      </c>
      <c r="AD176" s="43">
        <v>82915000</v>
      </c>
      <c r="AE176" s="43">
        <v>912065000</v>
      </c>
      <c r="AF176" s="39">
        <v>44201</v>
      </c>
      <c r="AG176" s="39">
        <v>44201</v>
      </c>
      <c r="AH176" s="39">
        <v>44200</v>
      </c>
      <c r="AI176" s="39">
        <v>44210</v>
      </c>
      <c r="AJ176" s="39">
        <v>44210</v>
      </c>
      <c r="AK176" s="232" t="s">
        <v>503</v>
      </c>
      <c r="AL176" s="230">
        <v>44272</v>
      </c>
      <c r="AM176" s="42">
        <v>492515100</v>
      </c>
      <c r="AN176" s="230">
        <v>45023</v>
      </c>
      <c r="AO176" s="39">
        <v>44201</v>
      </c>
    </row>
    <row r="177" spans="1:41" ht="28.5" customHeight="1">
      <c r="A177" s="23"/>
      <c r="B177" s="24" t="s">
        <v>126</v>
      </c>
      <c r="C177" s="24"/>
      <c r="D177" s="25"/>
      <c r="E177" s="228"/>
      <c r="F177" s="26"/>
      <c r="G177" s="23"/>
      <c r="H177" s="25"/>
      <c r="I177" s="26"/>
      <c r="J177" s="27"/>
      <c r="K177" s="25"/>
      <c r="L177" s="28"/>
      <c r="M177" s="28"/>
      <c r="N177" s="28"/>
      <c r="O177" s="29">
        <f>SUBTOTAL(9,O173:O176)</f>
        <v>3185594300</v>
      </c>
      <c r="P177" s="12"/>
      <c r="Q177" s="11"/>
      <c r="R177" s="28"/>
      <c r="S177" s="30"/>
      <c r="T177" s="31"/>
      <c r="U177" s="22"/>
      <c r="V177" s="32"/>
      <c r="W177" s="33"/>
      <c r="X177" s="14"/>
      <c r="Y177" s="218"/>
      <c r="Z177" s="22"/>
      <c r="AA177" s="218"/>
      <c r="AB177" s="22"/>
      <c r="AC177" s="38"/>
      <c r="AD177" s="38"/>
      <c r="AE177" s="38"/>
      <c r="AF177" s="38"/>
      <c r="AG177" s="38"/>
      <c r="AH177" s="38"/>
      <c r="AI177" s="38"/>
      <c r="AJ177" s="38"/>
      <c r="AK177" s="38"/>
      <c r="AL177" s="38"/>
      <c r="AM177" s="38"/>
      <c r="AN177" s="38"/>
      <c r="AO177" s="38"/>
    </row>
    <row r="178" spans="1:41" ht="39">
      <c r="A178" s="11">
        <v>48</v>
      </c>
      <c r="B178" s="16" t="s">
        <v>466</v>
      </c>
      <c r="C178" s="17" t="s">
        <v>123</v>
      </c>
      <c r="D178" s="18" t="s">
        <v>485</v>
      </c>
      <c r="E178" s="17" t="s">
        <v>486</v>
      </c>
      <c r="F178" s="19">
        <v>43633</v>
      </c>
      <c r="G178" s="11">
        <v>1</v>
      </c>
      <c r="H178" s="11" t="s">
        <v>487</v>
      </c>
      <c r="I178" s="20">
        <v>44056</v>
      </c>
      <c r="J178" s="21" t="s">
        <v>419</v>
      </c>
      <c r="K178" s="11" t="s">
        <v>26</v>
      </c>
      <c r="L178" s="13">
        <v>829150</v>
      </c>
      <c r="M178" s="13">
        <v>1200</v>
      </c>
      <c r="N178" s="13">
        <v>24</v>
      </c>
      <c r="O178" s="13">
        <f t="shared" si="6"/>
        <v>994980000</v>
      </c>
      <c r="P178" s="12"/>
      <c r="Q178" s="22">
        <v>44112</v>
      </c>
      <c r="R178" s="12"/>
      <c r="S178" s="22">
        <v>44153</v>
      </c>
      <c r="T178" s="22">
        <v>44068</v>
      </c>
      <c r="U178" s="22">
        <v>44112</v>
      </c>
      <c r="V178" s="14">
        <v>45</v>
      </c>
      <c r="W178" s="12">
        <v>45</v>
      </c>
      <c r="X178" s="14">
        <v>0</v>
      </c>
      <c r="Y178" s="218">
        <v>693</v>
      </c>
      <c r="Z178" s="22">
        <v>44103</v>
      </c>
      <c r="AA178" s="218">
        <v>704</v>
      </c>
      <c r="AB178" s="22">
        <v>44103</v>
      </c>
      <c r="AC178" s="40">
        <v>994980000</v>
      </c>
      <c r="AD178" s="43">
        <v>99498000</v>
      </c>
      <c r="AE178" s="43">
        <v>1094478000</v>
      </c>
      <c r="AF178" s="39">
        <v>44088</v>
      </c>
      <c r="AG178" s="39">
        <v>44088</v>
      </c>
      <c r="AH178" s="39">
        <v>44068</v>
      </c>
      <c r="AI178" s="39">
        <v>44097</v>
      </c>
      <c r="AJ178" s="39">
        <v>44097</v>
      </c>
      <c r="AK178" s="231" t="s">
        <v>497</v>
      </c>
      <c r="AL178" s="230">
        <v>44153</v>
      </c>
      <c r="AM178" s="42">
        <v>3008400799</v>
      </c>
      <c r="AN178" s="230">
        <v>44913</v>
      </c>
      <c r="AO178" s="39">
        <v>44088</v>
      </c>
    </row>
    <row r="179" spans="1:41" ht="39">
      <c r="A179" s="11">
        <v>48</v>
      </c>
      <c r="B179" s="16" t="s">
        <v>466</v>
      </c>
      <c r="C179" s="17" t="s">
        <v>123</v>
      </c>
      <c r="D179" s="18" t="s">
        <v>485</v>
      </c>
      <c r="E179" s="17" t="s">
        <v>486</v>
      </c>
      <c r="F179" s="19">
        <v>43633</v>
      </c>
      <c r="G179" s="11">
        <v>3</v>
      </c>
      <c r="H179" s="12" t="s">
        <v>494</v>
      </c>
      <c r="I179" s="20">
        <v>44056</v>
      </c>
      <c r="J179" s="21" t="s">
        <v>419</v>
      </c>
      <c r="K179" s="11" t="s">
        <v>26</v>
      </c>
      <c r="L179" s="13">
        <v>829150</v>
      </c>
      <c r="M179" s="13">
        <v>700</v>
      </c>
      <c r="N179" s="13">
        <v>14</v>
      </c>
      <c r="O179" s="13">
        <f t="shared" si="6"/>
        <v>580405000</v>
      </c>
      <c r="P179" s="12"/>
      <c r="Q179" s="22">
        <v>44147</v>
      </c>
      <c r="R179" s="12"/>
      <c r="S179" s="22">
        <v>44180</v>
      </c>
      <c r="T179" s="22">
        <v>44118</v>
      </c>
      <c r="U179" s="22">
        <v>44147</v>
      </c>
      <c r="V179" s="14">
        <v>30</v>
      </c>
      <c r="W179" s="12">
        <v>30</v>
      </c>
      <c r="X179" s="14">
        <v>0</v>
      </c>
      <c r="Y179" s="218">
        <v>1291</v>
      </c>
      <c r="Z179" s="22">
        <v>44147</v>
      </c>
      <c r="AA179" s="218">
        <v>1314</v>
      </c>
      <c r="AB179" s="22">
        <v>44147</v>
      </c>
      <c r="AC179" s="40">
        <v>580405000</v>
      </c>
      <c r="AD179" s="43">
        <v>58040500</v>
      </c>
      <c r="AE179" s="43">
        <v>638445500</v>
      </c>
      <c r="AF179" s="39">
        <v>44123</v>
      </c>
      <c r="AG179" s="39">
        <v>44123</v>
      </c>
      <c r="AH179" s="39">
        <v>44118</v>
      </c>
      <c r="AI179" s="39">
        <v>44132</v>
      </c>
      <c r="AJ179" s="39">
        <v>44132</v>
      </c>
      <c r="AK179" s="231" t="s">
        <v>499</v>
      </c>
      <c r="AL179" s="230">
        <v>44190</v>
      </c>
      <c r="AM179" s="42">
        <v>1453466784</v>
      </c>
      <c r="AN179" s="230">
        <v>44941</v>
      </c>
      <c r="AO179" s="39">
        <v>44123</v>
      </c>
    </row>
    <row r="180" spans="1:41" ht="39">
      <c r="A180" s="11">
        <v>48</v>
      </c>
      <c r="B180" s="16" t="s">
        <v>466</v>
      </c>
      <c r="C180" s="17" t="s">
        <v>123</v>
      </c>
      <c r="D180" s="18" t="s">
        <v>485</v>
      </c>
      <c r="E180" s="17" t="s">
        <v>486</v>
      </c>
      <c r="F180" s="19">
        <v>43633</v>
      </c>
      <c r="G180" s="11">
        <v>5</v>
      </c>
      <c r="H180" s="11" t="s">
        <v>490</v>
      </c>
      <c r="I180" s="20">
        <v>44056</v>
      </c>
      <c r="J180" s="21" t="s">
        <v>419</v>
      </c>
      <c r="K180" s="11" t="s">
        <v>26</v>
      </c>
      <c r="L180" s="13">
        <v>829150</v>
      </c>
      <c r="M180" s="13">
        <v>1000</v>
      </c>
      <c r="N180" s="13">
        <v>20</v>
      </c>
      <c r="O180" s="13">
        <f t="shared" si="6"/>
        <v>829150000</v>
      </c>
      <c r="P180" s="12"/>
      <c r="Q180" s="22">
        <v>44167</v>
      </c>
      <c r="R180" s="12"/>
      <c r="S180" s="22">
        <v>44210</v>
      </c>
      <c r="T180" s="22">
        <v>44148</v>
      </c>
      <c r="U180" s="22">
        <v>44167</v>
      </c>
      <c r="V180" s="14">
        <v>20</v>
      </c>
      <c r="W180" s="12">
        <v>30</v>
      </c>
      <c r="X180" s="14">
        <v>-10</v>
      </c>
      <c r="Y180" s="218">
        <v>1478</v>
      </c>
      <c r="Z180" s="22">
        <v>44167</v>
      </c>
      <c r="AA180" s="218">
        <v>1494</v>
      </c>
      <c r="AB180" s="22">
        <v>44167</v>
      </c>
      <c r="AC180" s="40">
        <v>829150000</v>
      </c>
      <c r="AD180" s="43">
        <v>82915000</v>
      </c>
      <c r="AE180" s="43">
        <v>912065000</v>
      </c>
      <c r="AF180" s="39">
        <v>44153</v>
      </c>
      <c r="AG180" s="39">
        <v>44153</v>
      </c>
      <c r="AH180" s="39">
        <v>44148</v>
      </c>
      <c r="AI180" s="39">
        <v>44162</v>
      </c>
      <c r="AJ180" s="39">
        <v>44162</v>
      </c>
      <c r="AK180" s="232" t="s">
        <v>501</v>
      </c>
      <c r="AL180" s="230">
        <v>44214</v>
      </c>
      <c r="AM180" s="42">
        <v>786063220</v>
      </c>
      <c r="AN180" s="230">
        <v>44970</v>
      </c>
      <c r="AO180" s="39">
        <v>44153</v>
      </c>
    </row>
    <row r="181" spans="1:41" ht="39">
      <c r="A181" s="11">
        <v>48</v>
      </c>
      <c r="B181" s="16" t="s">
        <v>466</v>
      </c>
      <c r="C181" s="17" t="s">
        <v>123</v>
      </c>
      <c r="D181" s="18" t="s">
        <v>485</v>
      </c>
      <c r="E181" s="17" t="s">
        <v>486</v>
      </c>
      <c r="F181" s="19">
        <v>43633</v>
      </c>
      <c r="G181" s="11">
        <v>6</v>
      </c>
      <c r="H181" s="12" t="s">
        <v>491</v>
      </c>
      <c r="I181" s="20">
        <v>44056</v>
      </c>
      <c r="J181" s="21" t="s">
        <v>419</v>
      </c>
      <c r="K181" s="11" t="s">
        <v>26</v>
      </c>
      <c r="L181" s="13">
        <v>829150</v>
      </c>
      <c r="M181" s="13">
        <v>557</v>
      </c>
      <c r="N181" s="13">
        <v>11</v>
      </c>
      <c r="O181" s="13">
        <f t="shared" si="6"/>
        <v>461836550</v>
      </c>
      <c r="P181" s="12"/>
      <c r="Q181" s="22">
        <v>44194</v>
      </c>
      <c r="R181" s="12"/>
      <c r="S181" s="22">
        <v>44251</v>
      </c>
      <c r="T181" s="22">
        <v>44179</v>
      </c>
      <c r="U181" s="22">
        <v>44194</v>
      </c>
      <c r="V181" s="14">
        <v>16</v>
      </c>
      <c r="W181" s="12">
        <v>30</v>
      </c>
      <c r="X181" s="14">
        <v>-14</v>
      </c>
      <c r="Y181" s="218">
        <v>1694</v>
      </c>
      <c r="Z181" s="22">
        <v>44194</v>
      </c>
      <c r="AA181" s="218">
        <v>1697</v>
      </c>
      <c r="AB181" s="22">
        <v>44194</v>
      </c>
      <c r="AC181" s="40">
        <v>461836550</v>
      </c>
      <c r="AD181" s="43">
        <v>46183655</v>
      </c>
      <c r="AE181" s="43">
        <v>508020205</v>
      </c>
      <c r="AF181" s="39">
        <v>44181</v>
      </c>
      <c r="AG181" s="39">
        <v>44181</v>
      </c>
      <c r="AH181" s="39">
        <v>44179</v>
      </c>
      <c r="AI181" s="39">
        <v>44190</v>
      </c>
      <c r="AJ181" s="39">
        <v>44190</v>
      </c>
      <c r="AK181" s="232" t="s">
        <v>502</v>
      </c>
      <c r="AL181" s="230">
        <v>44259</v>
      </c>
      <c r="AM181" s="42">
        <v>1476131599</v>
      </c>
      <c r="AN181" s="230">
        <v>45012</v>
      </c>
      <c r="AO181" s="39">
        <v>44181</v>
      </c>
    </row>
    <row r="182" spans="1:41" ht="39">
      <c r="A182" s="11">
        <v>48</v>
      </c>
      <c r="B182" s="16" t="s">
        <v>466</v>
      </c>
      <c r="C182" s="17" t="s">
        <v>123</v>
      </c>
      <c r="D182" s="18" t="s">
        <v>485</v>
      </c>
      <c r="E182" s="17" t="s">
        <v>486</v>
      </c>
      <c r="F182" s="19">
        <v>43633</v>
      </c>
      <c r="G182" s="11">
        <v>7</v>
      </c>
      <c r="H182" s="11" t="s">
        <v>492</v>
      </c>
      <c r="I182" s="20">
        <v>44056</v>
      </c>
      <c r="J182" s="21" t="s">
        <v>419</v>
      </c>
      <c r="K182" s="11" t="s">
        <v>26</v>
      </c>
      <c r="L182" s="13">
        <v>829150</v>
      </c>
      <c r="M182" s="13">
        <v>830</v>
      </c>
      <c r="N182" s="13">
        <v>17</v>
      </c>
      <c r="O182" s="13">
        <f t="shared" si="6"/>
        <v>688194500</v>
      </c>
      <c r="P182" s="12"/>
      <c r="Q182" s="22">
        <v>44214</v>
      </c>
      <c r="R182" s="12"/>
      <c r="S182" s="22">
        <v>44263</v>
      </c>
      <c r="T182" s="22">
        <v>44200</v>
      </c>
      <c r="U182" s="22">
        <v>44214</v>
      </c>
      <c r="V182" s="14">
        <v>15</v>
      </c>
      <c r="W182" s="12">
        <v>30</v>
      </c>
      <c r="X182" s="14">
        <v>-15</v>
      </c>
      <c r="Y182" s="218">
        <v>1940</v>
      </c>
      <c r="Z182" s="22">
        <v>44214</v>
      </c>
      <c r="AA182" s="218">
        <v>1944</v>
      </c>
      <c r="AB182" s="22">
        <v>44214</v>
      </c>
      <c r="AC182" s="40">
        <v>688194500</v>
      </c>
      <c r="AD182" s="43">
        <v>68819450</v>
      </c>
      <c r="AE182" s="43">
        <v>757013950</v>
      </c>
      <c r="AF182" s="39">
        <v>44201</v>
      </c>
      <c r="AG182" s="39">
        <v>44201</v>
      </c>
      <c r="AH182" s="39">
        <v>44200</v>
      </c>
      <c r="AI182" s="39">
        <v>44210</v>
      </c>
      <c r="AJ182" s="39">
        <v>44210</v>
      </c>
      <c r="AK182" s="232" t="s">
        <v>503</v>
      </c>
      <c r="AL182" s="230">
        <v>44272</v>
      </c>
      <c r="AM182" s="42">
        <v>492515100</v>
      </c>
      <c r="AN182" s="230">
        <v>45023</v>
      </c>
      <c r="AO182" s="39">
        <v>44201</v>
      </c>
    </row>
    <row r="183" spans="1:41" ht="28.5" customHeight="1">
      <c r="A183" s="23"/>
      <c r="B183" s="24" t="s">
        <v>124</v>
      </c>
      <c r="C183" s="24"/>
      <c r="D183" s="25"/>
      <c r="E183" s="228"/>
      <c r="F183" s="26"/>
      <c r="G183" s="23"/>
      <c r="H183" s="25"/>
      <c r="I183" s="26"/>
      <c r="J183" s="27"/>
      <c r="K183" s="25"/>
      <c r="L183" s="28"/>
      <c r="M183" s="28"/>
      <c r="N183" s="28"/>
      <c r="O183" s="29">
        <f>SUBTOTAL(9,O178:O182)</f>
        <v>3554566050</v>
      </c>
      <c r="P183" s="12"/>
      <c r="Q183" s="11"/>
      <c r="R183" s="28"/>
      <c r="S183" s="30"/>
      <c r="T183" s="31"/>
      <c r="U183" s="22"/>
      <c r="V183" s="32"/>
      <c r="W183" s="33"/>
      <c r="X183" s="14"/>
      <c r="Y183" s="218"/>
      <c r="Z183" s="22"/>
      <c r="AA183" s="218"/>
      <c r="AB183" s="22"/>
      <c r="AC183" s="38"/>
      <c r="AD183" s="38"/>
      <c r="AE183" s="38"/>
      <c r="AF183" s="38"/>
      <c r="AG183" s="38"/>
      <c r="AH183" s="38"/>
      <c r="AI183" s="38"/>
      <c r="AJ183" s="38"/>
      <c r="AK183" s="38"/>
      <c r="AL183" s="38"/>
      <c r="AM183" s="38"/>
      <c r="AN183" s="38"/>
      <c r="AO183" s="38"/>
    </row>
    <row r="184" spans="1:41" ht="39">
      <c r="A184" s="11">
        <v>49</v>
      </c>
      <c r="B184" s="16" t="s">
        <v>467</v>
      </c>
      <c r="C184" s="17" t="s">
        <v>423</v>
      </c>
      <c r="D184" s="18" t="s">
        <v>485</v>
      </c>
      <c r="E184" s="17" t="s">
        <v>486</v>
      </c>
      <c r="F184" s="19">
        <v>43633</v>
      </c>
      <c r="G184" s="11">
        <v>1</v>
      </c>
      <c r="H184" s="11" t="s">
        <v>487</v>
      </c>
      <c r="I184" s="20">
        <v>44056</v>
      </c>
      <c r="J184" s="21" t="s">
        <v>419</v>
      </c>
      <c r="K184" s="11" t="s">
        <v>26</v>
      </c>
      <c r="L184" s="13">
        <v>829150</v>
      </c>
      <c r="M184" s="13">
        <v>1180</v>
      </c>
      <c r="N184" s="13">
        <v>24</v>
      </c>
      <c r="O184" s="13">
        <f t="shared" si="6"/>
        <v>978397000</v>
      </c>
      <c r="P184" s="12"/>
      <c r="Q184" s="22">
        <v>44112</v>
      </c>
      <c r="R184" s="12"/>
      <c r="S184" s="22">
        <v>44153</v>
      </c>
      <c r="T184" s="22">
        <v>44068</v>
      </c>
      <c r="U184" s="22">
        <v>44112</v>
      </c>
      <c r="V184" s="14">
        <v>45</v>
      </c>
      <c r="W184" s="12">
        <v>45</v>
      </c>
      <c r="X184" s="14">
        <v>0</v>
      </c>
      <c r="Y184" s="218">
        <v>769</v>
      </c>
      <c r="Z184" s="22">
        <v>44112</v>
      </c>
      <c r="AA184" s="218">
        <v>785</v>
      </c>
      <c r="AB184" s="22">
        <v>44112</v>
      </c>
      <c r="AC184" s="40">
        <v>978397000</v>
      </c>
      <c r="AD184" s="43">
        <v>97839700</v>
      </c>
      <c r="AE184" s="43">
        <v>1076236700</v>
      </c>
      <c r="AF184" s="39">
        <v>44088</v>
      </c>
      <c r="AG184" s="39">
        <v>44088</v>
      </c>
      <c r="AH184" s="39">
        <v>44068</v>
      </c>
      <c r="AI184" s="39">
        <v>44097</v>
      </c>
      <c r="AJ184" s="39">
        <v>44097</v>
      </c>
      <c r="AK184" s="231" t="s">
        <v>497</v>
      </c>
      <c r="AL184" s="230">
        <v>44153</v>
      </c>
      <c r="AM184" s="42">
        <v>3008400799</v>
      </c>
      <c r="AN184" s="230">
        <v>44913</v>
      </c>
      <c r="AO184" s="39">
        <v>44088</v>
      </c>
    </row>
    <row r="185" spans="1:41" ht="39">
      <c r="A185" s="11">
        <v>49</v>
      </c>
      <c r="B185" s="16" t="s">
        <v>467</v>
      </c>
      <c r="C185" s="17" t="s">
        <v>423</v>
      </c>
      <c r="D185" s="18" t="s">
        <v>485</v>
      </c>
      <c r="E185" s="17" t="s">
        <v>486</v>
      </c>
      <c r="F185" s="19">
        <v>43633</v>
      </c>
      <c r="G185" s="11">
        <v>2</v>
      </c>
      <c r="H185" s="12" t="s">
        <v>488</v>
      </c>
      <c r="I185" s="20">
        <v>44056</v>
      </c>
      <c r="J185" s="21" t="s">
        <v>419</v>
      </c>
      <c r="K185" s="11" t="s">
        <v>26</v>
      </c>
      <c r="L185" s="13">
        <v>829150</v>
      </c>
      <c r="M185" s="13">
        <v>350</v>
      </c>
      <c r="N185" s="13">
        <v>7</v>
      </c>
      <c r="O185" s="13">
        <f t="shared" si="6"/>
        <v>290202500</v>
      </c>
      <c r="P185" s="12"/>
      <c r="Q185" s="22">
        <v>44119</v>
      </c>
      <c r="R185" s="12"/>
      <c r="S185" s="22">
        <v>44154</v>
      </c>
      <c r="T185" s="22">
        <v>44091</v>
      </c>
      <c r="U185" s="22">
        <v>44119</v>
      </c>
      <c r="V185" s="14">
        <v>29</v>
      </c>
      <c r="W185" s="12">
        <v>30</v>
      </c>
      <c r="X185" s="14">
        <v>-1</v>
      </c>
      <c r="Y185" s="218">
        <v>1016</v>
      </c>
      <c r="Z185" s="22">
        <v>44119</v>
      </c>
      <c r="AA185" s="218">
        <v>1023</v>
      </c>
      <c r="AB185" s="22">
        <v>44119</v>
      </c>
      <c r="AC185" s="40">
        <v>290202500</v>
      </c>
      <c r="AD185" s="43">
        <v>29020250</v>
      </c>
      <c r="AE185" s="43">
        <v>319222750</v>
      </c>
      <c r="AF185" s="39">
        <v>44102</v>
      </c>
      <c r="AG185" s="39">
        <v>44102</v>
      </c>
      <c r="AH185" s="39">
        <v>44091</v>
      </c>
      <c r="AI185" s="39">
        <v>44111</v>
      </c>
      <c r="AJ185" s="39">
        <v>44111</v>
      </c>
      <c r="AK185" s="231" t="s">
        <v>498</v>
      </c>
      <c r="AL185" s="230">
        <v>44154</v>
      </c>
      <c r="AM185" s="42">
        <v>1557031765</v>
      </c>
      <c r="AN185" s="230">
        <v>44914</v>
      </c>
      <c r="AO185" s="39">
        <v>44102</v>
      </c>
    </row>
    <row r="186" spans="1:41" ht="28.5" customHeight="1">
      <c r="A186" s="23"/>
      <c r="B186" s="24" t="s">
        <v>468</v>
      </c>
      <c r="C186" s="24"/>
      <c r="D186" s="25"/>
      <c r="E186" s="228"/>
      <c r="F186" s="26"/>
      <c r="G186" s="23"/>
      <c r="H186" s="25"/>
      <c r="I186" s="26"/>
      <c r="J186" s="27"/>
      <c r="K186" s="25"/>
      <c r="L186" s="28"/>
      <c r="M186" s="28"/>
      <c r="N186" s="28"/>
      <c r="O186" s="29">
        <f>SUBTOTAL(9,O184:O185)</f>
        <v>1268599500</v>
      </c>
      <c r="P186" s="12"/>
      <c r="Q186" s="11"/>
      <c r="R186" s="28"/>
      <c r="S186" s="30"/>
      <c r="T186" s="31"/>
      <c r="U186" s="22"/>
      <c r="V186" s="32"/>
      <c r="W186" s="33"/>
      <c r="X186" s="14"/>
      <c r="Y186" s="218"/>
      <c r="Z186" s="22"/>
      <c r="AA186" s="218"/>
      <c r="AB186" s="22"/>
      <c r="AC186" s="38"/>
      <c r="AD186" s="38"/>
      <c r="AE186" s="38"/>
      <c r="AF186" s="38"/>
      <c r="AG186" s="38"/>
      <c r="AH186" s="38"/>
      <c r="AI186" s="38"/>
      <c r="AJ186" s="38"/>
      <c r="AK186" s="38"/>
      <c r="AL186" s="38"/>
      <c r="AM186" s="38"/>
      <c r="AN186" s="38"/>
      <c r="AO186" s="38"/>
    </row>
    <row r="187" spans="1:41" ht="39">
      <c r="A187" s="11">
        <v>50</v>
      </c>
      <c r="B187" s="16" t="s">
        <v>469</v>
      </c>
      <c r="C187" s="17" t="s">
        <v>131</v>
      </c>
      <c r="D187" s="18" t="s">
        <v>485</v>
      </c>
      <c r="E187" s="17" t="s">
        <v>486</v>
      </c>
      <c r="F187" s="19">
        <v>43633</v>
      </c>
      <c r="G187" s="11">
        <v>1</v>
      </c>
      <c r="H187" s="11" t="s">
        <v>487</v>
      </c>
      <c r="I187" s="20">
        <v>44056</v>
      </c>
      <c r="J187" s="21" t="s">
        <v>419</v>
      </c>
      <c r="K187" s="11" t="s">
        <v>26</v>
      </c>
      <c r="L187" s="13">
        <v>829150</v>
      </c>
      <c r="M187" s="13">
        <v>980</v>
      </c>
      <c r="N187" s="13">
        <v>20</v>
      </c>
      <c r="O187" s="13">
        <f t="shared" si="6"/>
        <v>812567000</v>
      </c>
      <c r="P187" s="12"/>
      <c r="Q187" s="22">
        <v>44103</v>
      </c>
      <c r="R187" s="12"/>
      <c r="S187" s="22">
        <v>44153</v>
      </c>
      <c r="T187" s="22">
        <v>44068</v>
      </c>
      <c r="U187" s="22">
        <v>44103</v>
      </c>
      <c r="V187" s="14">
        <v>36</v>
      </c>
      <c r="W187" s="12">
        <v>45</v>
      </c>
      <c r="X187" s="14">
        <v>-9</v>
      </c>
      <c r="Y187" s="218">
        <v>697</v>
      </c>
      <c r="Z187" s="22">
        <v>44103</v>
      </c>
      <c r="AA187" s="218">
        <v>708</v>
      </c>
      <c r="AB187" s="22">
        <v>44103</v>
      </c>
      <c r="AC187" s="40">
        <v>812567000</v>
      </c>
      <c r="AD187" s="43">
        <v>81256700</v>
      </c>
      <c r="AE187" s="43">
        <v>893823700</v>
      </c>
      <c r="AF187" s="39">
        <v>44088</v>
      </c>
      <c r="AG187" s="39">
        <v>44088</v>
      </c>
      <c r="AH187" s="39">
        <v>44068</v>
      </c>
      <c r="AI187" s="39">
        <v>44097</v>
      </c>
      <c r="AJ187" s="39">
        <v>44097</v>
      </c>
      <c r="AK187" s="231" t="s">
        <v>497</v>
      </c>
      <c r="AL187" s="230">
        <v>44153</v>
      </c>
      <c r="AM187" s="42">
        <v>3008400799</v>
      </c>
      <c r="AN187" s="230">
        <v>44913</v>
      </c>
      <c r="AO187" s="39">
        <v>44088</v>
      </c>
    </row>
    <row r="188" spans="1:41" ht="39">
      <c r="A188" s="11">
        <v>50</v>
      </c>
      <c r="B188" s="16" t="s">
        <v>469</v>
      </c>
      <c r="C188" s="17" t="s">
        <v>131</v>
      </c>
      <c r="D188" s="18" t="s">
        <v>485</v>
      </c>
      <c r="E188" s="17" t="s">
        <v>486</v>
      </c>
      <c r="F188" s="19">
        <v>43633</v>
      </c>
      <c r="G188" s="11">
        <v>2</v>
      </c>
      <c r="H188" s="12" t="s">
        <v>488</v>
      </c>
      <c r="I188" s="20">
        <v>44056</v>
      </c>
      <c r="J188" s="21" t="s">
        <v>419</v>
      </c>
      <c r="K188" s="11" t="s">
        <v>26</v>
      </c>
      <c r="L188" s="13">
        <v>829150</v>
      </c>
      <c r="M188" s="13">
        <v>1300</v>
      </c>
      <c r="N188" s="13">
        <v>26</v>
      </c>
      <c r="O188" s="13">
        <f t="shared" si="6"/>
        <v>1077895000</v>
      </c>
      <c r="P188" s="12"/>
      <c r="Q188" s="22">
        <v>44118</v>
      </c>
      <c r="R188" s="12"/>
      <c r="S188" s="22">
        <v>44154</v>
      </c>
      <c r="T188" s="22">
        <v>44091</v>
      </c>
      <c r="U188" s="22">
        <v>44118</v>
      </c>
      <c r="V188" s="14">
        <v>28</v>
      </c>
      <c r="W188" s="12">
        <v>30</v>
      </c>
      <c r="X188" s="14">
        <v>-2</v>
      </c>
      <c r="Y188" s="218">
        <v>1003</v>
      </c>
      <c r="Z188" s="22">
        <v>44118</v>
      </c>
      <c r="AA188" s="218">
        <v>1013</v>
      </c>
      <c r="AB188" s="22">
        <v>44118</v>
      </c>
      <c r="AC188" s="40">
        <v>1077895000</v>
      </c>
      <c r="AD188" s="43">
        <v>107789500</v>
      </c>
      <c r="AE188" s="43">
        <v>1185684500</v>
      </c>
      <c r="AF188" s="39">
        <v>44102</v>
      </c>
      <c r="AG188" s="39">
        <v>44102</v>
      </c>
      <c r="AH188" s="39">
        <v>44091</v>
      </c>
      <c r="AI188" s="39">
        <v>44111</v>
      </c>
      <c r="AJ188" s="39">
        <v>44111</v>
      </c>
      <c r="AK188" s="231" t="s">
        <v>498</v>
      </c>
      <c r="AL188" s="230">
        <v>44154</v>
      </c>
      <c r="AM188" s="42">
        <v>1557031765</v>
      </c>
      <c r="AN188" s="230">
        <v>44914</v>
      </c>
      <c r="AO188" s="39">
        <v>44102</v>
      </c>
    </row>
    <row r="189" spans="1:41" ht="39">
      <c r="A189" s="11">
        <v>50</v>
      </c>
      <c r="B189" s="16" t="s">
        <v>469</v>
      </c>
      <c r="C189" s="17" t="s">
        <v>131</v>
      </c>
      <c r="D189" s="18" t="s">
        <v>485</v>
      </c>
      <c r="E189" s="17" t="s">
        <v>486</v>
      </c>
      <c r="F189" s="19">
        <v>43633</v>
      </c>
      <c r="G189" s="11">
        <v>3</v>
      </c>
      <c r="H189" s="12" t="s">
        <v>494</v>
      </c>
      <c r="I189" s="20">
        <v>44056</v>
      </c>
      <c r="J189" s="21" t="s">
        <v>419</v>
      </c>
      <c r="K189" s="11" t="s">
        <v>26</v>
      </c>
      <c r="L189" s="13">
        <v>829150</v>
      </c>
      <c r="M189" s="13">
        <v>1483</v>
      </c>
      <c r="N189" s="13">
        <v>30</v>
      </c>
      <c r="O189" s="13">
        <f t="shared" si="6"/>
        <v>1229629450</v>
      </c>
      <c r="P189" s="12"/>
      <c r="Q189" s="22">
        <v>44147</v>
      </c>
      <c r="R189" s="12"/>
      <c r="S189" s="22">
        <v>44180</v>
      </c>
      <c r="T189" s="22">
        <v>44118</v>
      </c>
      <c r="U189" s="22">
        <v>44147</v>
      </c>
      <c r="V189" s="14">
        <v>30</v>
      </c>
      <c r="W189" s="12">
        <v>30</v>
      </c>
      <c r="X189" s="14">
        <v>0</v>
      </c>
      <c r="Y189" s="218">
        <v>1300</v>
      </c>
      <c r="Z189" s="22">
        <v>44147</v>
      </c>
      <c r="AA189" s="218">
        <v>1323</v>
      </c>
      <c r="AB189" s="22">
        <v>44147</v>
      </c>
      <c r="AC189" s="40">
        <v>1229629450</v>
      </c>
      <c r="AD189" s="43">
        <v>122962945</v>
      </c>
      <c r="AE189" s="43">
        <v>1352592395</v>
      </c>
      <c r="AF189" s="39">
        <v>44123</v>
      </c>
      <c r="AG189" s="39">
        <v>44123</v>
      </c>
      <c r="AH189" s="39">
        <v>44118</v>
      </c>
      <c r="AI189" s="39">
        <v>44132</v>
      </c>
      <c r="AJ189" s="39">
        <v>44132</v>
      </c>
      <c r="AK189" s="231" t="s">
        <v>499</v>
      </c>
      <c r="AL189" s="230">
        <v>44190</v>
      </c>
      <c r="AM189" s="42">
        <v>1453466784</v>
      </c>
      <c r="AN189" s="230">
        <v>44941</v>
      </c>
      <c r="AO189" s="39">
        <v>44123</v>
      </c>
    </row>
    <row r="190" spans="1:41" ht="39">
      <c r="A190" s="11">
        <v>50</v>
      </c>
      <c r="B190" s="16" t="s">
        <v>469</v>
      </c>
      <c r="C190" s="17" t="s">
        <v>131</v>
      </c>
      <c r="D190" s="18" t="s">
        <v>485</v>
      </c>
      <c r="E190" s="17" t="s">
        <v>486</v>
      </c>
      <c r="F190" s="19">
        <v>43633</v>
      </c>
      <c r="G190" s="11">
        <v>6</v>
      </c>
      <c r="H190" s="12" t="s">
        <v>491</v>
      </c>
      <c r="I190" s="20">
        <v>44056</v>
      </c>
      <c r="J190" s="21" t="s">
        <v>419</v>
      </c>
      <c r="K190" s="11" t="s">
        <v>26</v>
      </c>
      <c r="L190" s="13">
        <v>829150</v>
      </c>
      <c r="M190" s="13">
        <v>250</v>
      </c>
      <c r="N190" s="13">
        <v>5</v>
      </c>
      <c r="O190" s="13">
        <f t="shared" si="6"/>
        <v>207287500</v>
      </c>
      <c r="P190" s="12"/>
      <c r="Q190" s="22">
        <v>44208</v>
      </c>
      <c r="R190" s="12"/>
      <c r="S190" s="22">
        <v>44251</v>
      </c>
      <c r="T190" s="22">
        <v>44179</v>
      </c>
      <c r="U190" s="22">
        <v>44208</v>
      </c>
      <c r="V190" s="14">
        <v>30</v>
      </c>
      <c r="W190" s="12">
        <v>30</v>
      </c>
      <c r="X190" s="14">
        <v>0</v>
      </c>
      <c r="Y190" s="218">
        <v>1893</v>
      </c>
      <c r="Z190" s="22">
        <v>44208</v>
      </c>
      <c r="AA190" s="218">
        <v>1911</v>
      </c>
      <c r="AB190" s="22">
        <v>44208</v>
      </c>
      <c r="AC190" s="40">
        <v>207287500</v>
      </c>
      <c r="AD190" s="43">
        <v>20728750</v>
      </c>
      <c r="AE190" s="43">
        <v>228016250</v>
      </c>
      <c r="AF190" s="39">
        <v>44181</v>
      </c>
      <c r="AG190" s="39">
        <v>44181</v>
      </c>
      <c r="AH190" s="39">
        <v>44179</v>
      </c>
      <c r="AI190" s="39">
        <v>44190</v>
      </c>
      <c r="AJ190" s="39">
        <v>44190</v>
      </c>
      <c r="AK190" s="232" t="s">
        <v>502</v>
      </c>
      <c r="AL190" s="230">
        <v>44259</v>
      </c>
      <c r="AM190" s="42">
        <v>1476131599</v>
      </c>
      <c r="AN190" s="230">
        <v>45012</v>
      </c>
      <c r="AO190" s="39">
        <v>44181</v>
      </c>
    </row>
    <row r="191" spans="1:41" ht="28.5" customHeight="1">
      <c r="A191" s="23"/>
      <c r="B191" s="24" t="s">
        <v>132</v>
      </c>
      <c r="C191" s="24"/>
      <c r="D191" s="25"/>
      <c r="E191" s="228"/>
      <c r="F191" s="26"/>
      <c r="G191" s="23"/>
      <c r="H191" s="25"/>
      <c r="I191" s="26"/>
      <c r="J191" s="27"/>
      <c r="K191" s="25"/>
      <c r="L191" s="28"/>
      <c r="M191" s="28"/>
      <c r="N191" s="28"/>
      <c r="O191" s="29">
        <f>SUBTOTAL(9,O187:O190)</f>
        <v>3327378950</v>
      </c>
      <c r="P191" s="12"/>
      <c r="Q191" s="11"/>
      <c r="R191" s="28"/>
      <c r="S191" s="30"/>
      <c r="T191" s="31"/>
      <c r="U191" s="22"/>
      <c r="V191" s="32"/>
      <c r="W191" s="33"/>
      <c r="X191" s="14"/>
      <c r="Y191" s="218"/>
      <c r="Z191" s="22"/>
      <c r="AA191" s="218"/>
      <c r="AB191" s="22"/>
      <c r="AC191" s="38"/>
      <c r="AD191" s="38"/>
      <c r="AE191" s="38"/>
      <c r="AF191" s="38"/>
      <c r="AG191" s="38"/>
      <c r="AH191" s="38"/>
      <c r="AI191" s="38"/>
      <c r="AJ191" s="38"/>
      <c r="AK191" s="38"/>
      <c r="AL191" s="38"/>
      <c r="AM191" s="38"/>
      <c r="AN191" s="38"/>
      <c r="AO191" s="38"/>
    </row>
    <row r="192" spans="1:41" ht="39">
      <c r="A192" s="11">
        <v>51</v>
      </c>
      <c r="B192" s="16" t="s">
        <v>470</v>
      </c>
      <c r="C192" s="17" t="s">
        <v>129</v>
      </c>
      <c r="D192" s="18" t="s">
        <v>485</v>
      </c>
      <c r="E192" s="17" t="s">
        <v>486</v>
      </c>
      <c r="F192" s="19">
        <v>43633</v>
      </c>
      <c r="G192" s="11">
        <v>1</v>
      </c>
      <c r="H192" s="11" t="s">
        <v>487</v>
      </c>
      <c r="I192" s="20">
        <v>44056</v>
      </c>
      <c r="J192" s="21" t="s">
        <v>419</v>
      </c>
      <c r="K192" s="11" t="s">
        <v>26</v>
      </c>
      <c r="L192" s="13">
        <v>829150</v>
      </c>
      <c r="M192" s="13">
        <v>1130</v>
      </c>
      <c r="N192" s="13">
        <v>23</v>
      </c>
      <c r="O192" s="13">
        <f t="shared" ref="O192:O220" si="7">L192*M192</f>
        <v>936939500</v>
      </c>
      <c r="P192" s="12"/>
      <c r="Q192" s="22">
        <v>44105</v>
      </c>
      <c r="R192" s="12"/>
      <c r="S192" s="22">
        <v>44153</v>
      </c>
      <c r="T192" s="22">
        <v>44068</v>
      </c>
      <c r="U192" s="22">
        <v>44105</v>
      </c>
      <c r="V192" s="14">
        <v>38</v>
      </c>
      <c r="W192" s="12">
        <v>45</v>
      </c>
      <c r="X192" s="14">
        <v>-7</v>
      </c>
      <c r="Y192" s="218">
        <v>722</v>
      </c>
      <c r="Z192" s="22">
        <v>44105</v>
      </c>
      <c r="AA192" s="218">
        <v>730</v>
      </c>
      <c r="AB192" s="22">
        <v>44105</v>
      </c>
      <c r="AC192" s="40">
        <v>936939500</v>
      </c>
      <c r="AD192" s="43">
        <v>93693950</v>
      </c>
      <c r="AE192" s="43">
        <v>1030633450</v>
      </c>
      <c r="AF192" s="39">
        <v>44088</v>
      </c>
      <c r="AG192" s="39">
        <v>44088</v>
      </c>
      <c r="AH192" s="39">
        <v>44068</v>
      </c>
      <c r="AI192" s="39">
        <v>44097</v>
      </c>
      <c r="AJ192" s="39">
        <v>44097</v>
      </c>
      <c r="AK192" s="231" t="s">
        <v>497</v>
      </c>
      <c r="AL192" s="230">
        <v>44153</v>
      </c>
      <c r="AM192" s="42">
        <v>3008400799</v>
      </c>
      <c r="AN192" s="230">
        <v>44913</v>
      </c>
      <c r="AO192" s="39">
        <v>44088</v>
      </c>
    </row>
    <row r="193" spans="1:41" ht="28.5" customHeight="1">
      <c r="A193" s="23"/>
      <c r="B193" s="24" t="s">
        <v>130</v>
      </c>
      <c r="C193" s="24"/>
      <c r="D193" s="25"/>
      <c r="E193" s="228"/>
      <c r="F193" s="26"/>
      <c r="G193" s="23"/>
      <c r="H193" s="25"/>
      <c r="I193" s="26"/>
      <c r="J193" s="27"/>
      <c r="K193" s="25"/>
      <c r="L193" s="28"/>
      <c r="M193" s="28"/>
      <c r="N193" s="28"/>
      <c r="O193" s="29">
        <f>SUBTOTAL(9,O192:O192)</f>
        <v>936939500</v>
      </c>
      <c r="P193" s="12"/>
      <c r="Q193" s="11"/>
      <c r="R193" s="28"/>
      <c r="S193" s="30"/>
      <c r="T193" s="31"/>
      <c r="U193" s="22"/>
      <c r="V193" s="32"/>
      <c r="W193" s="33"/>
      <c r="X193" s="14"/>
      <c r="Y193" s="218"/>
      <c r="Z193" s="22"/>
      <c r="AA193" s="218"/>
      <c r="AB193" s="22"/>
      <c r="AC193" s="38"/>
      <c r="AD193" s="38"/>
      <c r="AE193" s="38"/>
      <c r="AF193" s="38"/>
      <c r="AG193" s="38"/>
      <c r="AH193" s="38"/>
      <c r="AI193" s="38"/>
      <c r="AJ193" s="38"/>
      <c r="AK193" s="38"/>
      <c r="AL193" s="38"/>
      <c r="AM193" s="38"/>
      <c r="AN193" s="38"/>
      <c r="AO193" s="38"/>
    </row>
    <row r="194" spans="1:41" ht="39">
      <c r="A194" s="11">
        <v>52</v>
      </c>
      <c r="B194" s="16" t="s">
        <v>471</v>
      </c>
      <c r="C194" s="17" t="s">
        <v>133</v>
      </c>
      <c r="D194" s="18" t="s">
        <v>485</v>
      </c>
      <c r="E194" s="17" t="s">
        <v>486</v>
      </c>
      <c r="F194" s="19">
        <v>43633</v>
      </c>
      <c r="G194" s="11">
        <v>1</v>
      </c>
      <c r="H194" s="11" t="s">
        <v>487</v>
      </c>
      <c r="I194" s="20">
        <v>44056</v>
      </c>
      <c r="J194" s="21" t="s">
        <v>419</v>
      </c>
      <c r="K194" s="11" t="s">
        <v>26</v>
      </c>
      <c r="L194" s="13">
        <v>829150</v>
      </c>
      <c r="M194" s="13">
        <v>400</v>
      </c>
      <c r="N194" s="13">
        <v>8</v>
      </c>
      <c r="O194" s="13">
        <f t="shared" si="7"/>
        <v>331660000</v>
      </c>
      <c r="P194" s="12"/>
      <c r="Q194" s="22">
        <v>44109</v>
      </c>
      <c r="R194" s="12"/>
      <c r="S194" s="22">
        <v>44153</v>
      </c>
      <c r="T194" s="22">
        <v>44068</v>
      </c>
      <c r="U194" s="22">
        <v>44109</v>
      </c>
      <c r="V194" s="14">
        <v>42</v>
      </c>
      <c r="W194" s="12">
        <v>45</v>
      </c>
      <c r="X194" s="14">
        <v>-3</v>
      </c>
      <c r="Y194" s="218">
        <v>745</v>
      </c>
      <c r="Z194" s="22">
        <v>44109</v>
      </c>
      <c r="AA194" s="218">
        <v>750</v>
      </c>
      <c r="AB194" s="22">
        <v>44109</v>
      </c>
      <c r="AC194" s="40">
        <v>331660000</v>
      </c>
      <c r="AD194" s="43">
        <v>33166000</v>
      </c>
      <c r="AE194" s="43">
        <v>364826000</v>
      </c>
      <c r="AF194" s="39">
        <v>44088</v>
      </c>
      <c r="AG194" s="39">
        <v>44088</v>
      </c>
      <c r="AH194" s="39">
        <v>44068</v>
      </c>
      <c r="AI194" s="39">
        <v>44097</v>
      </c>
      <c r="AJ194" s="39">
        <v>44097</v>
      </c>
      <c r="AK194" s="231" t="s">
        <v>497</v>
      </c>
      <c r="AL194" s="230">
        <v>44153</v>
      </c>
      <c r="AM194" s="42">
        <v>3008400799</v>
      </c>
      <c r="AN194" s="230">
        <v>44913</v>
      </c>
      <c r="AO194" s="39">
        <v>44088</v>
      </c>
    </row>
    <row r="195" spans="1:41" ht="39">
      <c r="A195" s="11">
        <v>52</v>
      </c>
      <c r="B195" s="16" t="s">
        <v>471</v>
      </c>
      <c r="C195" s="17" t="s">
        <v>133</v>
      </c>
      <c r="D195" s="18" t="s">
        <v>485</v>
      </c>
      <c r="E195" s="17" t="s">
        <v>486</v>
      </c>
      <c r="F195" s="19">
        <v>43633</v>
      </c>
      <c r="G195" s="11">
        <v>2</v>
      </c>
      <c r="H195" s="12" t="s">
        <v>488</v>
      </c>
      <c r="I195" s="20">
        <v>44056</v>
      </c>
      <c r="J195" s="21" t="s">
        <v>419</v>
      </c>
      <c r="K195" s="11" t="s">
        <v>26</v>
      </c>
      <c r="L195" s="13">
        <v>829150</v>
      </c>
      <c r="M195" s="13">
        <v>865</v>
      </c>
      <c r="N195" s="13">
        <v>17</v>
      </c>
      <c r="O195" s="13">
        <f t="shared" si="7"/>
        <v>717214750</v>
      </c>
      <c r="P195" s="12"/>
      <c r="Q195" s="22">
        <v>44118</v>
      </c>
      <c r="R195" s="12"/>
      <c r="S195" s="22">
        <v>44154</v>
      </c>
      <c r="T195" s="22">
        <v>44091</v>
      </c>
      <c r="U195" s="22">
        <v>44118</v>
      </c>
      <c r="V195" s="14">
        <v>28</v>
      </c>
      <c r="W195" s="12">
        <v>30</v>
      </c>
      <c r="X195" s="14">
        <v>-2</v>
      </c>
      <c r="Y195" s="218">
        <v>1000</v>
      </c>
      <c r="Z195" s="22">
        <v>44118</v>
      </c>
      <c r="AA195" s="218">
        <v>1010</v>
      </c>
      <c r="AB195" s="22">
        <v>44118</v>
      </c>
      <c r="AC195" s="40">
        <v>717214750</v>
      </c>
      <c r="AD195" s="43">
        <v>71721475</v>
      </c>
      <c r="AE195" s="43">
        <v>788936225</v>
      </c>
      <c r="AF195" s="39">
        <v>44102</v>
      </c>
      <c r="AG195" s="39">
        <v>44102</v>
      </c>
      <c r="AH195" s="39">
        <v>44091</v>
      </c>
      <c r="AI195" s="39">
        <v>44111</v>
      </c>
      <c r="AJ195" s="39">
        <v>44111</v>
      </c>
      <c r="AK195" s="231" t="s">
        <v>498</v>
      </c>
      <c r="AL195" s="230">
        <v>44154</v>
      </c>
      <c r="AM195" s="42">
        <v>1557031765</v>
      </c>
      <c r="AN195" s="230">
        <v>44914</v>
      </c>
      <c r="AO195" s="39">
        <v>44102</v>
      </c>
    </row>
    <row r="196" spans="1:41" ht="39">
      <c r="A196" s="11">
        <v>52</v>
      </c>
      <c r="B196" s="16" t="s">
        <v>471</v>
      </c>
      <c r="C196" s="17" t="s">
        <v>133</v>
      </c>
      <c r="D196" s="18" t="s">
        <v>485</v>
      </c>
      <c r="E196" s="17" t="s">
        <v>486</v>
      </c>
      <c r="F196" s="19">
        <v>43633</v>
      </c>
      <c r="G196" s="11">
        <v>3</v>
      </c>
      <c r="H196" s="12" t="s">
        <v>494</v>
      </c>
      <c r="I196" s="20">
        <v>44056</v>
      </c>
      <c r="J196" s="21" t="s">
        <v>419</v>
      </c>
      <c r="K196" s="11" t="s">
        <v>26</v>
      </c>
      <c r="L196" s="13">
        <v>829150</v>
      </c>
      <c r="M196" s="13">
        <v>1000</v>
      </c>
      <c r="N196" s="13">
        <v>20</v>
      </c>
      <c r="O196" s="13">
        <f t="shared" si="7"/>
        <v>829150000</v>
      </c>
      <c r="P196" s="12"/>
      <c r="Q196" s="22">
        <v>44147</v>
      </c>
      <c r="R196" s="12"/>
      <c r="S196" s="22">
        <v>44180</v>
      </c>
      <c r="T196" s="22">
        <v>44118</v>
      </c>
      <c r="U196" s="22">
        <v>44147</v>
      </c>
      <c r="V196" s="14">
        <v>30</v>
      </c>
      <c r="W196" s="12">
        <v>30</v>
      </c>
      <c r="X196" s="14">
        <v>0</v>
      </c>
      <c r="Y196" s="218">
        <v>1297</v>
      </c>
      <c r="Z196" s="22">
        <v>44147</v>
      </c>
      <c r="AA196" s="218">
        <v>1320</v>
      </c>
      <c r="AB196" s="22">
        <v>44147</v>
      </c>
      <c r="AC196" s="40">
        <v>829150000</v>
      </c>
      <c r="AD196" s="43">
        <v>82915000</v>
      </c>
      <c r="AE196" s="43">
        <v>912065000</v>
      </c>
      <c r="AF196" s="39">
        <v>44123</v>
      </c>
      <c r="AG196" s="39">
        <v>44123</v>
      </c>
      <c r="AH196" s="39">
        <v>44118</v>
      </c>
      <c r="AI196" s="39">
        <v>44132</v>
      </c>
      <c r="AJ196" s="39">
        <v>44132</v>
      </c>
      <c r="AK196" s="231" t="s">
        <v>499</v>
      </c>
      <c r="AL196" s="230">
        <v>44190</v>
      </c>
      <c r="AM196" s="42">
        <v>1453466784</v>
      </c>
      <c r="AN196" s="230">
        <v>44941</v>
      </c>
      <c r="AO196" s="39">
        <v>44123</v>
      </c>
    </row>
    <row r="197" spans="1:41" ht="39">
      <c r="A197" s="11">
        <v>52</v>
      </c>
      <c r="B197" s="16" t="s">
        <v>471</v>
      </c>
      <c r="C197" s="17" t="s">
        <v>133</v>
      </c>
      <c r="D197" s="18" t="s">
        <v>485</v>
      </c>
      <c r="E197" s="17" t="s">
        <v>486</v>
      </c>
      <c r="F197" s="19">
        <v>43633</v>
      </c>
      <c r="G197" s="11">
        <v>5</v>
      </c>
      <c r="H197" s="11" t="s">
        <v>490</v>
      </c>
      <c r="I197" s="20">
        <v>44056</v>
      </c>
      <c r="J197" s="21" t="s">
        <v>419</v>
      </c>
      <c r="K197" s="11" t="s">
        <v>26</v>
      </c>
      <c r="L197" s="13">
        <v>829150</v>
      </c>
      <c r="M197" s="13">
        <v>1000</v>
      </c>
      <c r="N197" s="13">
        <v>20</v>
      </c>
      <c r="O197" s="13">
        <f t="shared" si="7"/>
        <v>829150000</v>
      </c>
      <c r="P197" s="12"/>
      <c r="Q197" s="22">
        <v>44168</v>
      </c>
      <c r="R197" s="12"/>
      <c r="S197" s="22">
        <v>44210</v>
      </c>
      <c r="T197" s="22">
        <v>44148</v>
      </c>
      <c r="U197" s="22">
        <v>44168</v>
      </c>
      <c r="V197" s="14">
        <v>21</v>
      </c>
      <c r="W197" s="12">
        <v>30</v>
      </c>
      <c r="X197" s="14">
        <v>-9</v>
      </c>
      <c r="Y197" s="218">
        <v>1573</v>
      </c>
      <c r="Z197" s="22">
        <v>44168</v>
      </c>
      <c r="AA197" s="218">
        <v>1576</v>
      </c>
      <c r="AB197" s="22">
        <v>44168</v>
      </c>
      <c r="AC197" s="40">
        <v>829150000</v>
      </c>
      <c r="AD197" s="43">
        <v>82915000</v>
      </c>
      <c r="AE197" s="43">
        <v>912065000</v>
      </c>
      <c r="AF197" s="39">
        <v>44153</v>
      </c>
      <c r="AG197" s="39">
        <v>44153</v>
      </c>
      <c r="AH197" s="39">
        <v>44148</v>
      </c>
      <c r="AI197" s="39">
        <v>44162</v>
      </c>
      <c r="AJ197" s="39">
        <v>44162</v>
      </c>
      <c r="AK197" s="232" t="s">
        <v>501</v>
      </c>
      <c r="AL197" s="230">
        <v>44214</v>
      </c>
      <c r="AM197" s="42">
        <v>786063220</v>
      </c>
      <c r="AN197" s="230">
        <v>44970</v>
      </c>
      <c r="AO197" s="39">
        <v>44153</v>
      </c>
    </row>
    <row r="198" spans="1:41" ht="28.5" customHeight="1">
      <c r="A198" s="23"/>
      <c r="B198" s="24" t="s">
        <v>134</v>
      </c>
      <c r="C198" s="24"/>
      <c r="D198" s="25"/>
      <c r="E198" s="228"/>
      <c r="F198" s="26"/>
      <c r="G198" s="23"/>
      <c r="H198" s="25"/>
      <c r="I198" s="26"/>
      <c r="J198" s="27"/>
      <c r="K198" s="25"/>
      <c r="L198" s="28"/>
      <c r="M198" s="28"/>
      <c r="N198" s="28"/>
      <c r="O198" s="29">
        <f>SUBTOTAL(9,O194:O197)</f>
        <v>2707174750</v>
      </c>
      <c r="P198" s="12"/>
      <c r="Q198" s="11"/>
      <c r="R198" s="28"/>
      <c r="S198" s="30"/>
      <c r="T198" s="31"/>
      <c r="U198" s="22"/>
      <c r="V198" s="32"/>
      <c r="W198" s="33"/>
      <c r="X198" s="14"/>
      <c r="Y198" s="218"/>
      <c r="Z198" s="22"/>
      <c r="AA198" s="218"/>
      <c r="AB198" s="22"/>
      <c r="AC198" s="38"/>
      <c r="AD198" s="38"/>
      <c r="AE198" s="38"/>
      <c r="AF198" s="38"/>
      <c r="AG198" s="38"/>
      <c r="AH198" s="38"/>
      <c r="AI198" s="38"/>
      <c r="AJ198" s="38"/>
      <c r="AK198" s="38"/>
      <c r="AL198" s="38"/>
      <c r="AM198" s="38"/>
      <c r="AN198" s="38"/>
      <c r="AO198" s="38"/>
    </row>
    <row r="199" spans="1:41" ht="39">
      <c r="A199" s="11">
        <v>53</v>
      </c>
      <c r="B199" s="16" t="s">
        <v>472</v>
      </c>
      <c r="C199" s="17" t="s">
        <v>144</v>
      </c>
      <c r="D199" s="18" t="s">
        <v>485</v>
      </c>
      <c r="E199" s="17" t="s">
        <v>486</v>
      </c>
      <c r="F199" s="19">
        <v>43633</v>
      </c>
      <c r="G199" s="11">
        <v>1</v>
      </c>
      <c r="H199" s="11" t="s">
        <v>487</v>
      </c>
      <c r="I199" s="20">
        <v>44056</v>
      </c>
      <c r="J199" s="21" t="s">
        <v>419</v>
      </c>
      <c r="K199" s="11" t="s">
        <v>26</v>
      </c>
      <c r="L199" s="13">
        <v>829150</v>
      </c>
      <c r="M199" s="13">
        <v>1900</v>
      </c>
      <c r="N199" s="13">
        <v>38</v>
      </c>
      <c r="O199" s="13">
        <f t="shared" si="7"/>
        <v>1575385000</v>
      </c>
      <c r="P199" s="12"/>
      <c r="Q199" s="22">
        <v>44112</v>
      </c>
      <c r="R199" s="12"/>
      <c r="S199" s="22">
        <v>44153</v>
      </c>
      <c r="T199" s="22">
        <v>44068</v>
      </c>
      <c r="U199" s="22">
        <v>44112</v>
      </c>
      <c r="V199" s="14">
        <v>45</v>
      </c>
      <c r="W199" s="12">
        <v>45</v>
      </c>
      <c r="X199" s="14">
        <v>0</v>
      </c>
      <c r="Y199" s="218">
        <v>772</v>
      </c>
      <c r="Z199" s="22">
        <v>44112</v>
      </c>
      <c r="AA199" s="218">
        <v>788</v>
      </c>
      <c r="AB199" s="22">
        <v>44112</v>
      </c>
      <c r="AC199" s="40">
        <v>1575385000</v>
      </c>
      <c r="AD199" s="43">
        <v>157538500</v>
      </c>
      <c r="AE199" s="43">
        <v>1732923500</v>
      </c>
      <c r="AF199" s="39">
        <v>44088</v>
      </c>
      <c r="AG199" s="39">
        <v>44088</v>
      </c>
      <c r="AH199" s="39">
        <v>44068</v>
      </c>
      <c r="AI199" s="39">
        <v>44097</v>
      </c>
      <c r="AJ199" s="39">
        <v>44097</v>
      </c>
      <c r="AK199" s="231" t="s">
        <v>497</v>
      </c>
      <c r="AL199" s="230">
        <v>44153</v>
      </c>
      <c r="AM199" s="42">
        <v>3008400799</v>
      </c>
      <c r="AN199" s="230">
        <v>44913</v>
      </c>
      <c r="AO199" s="39">
        <v>44088</v>
      </c>
    </row>
    <row r="200" spans="1:41" ht="39">
      <c r="A200" s="11">
        <v>53</v>
      </c>
      <c r="B200" s="16" t="s">
        <v>472</v>
      </c>
      <c r="C200" s="17" t="s">
        <v>144</v>
      </c>
      <c r="D200" s="18" t="s">
        <v>485</v>
      </c>
      <c r="E200" s="17" t="s">
        <v>486</v>
      </c>
      <c r="F200" s="19">
        <v>43633</v>
      </c>
      <c r="G200" s="11">
        <v>3</v>
      </c>
      <c r="H200" s="12" t="s">
        <v>494</v>
      </c>
      <c r="I200" s="20">
        <v>44056</v>
      </c>
      <c r="J200" s="21" t="s">
        <v>419</v>
      </c>
      <c r="K200" s="11" t="s">
        <v>26</v>
      </c>
      <c r="L200" s="13">
        <v>829150</v>
      </c>
      <c r="M200" s="13">
        <v>952</v>
      </c>
      <c r="N200" s="13">
        <v>19</v>
      </c>
      <c r="O200" s="13">
        <f t="shared" si="7"/>
        <v>789350800</v>
      </c>
      <c r="P200" s="12"/>
      <c r="Q200" s="22">
        <v>44147</v>
      </c>
      <c r="R200" s="12"/>
      <c r="S200" s="22">
        <v>44180</v>
      </c>
      <c r="T200" s="22">
        <v>44118</v>
      </c>
      <c r="U200" s="22">
        <v>44147</v>
      </c>
      <c r="V200" s="14">
        <v>30</v>
      </c>
      <c r="W200" s="12">
        <v>30</v>
      </c>
      <c r="X200" s="14">
        <v>0</v>
      </c>
      <c r="Y200" s="218">
        <v>1295</v>
      </c>
      <c r="Z200" s="22">
        <v>44147</v>
      </c>
      <c r="AA200" s="218">
        <v>1318</v>
      </c>
      <c r="AB200" s="22">
        <v>44147</v>
      </c>
      <c r="AC200" s="40">
        <v>789350800</v>
      </c>
      <c r="AD200" s="43">
        <v>78935080</v>
      </c>
      <c r="AE200" s="43">
        <v>868285880</v>
      </c>
      <c r="AF200" s="39">
        <v>44123</v>
      </c>
      <c r="AG200" s="39">
        <v>44123</v>
      </c>
      <c r="AH200" s="39">
        <v>44118</v>
      </c>
      <c r="AI200" s="39">
        <v>44132</v>
      </c>
      <c r="AJ200" s="39">
        <v>44132</v>
      </c>
      <c r="AK200" s="231" t="s">
        <v>499</v>
      </c>
      <c r="AL200" s="230">
        <v>44190</v>
      </c>
      <c r="AM200" s="42">
        <v>1453466784</v>
      </c>
      <c r="AN200" s="230">
        <v>44941</v>
      </c>
      <c r="AO200" s="39">
        <v>44123</v>
      </c>
    </row>
    <row r="201" spans="1:41" ht="39">
      <c r="A201" s="11">
        <v>53</v>
      </c>
      <c r="B201" s="16" t="s">
        <v>472</v>
      </c>
      <c r="C201" s="17" t="s">
        <v>144</v>
      </c>
      <c r="D201" s="18" t="s">
        <v>485</v>
      </c>
      <c r="E201" s="17" t="s">
        <v>486</v>
      </c>
      <c r="F201" s="19">
        <v>43633</v>
      </c>
      <c r="G201" s="11">
        <v>5</v>
      </c>
      <c r="H201" s="11" t="s">
        <v>490</v>
      </c>
      <c r="I201" s="20">
        <v>44056</v>
      </c>
      <c r="J201" s="21" t="s">
        <v>419</v>
      </c>
      <c r="K201" s="11" t="s">
        <v>26</v>
      </c>
      <c r="L201" s="13">
        <v>829150</v>
      </c>
      <c r="M201" s="13">
        <v>1500</v>
      </c>
      <c r="N201" s="13">
        <v>30</v>
      </c>
      <c r="O201" s="13">
        <f t="shared" si="7"/>
        <v>1243725000</v>
      </c>
      <c r="P201" s="12"/>
      <c r="Q201" s="22">
        <v>44168</v>
      </c>
      <c r="R201" s="12"/>
      <c r="S201" s="22">
        <v>44210</v>
      </c>
      <c r="T201" s="22">
        <v>44148</v>
      </c>
      <c r="U201" s="22">
        <v>44168</v>
      </c>
      <c r="V201" s="14">
        <v>21</v>
      </c>
      <c r="W201" s="12">
        <v>30</v>
      </c>
      <c r="X201" s="14">
        <v>-9</v>
      </c>
      <c r="Y201" s="218">
        <v>1574</v>
      </c>
      <c r="Z201" s="22">
        <v>44168</v>
      </c>
      <c r="AA201" s="218">
        <v>1577</v>
      </c>
      <c r="AB201" s="22">
        <v>44168</v>
      </c>
      <c r="AC201" s="40">
        <v>1243725000</v>
      </c>
      <c r="AD201" s="43">
        <v>124372500</v>
      </c>
      <c r="AE201" s="43">
        <v>1368097500</v>
      </c>
      <c r="AF201" s="39">
        <v>44153</v>
      </c>
      <c r="AG201" s="39">
        <v>44153</v>
      </c>
      <c r="AH201" s="39">
        <v>44148</v>
      </c>
      <c r="AI201" s="39">
        <v>44162</v>
      </c>
      <c r="AJ201" s="39">
        <v>44162</v>
      </c>
      <c r="AK201" s="232" t="s">
        <v>501</v>
      </c>
      <c r="AL201" s="230">
        <v>44214</v>
      </c>
      <c r="AM201" s="42">
        <v>786063220</v>
      </c>
      <c r="AN201" s="230">
        <v>44970</v>
      </c>
      <c r="AO201" s="39">
        <v>44153</v>
      </c>
    </row>
    <row r="202" spans="1:41" ht="39">
      <c r="A202" s="11">
        <v>53</v>
      </c>
      <c r="B202" s="16" t="s">
        <v>472</v>
      </c>
      <c r="C202" s="17" t="s">
        <v>144</v>
      </c>
      <c r="D202" s="18" t="s">
        <v>485</v>
      </c>
      <c r="E202" s="17" t="s">
        <v>486</v>
      </c>
      <c r="F202" s="19">
        <v>43633</v>
      </c>
      <c r="G202" s="11">
        <v>6</v>
      </c>
      <c r="H202" s="12" t="s">
        <v>491</v>
      </c>
      <c r="I202" s="20">
        <v>44056</v>
      </c>
      <c r="J202" s="21" t="s">
        <v>419</v>
      </c>
      <c r="K202" s="11" t="s">
        <v>26</v>
      </c>
      <c r="L202" s="13">
        <v>829150</v>
      </c>
      <c r="M202" s="13">
        <v>1745</v>
      </c>
      <c r="N202" s="13">
        <v>35</v>
      </c>
      <c r="O202" s="13">
        <f t="shared" si="7"/>
        <v>1446866750</v>
      </c>
      <c r="P202" s="12"/>
      <c r="Q202" s="22">
        <v>44208</v>
      </c>
      <c r="R202" s="12"/>
      <c r="S202" s="22">
        <v>44251</v>
      </c>
      <c r="T202" s="22">
        <v>44179</v>
      </c>
      <c r="U202" s="22">
        <v>44208</v>
      </c>
      <c r="V202" s="14">
        <v>30</v>
      </c>
      <c r="W202" s="12">
        <v>30</v>
      </c>
      <c r="X202" s="14">
        <v>0</v>
      </c>
      <c r="Y202" s="218">
        <v>1904</v>
      </c>
      <c r="Z202" s="22">
        <v>44208</v>
      </c>
      <c r="AA202" s="218">
        <v>1922</v>
      </c>
      <c r="AB202" s="22">
        <v>44208</v>
      </c>
      <c r="AC202" s="40">
        <v>1446866750</v>
      </c>
      <c r="AD202" s="43">
        <v>144686675</v>
      </c>
      <c r="AE202" s="43">
        <v>1591553425</v>
      </c>
      <c r="AF202" s="39">
        <v>44181</v>
      </c>
      <c r="AG202" s="39">
        <v>44181</v>
      </c>
      <c r="AH202" s="39">
        <v>44179</v>
      </c>
      <c r="AI202" s="39">
        <v>44190</v>
      </c>
      <c r="AJ202" s="39">
        <v>44190</v>
      </c>
      <c r="AK202" s="232" t="s">
        <v>502</v>
      </c>
      <c r="AL202" s="230">
        <v>44259</v>
      </c>
      <c r="AM202" s="42">
        <v>1476131599</v>
      </c>
      <c r="AN202" s="230">
        <v>45012</v>
      </c>
      <c r="AO202" s="39">
        <v>44181</v>
      </c>
    </row>
    <row r="203" spans="1:41" ht="28.5" customHeight="1">
      <c r="A203" s="23"/>
      <c r="B203" s="24" t="s">
        <v>145</v>
      </c>
      <c r="C203" s="24"/>
      <c r="D203" s="25"/>
      <c r="E203" s="228"/>
      <c r="F203" s="26"/>
      <c r="G203" s="23"/>
      <c r="H203" s="25"/>
      <c r="I203" s="26"/>
      <c r="J203" s="27"/>
      <c r="K203" s="25"/>
      <c r="L203" s="28"/>
      <c r="M203" s="28"/>
      <c r="N203" s="28"/>
      <c r="O203" s="29">
        <f>SUBTOTAL(9,O199:O202)</f>
        <v>5055327550</v>
      </c>
      <c r="P203" s="12"/>
      <c r="Q203" s="11"/>
      <c r="R203" s="28"/>
      <c r="S203" s="30"/>
      <c r="T203" s="31"/>
      <c r="U203" s="22"/>
      <c r="V203" s="32"/>
      <c r="W203" s="33"/>
      <c r="X203" s="14"/>
      <c r="Y203" s="218"/>
      <c r="Z203" s="22"/>
      <c r="AA203" s="218"/>
      <c r="AB203" s="22"/>
      <c r="AC203" s="38"/>
      <c r="AD203" s="38"/>
      <c r="AE203" s="38"/>
      <c r="AF203" s="38"/>
      <c r="AG203" s="38"/>
      <c r="AH203" s="38"/>
      <c r="AI203" s="38"/>
      <c r="AJ203" s="38"/>
      <c r="AK203" s="38"/>
      <c r="AL203" s="38"/>
      <c r="AM203" s="38"/>
      <c r="AN203" s="38"/>
      <c r="AO203" s="38"/>
    </row>
    <row r="204" spans="1:41" ht="39">
      <c r="A204" s="11">
        <v>54</v>
      </c>
      <c r="B204" s="16" t="s">
        <v>473</v>
      </c>
      <c r="C204" s="17" t="s">
        <v>148</v>
      </c>
      <c r="D204" s="18" t="s">
        <v>485</v>
      </c>
      <c r="E204" s="17" t="s">
        <v>486</v>
      </c>
      <c r="F204" s="19">
        <v>43633</v>
      </c>
      <c r="G204" s="11">
        <v>1</v>
      </c>
      <c r="H204" s="11" t="s">
        <v>487</v>
      </c>
      <c r="I204" s="20">
        <v>44056</v>
      </c>
      <c r="J204" s="21" t="s">
        <v>419</v>
      </c>
      <c r="K204" s="11" t="s">
        <v>26</v>
      </c>
      <c r="L204" s="13">
        <v>829150</v>
      </c>
      <c r="M204" s="13">
        <v>30</v>
      </c>
      <c r="N204" s="13">
        <v>1</v>
      </c>
      <c r="O204" s="13">
        <f t="shared" si="7"/>
        <v>24874500</v>
      </c>
      <c r="P204" s="12"/>
      <c r="Q204" s="22">
        <v>44106</v>
      </c>
      <c r="R204" s="12"/>
      <c r="S204" s="22">
        <v>44153</v>
      </c>
      <c r="T204" s="22">
        <v>44068</v>
      </c>
      <c r="U204" s="22">
        <v>44106</v>
      </c>
      <c r="V204" s="14">
        <v>39</v>
      </c>
      <c r="W204" s="12">
        <v>45</v>
      </c>
      <c r="X204" s="14">
        <v>-6</v>
      </c>
      <c r="Y204" s="218">
        <v>736</v>
      </c>
      <c r="Z204" s="22">
        <v>44106</v>
      </c>
      <c r="AA204" s="218">
        <v>741</v>
      </c>
      <c r="AB204" s="22">
        <v>44106</v>
      </c>
      <c r="AC204" s="40">
        <v>24874500</v>
      </c>
      <c r="AD204" s="43">
        <v>2487450</v>
      </c>
      <c r="AE204" s="43">
        <v>27361950</v>
      </c>
      <c r="AF204" s="39">
        <v>44088</v>
      </c>
      <c r="AG204" s="39">
        <v>44088</v>
      </c>
      <c r="AH204" s="39">
        <v>44068</v>
      </c>
      <c r="AI204" s="39">
        <v>44097</v>
      </c>
      <c r="AJ204" s="39">
        <v>44097</v>
      </c>
      <c r="AK204" s="231" t="s">
        <v>497</v>
      </c>
      <c r="AL204" s="230">
        <v>44153</v>
      </c>
      <c r="AM204" s="42">
        <v>3008400799</v>
      </c>
      <c r="AN204" s="230">
        <v>44913</v>
      </c>
      <c r="AO204" s="39">
        <v>44088</v>
      </c>
    </row>
    <row r="205" spans="1:41" ht="39">
      <c r="A205" s="11">
        <v>54</v>
      </c>
      <c r="B205" s="16" t="s">
        <v>473</v>
      </c>
      <c r="C205" s="17" t="s">
        <v>148</v>
      </c>
      <c r="D205" s="18" t="s">
        <v>485</v>
      </c>
      <c r="E205" s="17" t="s">
        <v>486</v>
      </c>
      <c r="F205" s="19">
        <v>43633</v>
      </c>
      <c r="G205" s="11">
        <v>3</v>
      </c>
      <c r="H205" s="12" t="s">
        <v>494</v>
      </c>
      <c r="I205" s="20">
        <v>44056</v>
      </c>
      <c r="J205" s="21" t="s">
        <v>419</v>
      </c>
      <c r="K205" s="11" t="s">
        <v>26</v>
      </c>
      <c r="L205" s="13">
        <v>829150</v>
      </c>
      <c r="M205" s="13">
        <v>30</v>
      </c>
      <c r="N205" s="13">
        <v>1</v>
      </c>
      <c r="O205" s="13">
        <f t="shared" si="7"/>
        <v>24874500</v>
      </c>
      <c r="P205" s="12"/>
      <c r="Q205" s="22">
        <v>44147</v>
      </c>
      <c r="R205" s="12"/>
      <c r="S205" s="22">
        <v>44180</v>
      </c>
      <c r="T205" s="22">
        <v>44118</v>
      </c>
      <c r="U205" s="22">
        <v>44147</v>
      </c>
      <c r="V205" s="14">
        <v>30</v>
      </c>
      <c r="W205" s="12">
        <v>30</v>
      </c>
      <c r="X205" s="14">
        <v>0</v>
      </c>
      <c r="Y205" s="218">
        <v>1284</v>
      </c>
      <c r="Z205" s="22">
        <v>44147</v>
      </c>
      <c r="AA205" s="218">
        <v>1307</v>
      </c>
      <c r="AB205" s="22">
        <v>44147</v>
      </c>
      <c r="AC205" s="40">
        <v>24874500</v>
      </c>
      <c r="AD205" s="43">
        <v>2487450</v>
      </c>
      <c r="AE205" s="43">
        <v>27361950</v>
      </c>
      <c r="AF205" s="39">
        <v>44123</v>
      </c>
      <c r="AG205" s="39">
        <v>44123</v>
      </c>
      <c r="AH205" s="39">
        <v>44118</v>
      </c>
      <c r="AI205" s="39">
        <v>44132</v>
      </c>
      <c r="AJ205" s="39">
        <v>44132</v>
      </c>
      <c r="AK205" s="231" t="s">
        <v>499</v>
      </c>
      <c r="AL205" s="230">
        <v>44190</v>
      </c>
      <c r="AM205" s="42">
        <v>1453466784</v>
      </c>
      <c r="AN205" s="230">
        <v>44941</v>
      </c>
      <c r="AO205" s="39">
        <v>44123</v>
      </c>
    </row>
    <row r="206" spans="1:41" ht="39">
      <c r="A206" s="11">
        <v>54</v>
      </c>
      <c r="B206" s="16" t="s">
        <v>473</v>
      </c>
      <c r="C206" s="17" t="s">
        <v>148</v>
      </c>
      <c r="D206" s="18" t="s">
        <v>485</v>
      </c>
      <c r="E206" s="17" t="s">
        <v>486</v>
      </c>
      <c r="F206" s="19">
        <v>43633</v>
      </c>
      <c r="G206" s="11">
        <v>5</v>
      </c>
      <c r="H206" s="11" t="s">
        <v>490</v>
      </c>
      <c r="I206" s="20">
        <v>44056</v>
      </c>
      <c r="J206" s="21" t="s">
        <v>419</v>
      </c>
      <c r="K206" s="11" t="s">
        <v>26</v>
      </c>
      <c r="L206" s="13">
        <v>829150</v>
      </c>
      <c r="M206" s="13">
        <v>200</v>
      </c>
      <c r="N206" s="13">
        <v>4</v>
      </c>
      <c r="O206" s="13">
        <f t="shared" si="7"/>
        <v>165830000</v>
      </c>
      <c r="P206" s="12"/>
      <c r="Q206" s="22">
        <v>44167</v>
      </c>
      <c r="R206" s="12"/>
      <c r="S206" s="22">
        <v>44210</v>
      </c>
      <c r="T206" s="22">
        <v>44148</v>
      </c>
      <c r="U206" s="22">
        <v>44167</v>
      </c>
      <c r="V206" s="14">
        <v>20</v>
      </c>
      <c r="W206" s="12">
        <v>30</v>
      </c>
      <c r="X206" s="14">
        <v>-10</v>
      </c>
      <c r="Y206" s="218">
        <v>1468</v>
      </c>
      <c r="Z206" s="22">
        <v>44167</v>
      </c>
      <c r="AA206" s="218">
        <v>1484</v>
      </c>
      <c r="AB206" s="22">
        <v>44167</v>
      </c>
      <c r="AC206" s="40">
        <v>165830000</v>
      </c>
      <c r="AD206" s="43">
        <v>16583000</v>
      </c>
      <c r="AE206" s="43">
        <v>182413000</v>
      </c>
      <c r="AF206" s="39">
        <v>44153</v>
      </c>
      <c r="AG206" s="39">
        <v>44153</v>
      </c>
      <c r="AH206" s="39">
        <v>44148</v>
      </c>
      <c r="AI206" s="39">
        <v>44162</v>
      </c>
      <c r="AJ206" s="39">
        <v>44162</v>
      </c>
      <c r="AK206" s="232" t="s">
        <v>501</v>
      </c>
      <c r="AL206" s="230">
        <v>44214</v>
      </c>
      <c r="AM206" s="42">
        <v>786063220</v>
      </c>
      <c r="AN206" s="230">
        <v>44970</v>
      </c>
      <c r="AO206" s="39">
        <v>44153</v>
      </c>
    </row>
    <row r="207" spans="1:41" ht="39">
      <c r="A207" s="11">
        <v>54</v>
      </c>
      <c r="B207" s="16" t="s">
        <v>473</v>
      </c>
      <c r="C207" s="17" t="s">
        <v>148</v>
      </c>
      <c r="D207" s="18" t="s">
        <v>485</v>
      </c>
      <c r="E207" s="17" t="s">
        <v>486</v>
      </c>
      <c r="F207" s="19">
        <v>43633</v>
      </c>
      <c r="G207" s="11">
        <v>6</v>
      </c>
      <c r="H207" s="12" t="s">
        <v>491</v>
      </c>
      <c r="I207" s="20">
        <v>44056</v>
      </c>
      <c r="J207" s="21" t="s">
        <v>419</v>
      </c>
      <c r="K207" s="11" t="s">
        <v>26</v>
      </c>
      <c r="L207" s="13">
        <v>829150</v>
      </c>
      <c r="M207" s="13">
        <v>200</v>
      </c>
      <c r="N207" s="13">
        <v>4</v>
      </c>
      <c r="O207" s="13">
        <f t="shared" si="7"/>
        <v>165830000</v>
      </c>
      <c r="P207" s="12"/>
      <c r="Q207" s="22">
        <v>44208</v>
      </c>
      <c r="R207" s="12"/>
      <c r="S207" s="22">
        <v>44251</v>
      </c>
      <c r="T207" s="22">
        <v>44179</v>
      </c>
      <c r="U207" s="22">
        <v>44208</v>
      </c>
      <c r="V207" s="14">
        <v>30</v>
      </c>
      <c r="W207" s="12">
        <v>30</v>
      </c>
      <c r="X207" s="14">
        <v>0</v>
      </c>
      <c r="Y207" s="218">
        <v>1892</v>
      </c>
      <c r="Z207" s="22">
        <v>44208</v>
      </c>
      <c r="AA207" s="218">
        <v>1910</v>
      </c>
      <c r="AB207" s="22">
        <v>44208</v>
      </c>
      <c r="AC207" s="40">
        <v>165830000</v>
      </c>
      <c r="AD207" s="43">
        <v>16583000</v>
      </c>
      <c r="AE207" s="43">
        <v>182413000</v>
      </c>
      <c r="AF207" s="39">
        <v>44181</v>
      </c>
      <c r="AG207" s="39">
        <v>44181</v>
      </c>
      <c r="AH207" s="39">
        <v>44179</v>
      </c>
      <c r="AI207" s="39">
        <v>44190</v>
      </c>
      <c r="AJ207" s="39">
        <v>44190</v>
      </c>
      <c r="AK207" s="232" t="s">
        <v>502</v>
      </c>
      <c r="AL207" s="230">
        <v>44259</v>
      </c>
      <c r="AM207" s="42">
        <v>1476131599</v>
      </c>
      <c r="AN207" s="230">
        <v>45012</v>
      </c>
      <c r="AO207" s="39">
        <v>44181</v>
      </c>
    </row>
    <row r="208" spans="1:41" ht="28.5" customHeight="1">
      <c r="A208" s="23"/>
      <c r="B208" s="24" t="s">
        <v>149</v>
      </c>
      <c r="C208" s="24"/>
      <c r="D208" s="25"/>
      <c r="E208" s="228"/>
      <c r="F208" s="26"/>
      <c r="G208" s="23"/>
      <c r="H208" s="25"/>
      <c r="I208" s="26"/>
      <c r="J208" s="27"/>
      <c r="K208" s="25"/>
      <c r="L208" s="28"/>
      <c r="M208" s="28"/>
      <c r="N208" s="28"/>
      <c r="O208" s="29">
        <f>SUBTOTAL(9,O204:O207)</f>
        <v>381409000</v>
      </c>
      <c r="P208" s="12"/>
      <c r="Q208" s="11"/>
      <c r="R208" s="28"/>
      <c r="S208" s="30"/>
      <c r="T208" s="31"/>
      <c r="U208" s="22"/>
      <c r="V208" s="32"/>
      <c r="W208" s="33"/>
      <c r="X208" s="14"/>
      <c r="Y208" s="218"/>
      <c r="Z208" s="22"/>
      <c r="AA208" s="218"/>
      <c r="AB208" s="22"/>
      <c r="AC208" s="38"/>
      <c r="AD208" s="38"/>
      <c r="AE208" s="38"/>
      <c r="AF208" s="38"/>
      <c r="AG208" s="38"/>
      <c r="AH208" s="38"/>
      <c r="AI208" s="38"/>
      <c r="AJ208" s="38"/>
      <c r="AK208" s="38"/>
      <c r="AL208" s="38"/>
      <c r="AM208" s="38"/>
      <c r="AN208" s="38"/>
      <c r="AO208" s="38"/>
    </row>
    <row r="209" spans="1:41" ht="39">
      <c r="A209" s="11">
        <v>55</v>
      </c>
      <c r="B209" s="16" t="s">
        <v>474</v>
      </c>
      <c r="C209" s="17" t="s">
        <v>424</v>
      </c>
      <c r="D209" s="18" t="s">
        <v>485</v>
      </c>
      <c r="E209" s="17" t="s">
        <v>486</v>
      </c>
      <c r="F209" s="19">
        <v>43633</v>
      </c>
      <c r="G209" s="11">
        <v>1</v>
      </c>
      <c r="H209" s="11" t="s">
        <v>487</v>
      </c>
      <c r="I209" s="20">
        <v>44056</v>
      </c>
      <c r="J209" s="21" t="s">
        <v>419</v>
      </c>
      <c r="K209" s="11" t="s">
        <v>26</v>
      </c>
      <c r="L209" s="13">
        <v>829150</v>
      </c>
      <c r="M209" s="13">
        <v>2050</v>
      </c>
      <c r="N209" s="13">
        <v>41</v>
      </c>
      <c r="O209" s="13">
        <f t="shared" si="7"/>
        <v>1699757500</v>
      </c>
      <c r="P209" s="12"/>
      <c r="Q209" s="22">
        <v>44112</v>
      </c>
      <c r="R209" s="12"/>
      <c r="S209" s="22">
        <v>44153</v>
      </c>
      <c r="T209" s="22">
        <v>44068</v>
      </c>
      <c r="U209" s="22">
        <v>44112</v>
      </c>
      <c r="V209" s="14">
        <v>45</v>
      </c>
      <c r="W209" s="12">
        <v>45</v>
      </c>
      <c r="X209" s="14">
        <v>0</v>
      </c>
      <c r="Y209" s="218">
        <v>773</v>
      </c>
      <c r="Z209" s="22">
        <v>44112</v>
      </c>
      <c r="AA209" s="218">
        <v>789</v>
      </c>
      <c r="AB209" s="22">
        <v>44112</v>
      </c>
      <c r="AC209" s="40">
        <v>1699757500</v>
      </c>
      <c r="AD209" s="43">
        <v>169975750</v>
      </c>
      <c r="AE209" s="43">
        <v>1869733250</v>
      </c>
      <c r="AF209" s="39">
        <v>44088</v>
      </c>
      <c r="AG209" s="39">
        <v>44088</v>
      </c>
      <c r="AH209" s="39">
        <v>44068</v>
      </c>
      <c r="AI209" s="39">
        <v>44097</v>
      </c>
      <c r="AJ209" s="39">
        <v>44097</v>
      </c>
      <c r="AK209" s="231" t="s">
        <v>497</v>
      </c>
      <c r="AL209" s="230">
        <v>44153</v>
      </c>
      <c r="AM209" s="42">
        <v>3008400799</v>
      </c>
      <c r="AN209" s="230">
        <v>44913</v>
      </c>
      <c r="AO209" s="39">
        <v>44088</v>
      </c>
    </row>
    <row r="210" spans="1:41" ht="39">
      <c r="A210" s="11">
        <v>55</v>
      </c>
      <c r="B210" s="16" t="s">
        <v>474</v>
      </c>
      <c r="C210" s="17" t="s">
        <v>424</v>
      </c>
      <c r="D210" s="18" t="s">
        <v>485</v>
      </c>
      <c r="E210" s="17" t="s">
        <v>486</v>
      </c>
      <c r="F210" s="19">
        <v>43633</v>
      </c>
      <c r="G210" s="11">
        <v>7</v>
      </c>
      <c r="H210" s="11" t="s">
        <v>492</v>
      </c>
      <c r="I210" s="20">
        <v>44056</v>
      </c>
      <c r="J210" s="21" t="s">
        <v>419</v>
      </c>
      <c r="K210" s="11" t="s">
        <v>26</v>
      </c>
      <c r="L210" s="13">
        <v>829150</v>
      </c>
      <c r="M210" s="13">
        <v>1050</v>
      </c>
      <c r="N210" s="13">
        <v>21</v>
      </c>
      <c r="O210" s="13">
        <f t="shared" si="7"/>
        <v>870607500</v>
      </c>
      <c r="P210" s="12"/>
      <c r="Q210" s="22">
        <v>44211</v>
      </c>
      <c r="R210" s="12"/>
      <c r="S210" s="22">
        <v>44263</v>
      </c>
      <c r="T210" s="22">
        <v>44200</v>
      </c>
      <c r="U210" s="22">
        <v>44211</v>
      </c>
      <c r="V210" s="14">
        <v>12</v>
      </c>
      <c r="W210" s="12">
        <v>30</v>
      </c>
      <c r="X210" s="14">
        <v>-18</v>
      </c>
      <c r="Y210" s="218">
        <v>1932</v>
      </c>
      <c r="Z210" s="22">
        <v>44211</v>
      </c>
      <c r="AA210" s="218">
        <v>1935</v>
      </c>
      <c r="AB210" s="22">
        <v>44211</v>
      </c>
      <c r="AC210" s="40">
        <v>870607500</v>
      </c>
      <c r="AD210" s="43">
        <v>87060750</v>
      </c>
      <c r="AE210" s="43">
        <v>957668250</v>
      </c>
      <c r="AF210" s="39">
        <v>44201</v>
      </c>
      <c r="AG210" s="39">
        <v>44201</v>
      </c>
      <c r="AH210" s="39">
        <v>44200</v>
      </c>
      <c r="AI210" s="39">
        <v>44210</v>
      </c>
      <c r="AJ210" s="39">
        <v>44210</v>
      </c>
      <c r="AK210" s="232" t="s">
        <v>503</v>
      </c>
      <c r="AL210" s="230">
        <v>44272</v>
      </c>
      <c r="AM210" s="42">
        <v>492515100</v>
      </c>
      <c r="AN210" s="230">
        <v>45023</v>
      </c>
      <c r="AO210" s="39">
        <v>44201</v>
      </c>
    </row>
    <row r="211" spans="1:41" ht="28.5" customHeight="1">
      <c r="A211" s="23"/>
      <c r="B211" s="24" t="s">
        <v>475</v>
      </c>
      <c r="C211" s="24"/>
      <c r="D211" s="25"/>
      <c r="E211" s="228"/>
      <c r="F211" s="26"/>
      <c r="G211" s="23"/>
      <c r="H211" s="25"/>
      <c r="I211" s="26"/>
      <c r="J211" s="27"/>
      <c r="K211" s="25"/>
      <c r="L211" s="28"/>
      <c r="M211" s="28"/>
      <c r="N211" s="28"/>
      <c r="O211" s="29">
        <f>SUBTOTAL(9,O209:O210)</f>
        <v>2570365000</v>
      </c>
      <c r="P211" s="12"/>
      <c r="Q211" s="11"/>
      <c r="R211" s="28"/>
      <c r="S211" s="30"/>
      <c r="T211" s="31"/>
      <c r="U211" s="22"/>
      <c r="V211" s="32"/>
      <c r="W211" s="33"/>
      <c r="X211" s="14"/>
      <c r="Y211" s="218"/>
      <c r="Z211" s="22"/>
      <c r="AA211" s="218"/>
      <c r="AB211" s="22"/>
      <c r="AC211" s="38"/>
      <c r="AD211" s="38"/>
      <c r="AE211" s="38"/>
      <c r="AF211" s="38"/>
      <c r="AG211" s="38"/>
      <c r="AH211" s="38"/>
      <c r="AI211" s="38"/>
      <c r="AJ211" s="38"/>
      <c r="AK211" s="38"/>
      <c r="AL211" s="38"/>
      <c r="AM211" s="38"/>
      <c r="AN211" s="38"/>
      <c r="AO211" s="38"/>
    </row>
    <row r="212" spans="1:41" ht="39">
      <c r="A212" s="11">
        <v>56</v>
      </c>
      <c r="B212" s="16" t="s">
        <v>476</v>
      </c>
      <c r="C212" s="17" t="s">
        <v>425</v>
      </c>
      <c r="D212" s="18" t="s">
        <v>485</v>
      </c>
      <c r="E212" s="17" t="s">
        <v>486</v>
      </c>
      <c r="F212" s="19">
        <v>43633</v>
      </c>
      <c r="G212" s="11">
        <v>1</v>
      </c>
      <c r="H212" s="11" t="s">
        <v>487</v>
      </c>
      <c r="I212" s="20">
        <v>44056</v>
      </c>
      <c r="J212" s="21" t="s">
        <v>419</v>
      </c>
      <c r="K212" s="11" t="s">
        <v>26</v>
      </c>
      <c r="L212" s="13">
        <v>829150</v>
      </c>
      <c r="M212" s="13">
        <v>130</v>
      </c>
      <c r="N212" s="13">
        <v>2</v>
      </c>
      <c r="O212" s="13">
        <f t="shared" si="7"/>
        <v>107789500</v>
      </c>
      <c r="P212" s="12"/>
      <c r="Q212" s="22">
        <v>44103</v>
      </c>
      <c r="R212" s="12"/>
      <c r="S212" s="22">
        <v>44153</v>
      </c>
      <c r="T212" s="22">
        <v>44068</v>
      </c>
      <c r="U212" s="22">
        <v>44103</v>
      </c>
      <c r="V212" s="14">
        <v>36</v>
      </c>
      <c r="W212" s="12">
        <v>45</v>
      </c>
      <c r="X212" s="14">
        <v>-9</v>
      </c>
      <c r="Y212" s="218">
        <v>690</v>
      </c>
      <c r="Z212" s="22">
        <v>44103</v>
      </c>
      <c r="AA212" s="218">
        <v>701</v>
      </c>
      <c r="AB212" s="22">
        <v>44103</v>
      </c>
      <c r="AC212" s="40">
        <v>107789500</v>
      </c>
      <c r="AD212" s="43">
        <v>10778950</v>
      </c>
      <c r="AE212" s="43">
        <v>118568450</v>
      </c>
      <c r="AF212" s="39">
        <v>44088</v>
      </c>
      <c r="AG212" s="39">
        <v>44088</v>
      </c>
      <c r="AH212" s="39">
        <v>44068</v>
      </c>
      <c r="AI212" s="39">
        <v>44097</v>
      </c>
      <c r="AJ212" s="39">
        <v>44097</v>
      </c>
      <c r="AK212" s="231" t="s">
        <v>497</v>
      </c>
      <c r="AL212" s="230">
        <v>44153</v>
      </c>
      <c r="AM212" s="42">
        <v>3008400799</v>
      </c>
      <c r="AN212" s="230">
        <v>44913</v>
      </c>
      <c r="AO212" s="39">
        <v>44088</v>
      </c>
    </row>
    <row r="213" spans="1:41" ht="39">
      <c r="A213" s="11">
        <v>56</v>
      </c>
      <c r="B213" s="16" t="s">
        <v>476</v>
      </c>
      <c r="C213" s="17" t="s">
        <v>425</v>
      </c>
      <c r="D213" s="18" t="s">
        <v>485</v>
      </c>
      <c r="E213" s="17" t="s">
        <v>486</v>
      </c>
      <c r="F213" s="19">
        <v>43633</v>
      </c>
      <c r="G213" s="11">
        <v>2</v>
      </c>
      <c r="H213" s="12" t="s">
        <v>488</v>
      </c>
      <c r="I213" s="20">
        <v>44056</v>
      </c>
      <c r="J213" s="21" t="s">
        <v>419</v>
      </c>
      <c r="K213" s="11" t="s">
        <v>26</v>
      </c>
      <c r="L213" s="13">
        <v>829150</v>
      </c>
      <c r="M213" s="13">
        <v>1000</v>
      </c>
      <c r="N213" s="13">
        <v>20</v>
      </c>
      <c r="O213" s="13">
        <f t="shared" si="7"/>
        <v>829150000</v>
      </c>
      <c r="P213" s="12"/>
      <c r="Q213" s="22">
        <v>44116</v>
      </c>
      <c r="R213" s="12"/>
      <c r="S213" s="22">
        <v>44154</v>
      </c>
      <c r="T213" s="22">
        <v>44091</v>
      </c>
      <c r="U213" s="22">
        <v>44116</v>
      </c>
      <c r="V213" s="14">
        <v>26</v>
      </c>
      <c r="W213" s="12">
        <v>30</v>
      </c>
      <c r="X213" s="14">
        <v>-4</v>
      </c>
      <c r="Y213" s="218">
        <v>816</v>
      </c>
      <c r="Z213" s="22">
        <v>44116</v>
      </c>
      <c r="AA213" s="218">
        <v>830</v>
      </c>
      <c r="AB213" s="22">
        <v>44116</v>
      </c>
      <c r="AC213" s="40">
        <v>829150000</v>
      </c>
      <c r="AD213" s="43">
        <v>82915000</v>
      </c>
      <c r="AE213" s="43">
        <v>912065000</v>
      </c>
      <c r="AF213" s="39">
        <v>44102</v>
      </c>
      <c r="AG213" s="39">
        <v>44102</v>
      </c>
      <c r="AH213" s="39">
        <v>44091</v>
      </c>
      <c r="AI213" s="39">
        <v>44111</v>
      </c>
      <c r="AJ213" s="39">
        <v>44111</v>
      </c>
      <c r="AK213" s="231" t="s">
        <v>498</v>
      </c>
      <c r="AL213" s="230">
        <v>44154</v>
      </c>
      <c r="AM213" s="42">
        <v>1557031765</v>
      </c>
      <c r="AN213" s="230">
        <v>44914</v>
      </c>
      <c r="AO213" s="39">
        <v>44102</v>
      </c>
    </row>
    <row r="214" spans="1:41" ht="39">
      <c r="A214" s="11">
        <v>56</v>
      </c>
      <c r="B214" s="16" t="s">
        <v>476</v>
      </c>
      <c r="C214" s="17" t="s">
        <v>425</v>
      </c>
      <c r="D214" s="18" t="s">
        <v>485</v>
      </c>
      <c r="E214" s="17" t="s">
        <v>486</v>
      </c>
      <c r="F214" s="19">
        <v>43633</v>
      </c>
      <c r="G214" s="11">
        <v>3</v>
      </c>
      <c r="H214" s="12" t="s">
        <v>494</v>
      </c>
      <c r="I214" s="20">
        <v>44056</v>
      </c>
      <c r="J214" s="21" t="s">
        <v>419</v>
      </c>
      <c r="K214" s="11" t="s">
        <v>26</v>
      </c>
      <c r="L214" s="13">
        <v>829150</v>
      </c>
      <c r="M214" s="13">
        <v>1500</v>
      </c>
      <c r="N214" s="13">
        <v>30</v>
      </c>
      <c r="O214" s="13">
        <f t="shared" si="7"/>
        <v>1243725000</v>
      </c>
      <c r="P214" s="12"/>
      <c r="Q214" s="22">
        <v>44147</v>
      </c>
      <c r="R214" s="12"/>
      <c r="S214" s="22">
        <v>44180</v>
      </c>
      <c r="T214" s="22">
        <v>44118</v>
      </c>
      <c r="U214" s="22">
        <v>44147</v>
      </c>
      <c r="V214" s="14">
        <v>30</v>
      </c>
      <c r="W214" s="12">
        <v>30</v>
      </c>
      <c r="X214" s="14">
        <v>0</v>
      </c>
      <c r="Y214" s="218">
        <v>1301</v>
      </c>
      <c r="Z214" s="22">
        <v>44147</v>
      </c>
      <c r="AA214" s="218">
        <v>1324</v>
      </c>
      <c r="AB214" s="22">
        <v>44147</v>
      </c>
      <c r="AC214" s="40">
        <v>1243725000</v>
      </c>
      <c r="AD214" s="43">
        <v>124372500</v>
      </c>
      <c r="AE214" s="43">
        <v>1368097500</v>
      </c>
      <c r="AF214" s="39">
        <v>44123</v>
      </c>
      <c r="AG214" s="39">
        <v>44123</v>
      </c>
      <c r="AH214" s="39">
        <v>44118</v>
      </c>
      <c r="AI214" s="39">
        <v>44132</v>
      </c>
      <c r="AJ214" s="39">
        <v>44132</v>
      </c>
      <c r="AK214" s="231" t="s">
        <v>499</v>
      </c>
      <c r="AL214" s="230">
        <v>44190</v>
      </c>
      <c r="AM214" s="42">
        <v>1453466784</v>
      </c>
      <c r="AN214" s="230">
        <v>44941</v>
      </c>
      <c r="AO214" s="39">
        <v>44123</v>
      </c>
    </row>
    <row r="215" spans="1:41" ht="28.5" customHeight="1">
      <c r="A215" s="23"/>
      <c r="B215" s="24" t="s">
        <v>477</v>
      </c>
      <c r="C215" s="24"/>
      <c r="D215" s="25"/>
      <c r="E215" s="228"/>
      <c r="F215" s="26"/>
      <c r="G215" s="23"/>
      <c r="H215" s="25"/>
      <c r="I215" s="26"/>
      <c r="J215" s="27"/>
      <c r="K215" s="25"/>
      <c r="L215" s="28"/>
      <c r="M215" s="28"/>
      <c r="N215" s="28"/>
      <c r="O215" s="29">
        <f>SUBTOTAL(9,O212:O214)</f>
        <v>2180664500</v>
      </c>
      <c r="P215" s="12"/>
      <c r="Q215" s="11"/>
      <c r="R215" s="28"/>
      <c r="S215" s="30"/>
      <c r="T215" s="31"/>
      <c r="U215" s="22"/>
      <c r="V215" s="32"/>
      <c r="W215" s="33"/>
      <c r="X215" s="14"/>
      <c r="Y215" s="218"/>
      <c r="Z215" s="22"/>
      <c r="AA215" s="218"/>
      <c r="AB215" s="22"/>
      <c r="AC215" s="38"/>
      <c r="AD215" s="38"/>
      <c r="AE215" s="38"/>
      <c r="AF215" s="38"/>
      <c r="AG215" s="38"/>
      <c r="AH215" s="38"/>
      <c r="AI215" s="38"/>
      <c r="AJ215" s="38"/>
      <c r="AK215" s="38"/>
      <c r="AL215" s="38"/>
      <c r="AM215" s="38"/>
      <c r="AN215" s="38"/>
      <c r="AO215" s="38"/>
    </row>
    <row r="216" spans="1:41" ht="39">
      <c r="A216" s="11">
        <v>57</v>
      </c>
      <c r="B216" s="16" t="s">
        <v>478</v>
      </c>
      <c r="C216" s="17" t="s">
        <v>139</v>
      </c>
      <c r="D216" s="18" t="s">
        <v>485</v>
      </c>
      <c r="E216" s="17" t="s">
        <v>486</v>
      </c>
      <c r="F216" s="19">
        <v>43633</v>
      </c>
      <c r="G216" s="11">
        <v>1</v>
      </c>
      <c r="H216" s="11" t="s">
        <v>487</v>
      </c>
      <c r="I216" s="20">
        <v>44056</v>
      </c>
      <c r="J216" s="21" t="s">
        <v>419</v>
      </c>
      <c r="K216" s="11" t="s">
        <v>26</v>
      </c>
      <c r="L216" s="13">
        <v>829150</v>
      </c>
      <c r="M216" s="13">
        <v>3000</v>
      </c>
      <c r="N216" s="13">
        <v>60</v>
      </c>
      <c r="O216" s="13">
        <f t="shared" si="7"/>
        <v>2487450000</v>
      </c>
      <c r="P216" s="12"/>
      <c r="Q216" s="22">
        <v>44111</v>
      </c>
      <c r="R216" s="12"/>
      <c r="S216" s="22">
        <v>44153</v>
      </c>
      <c r="T216" s="22">
        <v>44068</v>
      </c>
      <c r="U216" s="22">
        <v>44111</v>
      </c>
      <c r="V216" s="14">
        <v>44</v>
      </c>
      <c r="W216" s="12">
        <v>45</v>
      </c>
      <c r="X216" s="14">
        <v>-1</v>
      </c>
      <c r="Y216" s="218">
        <v>682</v>
      </c>
      <c r="Z216" s="22">
        <v>44102</v>
      </c>
      <c r="AA216" s="218">
        <v>688</v>
      </c>
      <c r="AB216" s="22">
        <v>44102</v>
      </c>
      <c r="AC216" s="40">
        <v>2487450000</v>
      </c>
      <c r="AD216" s="43">
        <v>248745000</v>
      </c>
      <c r="AE216" s="43">
        <v>2736195000</v>
      </c>
      <c r="AF216" s="39">
        <v>44088</v>
      </c>
      <c r="AG216" s="39">
        <v>44088</v>
      </c>
      <c r="AH216" s="39">
        <v>44068</v>
      </c>
      <c r="AI216" s="39">
        <v>44097</v>
      </c>
      <c r="AJ216" s="39">
        <v>44097</v>
      </c>
      <c r="AK216" s="231" t="s">
        <v>497</v>
      </c>
      <c r="AL216" s="230">
        <v>44153</v>
      </c>
      <c r="AM216" s="42">
        <v>3008400799</v>
      </c>
      <c r="AN216" s="230">
        <v>44913</v>
      </c>
      <c r="AO216" s="39">
        <v>44088</v>
      </c>
    </row>
    <row r="217" spans="1:41" ht="39">
      <c r="A217" s="11">
        <v>57</v>
      </c>
      <c r="B217" s="16" t="s">
        <v>478</v>
      </c>
      <c r="C217" s="17" t="s">
        <v>139</v>
      </c>
      <c r="D217" s="18" t="s">
        <v>485</v>
      </c>
      <c r="E217" s="17" t="s">
        <v>486</v>
      </c>
      <c r="F217" s="19">
        <v>43633</v>
      </c>
      <c r="G217" s="11">
        <v>2</v>
      </c>
      <c r="H217" s="12" t="s">
        <v>488</v>
      </c>
      <c r="I217" s="20">
        <v>44056</v>
      </c>
      <c r="J217" s="21" t="s">
        <v>419</v>
      </c>
      <c r="K217" s="11" t="s">
        <v>26</v>
      </c>
      <c r="L217" s="13">
        <v>829150</v>
      </c>
      <c r="M217" s="13">
        <v>2000</v>
      </c>
      <c r="N217" s="13">
        <v>40</v>
      </c>
      <c r="O217" s="13">
        <f t="shared" si="7"/>
        <v>1658300000</v>
      </c>
      <c r="P217" s="12"/>
      <c r="Q217" s="22">
        <v>44117</v>
      </c>
      <c r="R217" s="12"/>
      <c r="S217" s="22">
        <v>44154</v>
      </c>
      <c r="T217" s="22">
        <v>44091</v>
      </c>
      <c r="U217" s="22">
        <v>44117</v>
      </c>
      <c r="V217" s="14">
        <v>27</v>
      </c>
      <c r="W217" s="12">
        <v>30</v>
      </c>
      <c r="X217" s="14">
        <v>-3</v>
      </c>
      <c r="Y217" s="218">
        <v>961</v>
      </c>
      <c r="Z217" s="22">
        <v>44117</v>
      </c>
      <c r="AA217" s="218">
        <v>964</v>
      </c>
      <c r="AB217" s="22">
        <v>44117</v>
      </c>
      <c r="AC217" s="40">
        <v>1658300000</v>
      </c>
      <c r="AD217" s="43">
        <v>165830000</v>
      </c>
      <c r="AE217" s="43">
        <v>1824130000</v>
      </c>
      <c r="AF217" s="39">
        <v>44102</v>
      </c>
      <c r="AG217" s="39">
        <v>44102</v>
      </c>
      <c r="AH217" s="39">
        <v>44091</v>
      </c>
      <c r="AI217" s="39">
        <v>44111</v>
      </c>
      <c r="AJ217" s="39">
        <v>44111</v>
      </c>
      <c r="AK217" s="231" t="s">
        <v>498</v>
      </c>
      <c r="AL217" s="230">
        <v>44154</v>
      </c>
      <c r="AM217" s="42">
        <v>1557031765</v>
      </c>
      <c r="AN217" s="230">
        <v>44914</v>
      </c>
      <c r="AO217" s="39">
        <v>44102</v>
      </c>
    </row>
    <row r="218" spans="1:41" ht="39">
      <c r="A218" s="11">
        <v>57</v>
      </c>
      <c r="B218" s="16" t="s">
        <v>478</v>
      </c>
      <c r="C218" s="17" t="s">
        <v>139</v>
      </c>
      <c r="D218" s="18" t="s">
        <v>485</v>
      </c>
      <c r="E218" s="17" t="s">
        <v>486</v>
      </c>
      <c r="F218" s="19">
        <v>43633</v>
      </c>
      <c r="G218" s="11">
        <v>6</v>
      </c>
      <c r="H218" s="12" t="s">
        <v>491</v>
      </c>
      <c r="I218" s="20">
        <v>44056</v>
      </c>
      <c r="J218" s="21" t="s">
        <v>419</v>
      </c>
      <c r="K218" s="11" t="s">
        <v>26</v>
      </c>
      <c r="L218" s="13">
        <v>829150</v>
      </c>
      <c r="M218" s="13">
        <v>4570</v>
      </c>
      <c r="N218" s="13">
        <v>91</v>
      </c>
      <c r="O218" s="13">
        <f t="shared" si="7"/>
        <v>3789215500</v>
      </c>
      <c r="P218" s="12"/>
      <c r="Q218" s="22">
        <v>44194</v>
      </c>
      <c r="R218" s="12"/>
      <c r="S218" s="22">
        <v>44251</v>
      </c>
      <c r="T218" s="22">
        <v>44179</v>
      </c>
      <c r="U218" s="22">
        <v>44194</v>
      </c>
      <c r="V218" s="14">
        <v>16</v>
      </c>
      <c r="W218" s="12">
        <v>30</v>
      </c>
      <c r="X218" s="14">
        <v>-14</v>
      </c>
      <c r="Y218" s="218" t="s">
        <v>509</v>
      </c>
      <c r="Z218" s="22" t="s">
        <v>510</v>
      </c>
      <c r="AA218" s="218">
        <v>1698</v>
      </c>
      <c r="AB218" s="22" t="s">
        <v>510</v>
      </c>
      <c r="AC218" s="40">
        <v>3789215500</v>
      </c>
      <c r="AD218" s="43">
        <v>378921550</v>
      </c>
      <c r="AE218" s="43">
        <v>4168137050</v>
      </c>
      <c r="AF218" s="39">
        <v>44181</v>
      </c>
      <c r="AG218" s="39">
        <v>44181</v>
      </c>
      <c r="AH218" s="39">
        <v>44179</v>
      </c>
      <c r="AI218" s="39">
        <v>44190</v>
      </c>
      <c r="AJ218" s="39">
        <v>44190</v>
      </c>
      <c r="AK218" s="232" t="s">
        <v>502</v>
      </c>
      <c r="AL218" s="230">
        <v>44259</v>
      </c>
      <c r="AM218" s="42">
        <v>1476131599</v>
      </c>
      <c r="AN218" s="230">
        <v>45012</v>
      </c>
      <c r="AO218" s="39">
        <v>44181</v>
      </c>
    </row>
    <row r="219" spans="1:41" ht="39">
      <c r="A219" s="11">
        <v>57</v>
      </c>
      <c r="B219" s="16" t="s">
        <v>478</v>
      </c>
      <c r="C219" s="17" t="s">
        <v>139</v>
      </c>
      <c r="D219" s="18" t="s">
        <v>485</v>
      </c>
      <c r="E219" s="17" t="s">
        <v>486</v>
      </c>
      <c r="F219" s="19">
        <v>43633</v>
      </c>
      <c r="G219" s="11">
        <v>7</v>
      </c>
      <c r="H219" s="11" t="s">
        <v>492</v>
      </c>
      <c r="I219" s="20">
        <v>44056</v>
      </c>
      <c r="J219" s="21" t="s">
        <v>419</v>
      </c>
      <c r="K219" s="11" t="s">
        <v>26</v>
      </c>
      <c r="L219" s="13">
        <v>829150</v>
      </c>
      <c r="M219" s="13">
        <v>3720</v>
      </c>
      <c r="N219" s="13">
        <v>74</v>
      </c>
      <c r="O219" s="13">
        <f t="shared" si="7"/>
        <v>3084438000</v>
      </c>
      <c r="P219" s="12"/>
      <c r="Q219" s="22">
        <v>44211</v>
      </c>
      <c r="R219" s="12"/>
      <c r="S219" s="22">
        <v>44263</v>
      </c>
      <c r="T219" s="22">
        <v>44200</v>
      </c>
      <c r="U219" s="22">
        <v>44211</v>
      </c>
      <c r="V219" s="14">
        <v>12</v>
      </c>
      <c r="W219" s="12">
        <v>30</v>
      </c>
      <c r="X219" s="14">
        <v>-18</v>
      </c>
      <c r="Y219" s="218">
        <v>1933</v>
      </c>
      <c r="Z219" s="22">
        <v>44211</v>
      </c>
      <c r="AA219" s="218">
        <v>1936</v>
      </c>
      <c r="AB219" s="22">
        <v>44211</v>
      </c>
      <c r="AC219" s="40">
        <v>3084438000</v>
      </c>
      <c r="AD219" s="43">
        <v>308443800</v>
      </c>
      <c r="AE219" s="43">
        <v>3392881800</v>
      </c>
      <c r="AF219" s="39">
        <v>44201</v>
      </c>
      <c r="AG219" s="39">
        <v>44201</v>
      </c>
      <c r="AH219" s="39">
        <v>44200</v>
      </c>
      <c r="AI219" s="39">
        <v>44210</v>
      </c>
      <c r="AJ219" s="39">
        <v>44210</v>
      </c>
      <c r="AK219" s="232" t="s">
        <v>503</v>
      </c>
      <c r="AL219" s="230">
        <v>44272</v>
      </c>
      <c r="AM219" s="42">
        <v>492515100</v>
      </c>
      <c r="AN219" s="230">
        <v>45023</v>
      </c>
      <c r="AO219" s="39">
        <v>44201</v>
      </c>
    </row>
    <row r="220" spans="1:41" ht="39">
      <c r="A220" s="11">
        <v>57</v>
      </c>
      <c r="B220" s="16" t="s">
        <v>478</v>
      </c>
      <c r="C220" s="17" t="s">
        <v>139</v>
      </c>
      <c r="D220" s="18" t="s">
        <v>485</v>
      </c>
      <c r="E220" s="17" t="s">
        <v>486</v>
      </c>
      <c r="F220" s="19">
        <v>43633</v>
      </c>
      <c r="G220" s="11">
        <v>8</v>
      </c>
      <c r="H220" s="11" t="s">
        <v>493</v>
      </c>
      <c r="I220" s="20">
        <v>44056</v>
      </c>
      <c r="J220" s="21" t="s">
        <v>419</v>
      </c>
      <c r="K220" s="11" t="s">
        <v>26</v>
      </c>
      <c r="L220" s="13">
        <v>829150</v>
      </c>
      <c r="M220" s="13">
        <v>5750</v>
      </c>
      <c r="N220" s="13">
        <v>115</v>
      </c>
      <c r="O220" s="13">
        <f t="shared" si="7"/>
        <v>4767612500</v>
      </c>
      <c r="P220" s="12"/>
      <c r="Q220" s="22">
        <v>44231</v>
      </c>
      <c r="R220" s="12"/>
      <c r="S220" s="22">
        <v>44279</v>
      </c>
      <c r="T220" s="22">
        <v>44223</v>
      </c>
      <c r="U220" s="22">
        <v>44231</v>
      </c>
      <c r="V220" s="14">
        <v>9</v>
      </c>
      <c r="W220" s="12">
        <v>30</v>
      </c>
      <c r="X220" s="14">
        <v>-21</v>
      </c>
      <c r="Y220" s="218">
        <v>2181</v>
      </c>
      <c r="Z220" s="22">
        <v>44231</v>
      </c>
      <c r="AA220" s="218">
        <v>2182</v>
      </c>
      <c r="AB220" s="22">
        <v>44231</v>
      </c>
      <c r="AC220" s="40">
        <v>4767612500</v>
      </c>
      <c r="AD220" s="43">
        <v>476761250</v>
      </c>
      <c r="AE220" s="43">
        <v>5244373750</v>
      </c>
      <c r="AF220" s="39">
        <v>44223</v>
      </c>
      <c r="AG220" s="39">
        <v>44223</v>
      </c>
      <c r="AH220" s="39">
        <v>44223</v>
      </c>
      <c r="AI220" s="39">
        <v>44230</v>
      </c>
      <c r="AJ220" s="39">
        <v>44230</v>
      </c>
      <c r="AK220" s="232" t="s">
        <v>504</v>
      </c>
      <c r="AL220" s="230">
        <v>44288</v>
      </c>
      <c r="AM220" s="42">
        <v>262218688</v>
      </c>
      <c r="AN220" s="230">
        <v>45040</v>
      </c>
      <c r="AO220" s="39">
        <v>44223</v>
      </c>
    </row>
    <row r="221" spans="1:41" ht="28.5" customHeight="1">
      <c r="A221" s="23"/>
      <c r="B221" s="24" t="s">
        <v>140</v>
      </c>
      <c r="C221" s="24"/>
      <c r="D221" s="25"/>
      <c r="E221" s="228"/>
      <c r="F221" s="26"/>
      <c r="G221" s="23"/>
      <c r="H221" s="25"/>
      <c r="I221" s="26"/>
      <c r="J221" s="27"/>
      <c r="K221" s="25"/>
      <c r="L221" s="28"/>
      <c r="M221" s="28"/>
      <c r="N221" s="28"/>
      <c r="O221" s="29">
        <f>SUBTOTAL(9,O216:O220)</f>
        <v>15787016000</v>
      </c>
      <c r="P221" s="12"/>
      <c r="Q221" s="11"/>
      <c r="R221" s="28"/>
      <c r="S221" s="30"/>
      <c r="T221" s="31"/>
      <c r="U221" s="22"/>
      <c r="V221" s="32"/>
      <c r="W221" s="33"/>
      <c r="X221" s="14"/>
      <c r="Y221" s="218"/>
      <c r="Z221" s="22"/>
      <c r="AA221" s="218"/>
      <c r="AB221" s="22"/>
      <c r="AC221" s="38"/>
      <c r="AD221" s="38"/>
      <c r="AE221" s="38"/>
      <c r="AF221" s="38"/>
      <c r="AG221" s="38"/>
      <c r="AH221" s="38"/>
      <c r="AI221" s="38"/>
      <c r="AJ221" s="38"/>
      <c r="AK221" s="38"/>
      <c r="AL221" s="38"/>
      <c r="AM221" s="38"/>
      <c r="AN221" s="38"/>
      <c r="AO221" s="38"/>
    </row>
    <row r="222" spans="1:41" ht="39">
      <c r="A222" s="11">
        <v>58</v>
      </c>
      <c r="B222" s="16" t="s">
        <v>141</v>
      </c>
      <c r="C222" s="17" t="s">
        <v>142</v>
      </c>
      <c r="D222" s="18" t="s">
        <v>485</v>
      </c>
      <c r="E222" s="17" t="s">
        <v>486</v>
      </c>
      <c r="F222" s="19">
        <v>43633</v>
      </c>
      <c r="G222" s="11">
        <v>1</v>
      </c>
      <c r="H222" s="11" t="s">
        <v>487</v>
      </c>
      <c r="I222" s="20">
        <v>44056</v>
      </c>
      <c r="J222" s="21" t="s">
        <v>419</v>
      </c>
      <c r="K222" s="11" t="s">
        <v>26</v>
      </c>
      <c r="L222" s="13">
        <v>829150</v>
      </c>
      <c r="M222" s="13">
        <v>1010</v>
      </c>
      <c r="N222" s="13">
        <v>20</v>
      </c>
      <c r="O222" s="13">
        <f t="shared" ref="O222:O250" si="8">L222*M222</f>
        <v>837441500</v>
      </c>
      <c r="P222" s="12"/>
      <c r="Q222" s="22">
        <v>44103</v>
      </c>
      <c r="R222" s="12"/>
      <c r="S222" s="22">
        <v>44153</v>
      </c>
      <c r="T222" s="22">
        <v>44068</v>
      </c>
      <c r="U222" s="22">
        <v>44103</v>
      </c>
      <c r="V222" s="14">
        <v>36</v>
      </c>
      <c r="W222" s="12">
        <v>45</v>
      </c>
      <c r="X222" s="14">
        <v>-9</v>
      </c>
      <c r="Y222" s="218">
        <v>698</v>
      </c>
      <c r="Z222" s="22">
        <v>44103</v>
      </c>
      <c r="AA222" s="218">
        <v>709</v>
      </c>
      <c r="AB222" s="22">
        <v>44103</v>
      </c>
      <c r="AC222" s="40">
        <v>837441500</v>
      </c>
      <c r="AD222" s="43">
        <v>83744150</v>
      </c>
      <c r="AE222" s="43">
        <v>921185650</v>
      </c>
      <c r="AF222" s="39">
        <v>44088</v>
      </c>
      <c r="AG222" s="39">
        <v>44088</v>
      </c>
      <c r="AH222" s="39">
        <v>44068</v>
      </c>
      <c r="AI222" s="39">
        <v>44097</v>
      </c>
      <c r="AJ222" s="39">
        <v>44097</v>
      </c>
      <c r="AK222" s="231" t="s">
        <v>497</v>
      </c>
      <c r="AL222" s="230">
        <v>44153</v>
      </c>
      <c r="AM222" s="42">
        <v>3008400799</v>
      </c>
      <c r="AN222" s="230">
        <v>44913</v>
      </c>
      <c r="AO222" s="39">
        <v>44088</v>
      </c>
    </row>
    <row r="223" spans="1:41" ht="39">
      <c r="A223" s="11">
        <v>58</v>
      </c>
      <c r="B223" s="16" t="s">
        <v>141</v>
      </c>
      <c r="C223" s="17" t="s">
        <v>142</v>
      </c>
      <c r="D223" s="18" t="s">
        <v>485</v>
      </c>
      <c r="E223" s="17" t="s">
        <v>486</v>
      </c>
      <c r="F223" s="19">
        <v>43633</v>
      </c>
      <c r="G223" s="11">
        <v>2</v>
      </c>
      <c r="H223" s="12" t="s">
        <v>488</v>
      </c>
      <c r="I223" s="20">
        <v>44056</v>
      </c>
      <c r="J223" s="21" t="s">
        <v>419</v>
      </c>
      <c r="K223" s="11" t="s">
        <v>26</v>
      </c>
      <c r="L223" s="13">
        <v>829150</v>
      </c>
      <c r="M223" s="13">
        <v>980</v>
      </c>
      <c r="N223" s="13">
        <v>20</v>
      </c>
      <c r="O223" s="13">
        <f t="shared" si="8"/>
        <v>812567000</v>
      </c>
      <c r="P223" s="12"/>
      <c r="Q223" s="22">
        <v>44118</v>
      </c>
      <c r="R223" s="12"/>
      <c r="S223" s="22">
        <v>44154</v>
      </c>
      <c r="T223" s="22">
        <v>44091</v>
      </c>
      <c r="U223" s="22">
        <v>44118</v>
      </c>
      <c r="V223" s="14">
        <v>28</v>
      </c>
      <c r="W223" s="12">
        <v>30</v>
      </c>
      <c r="X223" s="14">
        <v>-2</v>
      </c>
      <c r="Y223" s="218">
        <v>1002</v>
      </c>
      <c r="Z223" s="22">
        <v>44118</v>
      </c>
      <c r="AA223" s="218">
        <v>1012</v>
      </c>
      <c r="AB223" s="22">
        <v>44118</v>
      </c>
      <c r="AC223" s="40">
        <v>812567000</v>
      </c>
      <c r="AD223" s="43">
        <v>81256700</v>
      </c>
      <c r="AE223" s="43">
        <v>893823700</v>
      </c>
      <c r="AF223" s="39">
        <v>44102</v>
      </c>
      <c r="AG223" s="39">
        <v>44102</v>
      </c>
      <c r="AH223" s="39">
        <v>44091</v>
      </c>
      <c r="AI223" s="39">
        <v>44111</v>
      </c>
      <c r="AJ223" s="39">
        <v>44111</v>
      </c>
      <c r="AK223" s="231" t="s">
        <v>498</v>
      </c>
      <c r="AL223" s="230">
        <v>44154</v>
      </c>
      <c r="AM223" s="42">
        <v>1557031765</v>
      </c>
      <c r="AN223" s="230">
        <v>44914</v>
      </c>
      <c r="AO223" s="39">
        <v>44102</v>
      </c>
    </row>
    <row r="224" spans="1:41" ht="39">
      <c r="A224" s="11">
        <v>58</v>
      </c>
      <c r="B224" s="16" t="s">
        <v>141</v>
      </c>
      <c r="C224" s="17" t="s">
        <v>142</v>
      </c>
      <c r="D224" s="18" t="s">
        <v>485</v>
      </c>
      <c r="E224" s="17" t="s">
        <v>486</v>
      </c>
      <c r="F224" s="19">
        <v>43633</v>
      </c>
      <c r="G224" s="11">
        <v>3</v>
      </c>
      <c r="H224" s="12" t="s">
        <v>494</v>
      </c>
      <c r="I224" s="20">
        <v>44056</v>
      </c>
      <c r="J224" s="21" t="s">
        <v>419</v>
      </c>
      <c r="K224" s="11" t="s">
        <v>26</v>
      </c>
      <c r="L224" s="13">
        <v>829150</v>
      </c>
      <c r="M224" s="13">
        <v>2700</v>
      </c>
      <c r="N224" s="13">
        <v>54</v>
      </c>
      <c r="O224" s="13">
        <f t="shared" si="8"/>
        <v>2238705000</v>
      </c>
      <c r="P224" s="12"/>
      <c r="Q224" s="22">
        <v>44147</v>
      </c>
      <c r="R224" s="12"/>
      <c r="S224" s="22">
        <v>44180</v>
      </c>
      <c r="T224" s="22">
        <v>44118</v>
      </c>
      <c r="U224" s="22">
        <v>44147</v>
      </c>
      <c r="V224" s="14">
        <v>30</v>
      </c>
      <c r="W224" s="12">
        <v>30</v>
      </c>
      <c r="X224" s="14">
        <v>0</v>
      </c>
      <c r="Y224" s="218">
        <v>1304</v>
      </c>
      <c r="Z224" s="22">
        <v>44147</v>
      </c>
      <c r="AA224" s="218">
        <v>1327</v>
      </c>
      <c r="AB224" s="22">
        <v>44147</v>
      </c>
      <c r="AC224" s="40">
        <v>2238705000</v>
      </c>
      <c r="AD224" s="43">
        <v>223870500</v>
      </c>
      <c r="AE224" s="43">
        <v>2462575500</v>
      </c>
      <c r="AF224" s="39">
        <v>44123</v>
      </c>
      <c r="AG224" s="39">
        <v>44123</v>
      </c>
      <c r="AH224" s="39">
        <v>44118</v>
      </c>
      <c r="AI224" s="39">
        <v>44132</v>
      </c>
      <c r="AJ224" s="39">
        <v>44132</v>
      </c>
      <c r="AK224" s="231" t="s">
        <v>499</v>
      </c>
      <c r="AL224" s="230">
        <v>44190</v>
      </c>
      <c r="AM224" s="42">
        <v>1453466784</v>
      </c>
      <c r="AN224" s="230">
        <v>44941</v>
      </c>
      <c r="AO224" s="39">
        <v>44123</v>
      </c>
    </row>
    <row r="225" spans="1:41" ht="28.5" customHeight="1">
      <c r="A225" s="23"/>
      <c r="B225" s="24" t="s">
        <v>143</v>
      </c>
      <c r="C225" s="24"/>
      <c r="D225" s="25"/>
      <c r="E225" s="228"/>
      <c r="F225" s="26"/>
      <c r="G225" s="23"/>
      <c r="H225" s="25"/>
      <c r="I225" s="26"/>
      <c r="J225" s="27"/>
      <c r="K225" s="25"/>
      <c r="L225" s="28"/>
      <c r="M225" s="28"/>
      <c r="N225" s="28"/>
      <c r="O225" s="29">
        <f>SUBTOTAL(9,O222:O224)</f>
        <v>3888713500</v>
      </c>
      <c r="P225" s="12"/>
      <c r="Q225" s="11"/>
      <c r="R225" s="28"/>
      <c r="S225" s="30"/>
      <c r="T225" s="31"/>
      <c r="U225" s="22"/>
      <c r="V225" s="32"/>
      <c r="W225" s="33"/>
      <c r="X225" s="14"/>
      <c r="Y225" s="218"/>
      <c r="Z225" s="22"/>
      <c r="AA225" s="218"/>
      <c r="AB225" s="22"/>
      <c r="AC225" s="38"/>
      <c r="AD225" s="38"/>
      <c r="AE225" s="38"/>
      <c r="AF225" s="38"/>
      <c r="AG225" s="38"/>
      <c r="AH225" s="38"/>
      <c r="AI225" s="38"/>
      <c r="AJ225" s="38"/>
      <c r="AK225" s="38"/>
      <c r="AL225" s="38"/>
      <c r="AM225" s="38"/>
      <c r="AN225" s="38"/>
      <c r="AO225" s="38"/>
    </row>
    <row r="226" spans="1:41" ht="39">
      <c r="A226" s="11">
        <v>59</v>
      </c>
      <c r="B226" s="16" t="s">
        <v>479</v>
      </c>
      <c r="C226" s="17" t="s">
        <v>146</v>
      </c>
      <c r="D226" s="18" t="s">
        <v>485</v>
      </c>
      <c r="E226" s="17" t="s">
        <v>486</v>
      </c>
      <c r="F226" s="19">
        <v>43633</v>
      </c>
      <c r="G226" s="11">
        <v>1</v>
      </c>
      <c r="H226" s="11" t="s">
        <v>487</v>
      </c>
      <c r="I226" s="20">
        <v>44056</v>
      </c>
      <c r="J226" s="21" t="s">
        <v>419</v>
      </c>
      <c r="K226" s="11" t="s">
        <v>26</v>
      </c>
      <c r="L226" s="13">
        <v>829150</v>
      </c>
      <c r="M226" s="13">
        <v>880</v>
      </c>
      <c r="N226" s="13">
        <v>18</v>
      </c>
      <c r="O226" s="13">
        <f t="shared" si="8"/>
        <v>729652000</v>
      </c>
      <c r="P226" s="12"/>
      <c r="Q226" s="22">
        <v>44112</v>
      </c>
      <c r="R226" s="12"/>
      <c r="S226" s="22">
        <v>44153</v>
      </c>
      <c r="T226" s="22">
        <v>44068</v>
      </c>
      <c r="U226" s="22">
        <v>44112</v>
      </c>
      <c r="V226" s="14">
        <v>45</v>
      </c>
      <c r="W226" s="12">
        <v>45</v>
      </c>
      <c r="X226" s="14">
        <v>0</v>
      </c>
      <c r="Y226" s="218">
        <v>766</v>
      </c>
      <c r="Z226" s="22">
        <v>44112</v>
      </c>
      <c r="AA226" s="218">
        <v>782</v>
      </c>
      <c r="AB226" s="22">
        <v>44112</v>
      </c>
      <c r="AC226" s="40">
        <v>729652000</v>
      </c>
      <c r="AD226" s="43">
        <v>72965200</v>
      </c>
      <c r="AE226" s="43">
        <v>802617200</v>
      </c>
      <c r="AF226" s="39">
        <v>44088</v>
      </c>
      <c r="AG226" s="39">
        <v>44088</v>
      </c>
      <c r="AH226" s="39">
        <v>44068</v>
      </c>
      <c r="AI226" s="39">
        <v>44097</v>
      </c>
      <c r="AJ226" s="39">
        <v>44097</v>
      </c>
      <c r="AK226" s="231" t="s">
        <v>497</v>
      </c>
      <c r="AL226" s="230">
        <v>44153</v>
      </c>
      <c r="AM226" s="42">
        <v>3008400799</v>
      </c>
      <c r="AN226" s="230">
        <v>44913</v>
      </c>
      <c r="AO226" s="39">
        <v>44088</v>
      </c>
    </row>
    <row r="227" spans="1:41" ht="39">
      <c r="A227" s="11">
        <v>59</v>
      </c>
      <c r="B227" s="16" t="s">
        <v>479</v>
      </c>
      <c r="C227" s="17" t="s">
        <v>146</v>
      </c>
      <c r="D227" s="18" t="s">
        <v>485</v>
      </c>
      <c r="E227" s="17" t="s">
        <v>486</v>
      </c>
      <c r="F227" s="19">
        <v>43633</v>
      </c>
      <c r="G227" s="11">
        <v>5</v>
      </c>
      <c r="H227" s="11" t="s">
        <v>490</v>
      </c>
      <c r="I227" s="20">
        <v>44056</v>
      </c>
      <c r="J227" s="21" t="s">
        <v>419</v>
      </c>
      <c r="K227" s="11" t="s">
        <v>26</v>
      </c>
      <c r="L227" s="13">
        <v>829150</v>
      </c>
      <c r="M227" s="13">
        <v>430</v>
      </c>
      <c r="N227" s="13">
        <v>9</v>
      </c>
      <c r="O227" s="13">
        <f t="shared" si="8"/>
        <v>356534500</v>
      </c>
      <c r="P227" s="12"/>
      <c r="Q227" s="22">
        <v>44167</v>
      </c>
      <c r="R227" s="12"/>
      <c r="S227" s="22">
        <v>44210</v>
      </c>
      <c r="T227" s="22">
        <v>44148</v>
      </c>
      <c r="U227" s="22">
        <v>44167</v>
      </c>
      <c r="V227" s="14">
        <v>20</v>
      </c>
      <c r="W227" s="12">
        <v>30</v>
      </c>
      <c r="X227" s="14">
        <v>-10</v>
      </c>
      <c r="Y227" s="218">
        <v>1471</v>
      </c>
      <c r="Z227" s="22">
        <v>44167</v>
      </c>
      <c r="AA227" s="218">
        <v>1487</v>
      </c>
      <c r="AB227" s="22">
        <v>44167</v>
      </c>
      <c r="AC227" s="40">
        <v>356534500</v>
      </c>
      <c r="AD227" s="43">
        <v>35653450</v>
      </c>
      <c r="AE227" s="43">
        <v>392187950</v>
      </c>
      <c r="AF227" s="39">
        <v>44153</v>
      </c>
      <c r="AG227" s="39">
        <v>44153</v>
      </c>
      <c r="AH227" s="39">
        <v>44148</v>
      </c>
      <c r="AI227" s="39">
        <v>44162</v>
      </c>
      <c r="AJ227" s="39">
        <v>44162</v>
      </c>
      <c r="AK227" s="232" t="s">
        <v>501</v>
      </c>
      <c r="AL227" s="230">
        <v>44214</v>
      </c>
      <c r="AM227" s="42">
        <v>786063220</v>
      </c>
      <c r="AN227" s="230">
        <v>44970</v>
      </c>
      <c r="AO227" s="39">
        <v>44153</v>
      </c>
    </row>
    <row r="228" spans="1:41" ht="39">
      <c r="A228" s="11">
        <v>59</v>
      </c>
      <c r="B228" s="16" t="s">
        <v>479</v>
      </c>
      <c r="C228" s="17" t="s">
        <v>146</v>
      </c>
      <c r="D228" s="18" t="s">
        <v>485</v>
      </c>
      <c r="E228" s="17" t="s">
        <v>486</v>
      </c>
      <c r="F228" s="19">
        <v>43633</v>
      </c>
      <c r="G228" s="11">
        <v>6</v>
      </c>
      <c r="H228" s="12" t="s">
        <v>491</v>
      </c>
      <c r="I228" s="20">
        <v>44056</v>
      </c>
      <c r="J228" s="21" t="s">
        <v>419</v>
      </c>
      <c r="K228" s="11" t="s">
        <v>26</v>
      </c>
      <c r="L228" s="13">
        <v>829150</v>
      </c>
      <c r="M228" s="13">
        <v>257</v>
      </c>
      <c r="N228" s="13">
        <v>5</v>
      </c>
      <c r="O228" s="13">
        <f t="shared" si="8"/>
        <v>213091550</v>
      </c>
      <c r="P228" s="12"/>
      <c r="Q228" s="22">
        <v>44208</v>
      </c>
      <c r="R228" s="12"/>
      <c r="S228" s="22">
        <v>44251</v>
      </c>
      <c r="T228" s="22">
        <v>44179</v>
      </c>
      <c r="U228" s="22">
        <v>44208</v>
      </c>
      <c r="V228" s="14">
        <v>30</v>
      </c>
      <c r="W228" s="12">
        <v>30</v>
      </c>
      <c r="X228" s="14">
        <v>0</v>
      </c>
      <c r="Y228" s="218">
        <v>1894</v>
      </c>
      <c r="Z228" s="22">
        <v>44208</v>
      </c>
      <c r="AA228" s="218">
        <v>1912</v>
      </c>
      <c r="AB228" s="22">
        <v>44208</v>
      </c>
      <c r="AC228" s="40">
        <v>213091550</v>
      </c>
      <c r="AD228" s="43">
        <v>21309155</v>
      </c>
      <c r="AE228" s="43">
        <v>234400705</v>
      </c>
      <c r="AF228" s="39">
        <v>44181</v>
      </c>
      <c r="AG228" s="39">
        <v>44181</v>
      </c>
      <c r="AH228" s="39">
        <v>44179</v>
      </c>
      <c r="AI228" s="39">
        <v>44190</v>
      </c>
      <c r="AJ228" s="39">
        <v>44190</v>
      </c>
      <c r="AK228" s="232" t="s">
        <v>502</v>
      </c>
      <c r="AL228" s="230">
        <v>44259</v>
      </c>
      <c r="AM228" s="42">
        <v>1476131599</v>
      </c>
      <c r="AN228" s="230">
        <v>45012</v>
      </c>
      <c r="AO228" s="39">
        <v>44181</v>
      </c>
    </row>
    <row r="229" spans="1:41" ht="28.5" customHeight="1">
      <c r="A229" s="23"/>
      <c r="B229" s="24" t="s">
        <v>147</v>
      </c>
      <c r="C229" s="24"/>
      <c r="D229" s="25"/>
      <c r="E229" s="228"/>
      <c r="F229" s="26"/>
      <c r="G229" s="23"/>
      <c r="H229" s="25"/>
      <c r="I229" s="26"/>
      <c r="J229" s="27"/>
      <c r="K229" s="25"/>
      <c r="L229" s="28"/>
      <c r="M229" s="28"/>
      <c r="N229" s="28"/>
      <c r="O229" s="29">
        <f>SUBTOTAL(9,O226:O228)</f>
        <v>1299278050</v>
      </c>
      <c r="P229" s="12"/>
      <c r="Q229" s="11"/>
      <c r="R229" s="28"/>
      <c r="S229" s="30"/>
      <c r="T229" s="31"/>
      <c r="U229" s="22"/>
      <c r="V229" s="32"/>
      <c r="W229" s="33"/>
      <c r="X229" s="14"/>
      <c r="Y229" s="218"/>
      <c r="Z229" s="22"/>
      <c r="AA229" s="218"/>
      <c r="AB229" s="22"/>
      <c r="AC229" s="38"/>
      <c r="AD229" s="38"/>
      <c r="AE229" s="38"/>
      <c r="AF229" s="38"/>
      <c r="AG229" s="38"/>
      <c r="AH229" s="38"/>
      <c r="AI229" s="38"/>
      <c r="AJ229" s="38"/>
      <c r="AK229" s="38"/>
      <c r="AL229" s="38"/>
      <c r="AM229" s="38"/>
      <c r="AN229" s="38"/>
      <c r="AO229" s="38"/>
    </row>
    <row r="230" spans="1:41" ht="39">
      <c r="A230" s="11">
        <v>60</v>
      </c>
      <c r="B230" s="16" t="s">
        <v>480</v>
      </c>
      <c r="C230" s="17" t="s">
        <v>150</v>
      </c>
      <c r="D230" s="18" t="s">
        <v>485</v>
      </c>
      <c r="E230" s="17" t="s">
        <v>486</v>
      </c>
      <c r="F230" s="19">
        <v>43633</v>
      </c>
      <c r="G230" s="11">
        <v>1</v>
      </c>
      <c r="H230" s="11" t="s">
        <v>487</v>
      </c>
      <c r="I230" s="20">
        <v>44056</v>
      </c>
      <c r="J230" s="21" t="s">
        <v>419</v>
      </c>
      <c r="K230" s="11" t="s">
        <v>26</v>
      </c>
      <c r="L230" s="13">
        <v>829150</v>
      </c>
      <c r="M230" s="13">
        <v>760</v>
      </c>
      <c r="N230" s="13">
        <v>15</v>
      </c>
      <c r="O230" s="13">
        <f t="shared" si="8"/>
        <v>630154000</v>
      </c>
      <c r="P230" s="12"/>
      <c r="Q230" s="22">
        <v>44112</v>
      </c>
      <c r="R230" s="12"/>
      <c r="S230" s="22">
        <v>44153</v>
      </c>
      <c r="T230" s="22">
        <v>44068</v>
      </c>
      <c r="U230" s="22">
        <v>44112</v>
      </c>
      <c r="V230" s="14">
        <v>45</v>
      </c>
      <c r="W230" s="12">
        <v>45</v>
      </c>
      <c r="X230" s="14">
        <v>0</v>
      </c>
      <c r="Y230" s="218">
        <v>765</v>
      </c>
      <c r="Z230" s="22">
        <v>44112</v>
      </c>
      <c r="AA230" s="218">
        <v>781</v>
      </c>
      <c r="AB230" s="22">
        <v>44112</v>
      </c>
      <c r="AC230" s="40">
        <v>630154000</v>
      </c>
      <c r="AD230" s="43">
        <v>63015400</v>
      </c>
      <c r="AE230" s="43">
        <v>693169400</v>
      </c>
      <c r="AF230" s="39">
        <v>44088</v>
      </c>
      <c r="AG230" s="39">
        <v>44088</v>
      </c>
      <c r="AH230" s="39">
        <v>44068</v>
      </c>
      <c r="AI230" s="39">
        <v>44097</v>
      </c>
      <c r="AJ230" s="39">
        <v>44097</v>
      </c>
      <c r="AK230" s="231" t="s">
        <v>497</v>
      </c>
      <c r="AL230" s="230">
        <v>44153</v>
      </c>
      <c r="AM230" s="42">
        <v>3008400799</v>
      </c>
      <c r="AN230" s="230">
        <v>44913</v>
      </c>
      <c r="AO230" s="39">
        <v>44088</v>
      </c>
    </row>
    <row r="231" spans="1:41" ht="39">
      <c r="A231" s="11">
        <v>60</v>
      </c>
      <c r="B231" s="16" t="s">
        <v>480</v>
      </c>
      <c r="C231" s="17" t="s">
        <v>150</v>
      </c>
      <c r="D231" s="18" t="s">
        <v>485</v>
      </c>
      <c r="E231" s="17" t="s">
        <v>486</v>
      </c>
      <c r="F231" s="19">
        <v>43633</v>
      </c>
      <c r="G231" s="11">
        <v>2</v>
      </c>
      <c r="H231" s="12" t="s">
        <v>488</v>
      </c>
      <c r="I231" s="20">
        <v>44056</v>
      </c>
      <c r="J231" s="21" t="s">
        <v>419</v>
      </c>
      <c r="K231" s="11" t="s">
        <v>26</v>
      </c>
      <c r="L231" s="13">
        <v>829150</v>
      </c>
      <c r="M231" s="13">
        <v>497</v>
      </c>
      <c r="N231" s="13">
        <v>10</v>
      </c>
      <c r="O231" s="13">
        <f t="shared" si="8"/>
        <v>412087550</v>
      </c>
      <c r="P231" s="12"/>
      <c r="Q231" s="22">
        <v>44118</v>
      </c>
      <c r="R231" s="12"/>
      <c r="S231" s="22">
        <v>44154</v>
      </c>
      <c r="T231" s="22">
        <v>44091</v>
      </c>
      <c r="U231" s="22">
        <v>44118</v>
      </c>
      <c r="V231" s="14">
        <v>28</v>
      </c>
      <c r="W231" s="12">
        <v>30</v>
      </c>
      <c r="X231" s="14">
        <v>-2</v>
      </c>
      <c r="Y231" s="218">
        <v>999</v>
      </c>
      <c r="Z231" s="22">
        <v>44118</v>
      </c>
      <c r="AA231" s="218">
        <v>1009</v>
      </c>
      <c r="AB231" s="22">
        <v>44118</v>
      </c>
      <c r="AC231" s="40">
        <v>412087550</v>
      </c>
      <c r="AD231" s="43">
        <v>41208755</v>
      </c>
      <c r="AE231" s="43">
        <v>453296305</v>
      </c>
      <c r="AF231" s="39">
        <v>44102</v>
      </c>
      <c r="AG231" s="39">
        <v>44102</v>
      </c>
      <c r="AH231" s="39">
        <v>44091</v>
      </c>
      <c r="AI231" s="39">
        <v>44111</v>
      </c>
      <c r="AJ231" s="39">
        <v>44111</v>
      </c>
      <c r="AK231" s="231" t="s">
        <v>498</v>
      </c>
      <c r="AL231" s="230">
        <v>44154</v>
      </c>
      <c r="AM231" s="42">
        <v>1557031765</v>
      </c>
      <c r="AN231" s="230">
        <v>44914</v>
      </c>
      <c r="AO231" s="39">
        <v>44102</v>
      </c>
    </row>
    <row r="232" spans="1:41" ht="39">
      <c r="A232" s="11">
        <v>60</v>
      </c>
      <c r="B232" s="16" t="s">
        <v>480</v>
      </c>
      <c r="C232" s="17" t="s">
        <v>150</v>
      </c>
      <c r="D232" s="18" t="s">
        <v>485</v>
      </c>
      <c r="E232" s="17" t="s">
        <v>486</v>
      </c>
      <c r="F232" s="19">
        <v>43633</v>
      </c>
      <c r="G232" s="11">
        <v>3</v>
      </c>
      <c r="H232" s="12" t="s">
        <v>494</v>
      </c>
      <c r="I232" s="20">
        <v>44056</v>
      </c>
      <c r="J232" s="21" t="s">
        <v>419</v>
      </c>
      <c r="K232" s="11" t="s">
        <v>26</v>
      </c>
      <c r="L232" s="13">
        <v>829150</v>
      </c>
      <c r="M232" s="13">
        <v>800</v>
      </c>
      <c r="N232" s="13">
        <v>16</v>
      </c>
      <c r="O232" s="13">
        <f t="shared" si="8"/>
        <v>663320000</v>
      </c>
      <c r="P232" s="12"/>
      <c r="Q232" s="22">
        <v>44147</v>
      </c>
      <c r="R232" s="12"/>
      <c r="S232" s="22">
        <v>44180</v>
      </c>
      <c r="T232" s="22">
        <v>44118</v>
      </c>
      <c r="U232" s="22">
        <v>44147</v>
      </c>
      <c r="V232" s="14">
        <v>30</v>
      </c>
      <c r="W232" s="12">
        <v>30</v>
      </c>
      <c r="X232" s="14">
        <v>0</v>
      </c>
      <c r="Y232" s="218">
        <v>1294</v>
      </c>
      <c r="Z232" s="22">
        <v>44147</v>
      </c>
      <c r="AA232" s="218">
        <v>1317</v>
      </c>
      <c r="AB232" s="22">
        <v>44147</v>
      </c>
      <c r="AC232" s="40">
        <v>663320000</v>
      </c>
      <c r="AD232" s="43">
        <v>66332000</v>
      </c>
      <c r="AE232" s="43">
        <v>729652000</v>
      </c>
      <c r="AF232" s="39">
        <v>44123</v>
      </c>
      <c r="AG232" s="39">
        <v>44123</v>
      </c>
      <c r="AH232" s="39">
        <v>44118</v>
      </c>
      <c r="AI232" s="39">
        <v>44132</v>
      </c>
      <c r="AJ232" s="39">
        <v>44132</v>
      </c>
      <c r="AK232" s="231" t="s">
        <v>499</v>
      </c>
      <c r="AL232" s="230">
        <v>44190</v>
      </c>
      <c r="AM232" s="42">
        <v>1453466784</v>
      </c>
      <c r="AN232" s="230">
        <v>44941</v>
      </c>
      <c r="AO232" s="39">
        <v>44123</v>
      </c>
    </row>
    <row r="233" spans="1:41" ht="39">
      <c r="A233" s="11">
        <v>60</v>
      </c>
      <c r="B233" s="16" t="s">
        <v>480</v>
      </c>
      <c r="C233" s="17" t="s">
        <v>150</v>
      </c>
      <c r="D233" s="18" t="s">
        <v>485</v>
      </c>
      <c r="E233" s="17" t="s">
        <v>486</v>
      </c>
      <c r="F233" s="19">
        <v>43633</v>
      </c>
      <c r="G233" s="11">
        <v>5</v>
      </c>
      <c r="H233" s="11" t="s">
        <v>490</v>
      </c>
      <c r="I233" s="20">
        <v>44056</v>
      </c>
      <c r="J233" s="21" t="s">
        <v>419</v>
      </c>
      <c r="K233" s="11" t="s">
        <v>26</v>
      </c>
      <c r="L233" s="13">
        <v>829150</v>
      </c>
      <c r="M233" s="13">
        <v>400</v>
      </c>
      <c r="N233" s="13">
        <v>8</v>
      </c>
      <c r="O233" s="13">
        <f t="shared" si="8"/>
        <v>331660000</v>
      </c>
      <c r="P233" s="12"/>
      <c r="Q233" s="22">
        <v>44168</v>
      </c>
      <c r="R233" s="12"/>
      <c r="S233" s="22">
        <v>44210</v>
      </c>
      <c r="T233" s="22">
        <v>44148</v>
      </c>
      <c r="U233" s="22">
        <v>44168</v>
      </c>
      <c r="V233" s="14">
        <v>21</v>
      </c>
      <c r="W233" s="12">
        <v>30</v>
      </c>
      <c r="X233" s="14">
        <v>-9</v>
      </c>
      <c r="Y233" s="218">
        <v>1572</v>
      </c>
      <c r="Z233" s="22">
        <v>44168</v>
      </c>
      <c r="AA233" s="218">
        <v>1575</v>
      </c>
      <c r="AB233" s="22">
        <v>44168</v>
      </c>
      <c r="AC233" s="40">
        <v>331660000</v>
      </c>
      <c r="AD233" s="43">
        <v>33166000</v>
      </c>
      <c r="AE233" s="43">
        <v>364826000</v>
      </c>
      <c r="AF233" s="39">
        <v>44153</v>
      </c>
      <c r="AG233" s="39">
        <v>44153</v>
      </c>
      <c r="AH233" s="39">
        <v>44148</v>
      </c>
      <c r="AI233" s="39">
        <v>44162</v>
      </c>
      <c r="AJ233" s="39">
        <v>44162</v>
      </c>
      <c r="AK233" s="232" t="s">
        <v>501</v>
      </c>
      <c r="AL233" s="230">
        <v>44214</v>
      </c>
      <c r="AM233" s="42">
        <v>786063220</v>
      </c>
      <c r="AN233" s="230">
        <v>44970</v>
      </c>
      <c r="AO233" s="39">
        <v>44153</v>
      </c>
    </row>
    <row r="234" spans="1:41" ht="39">
      <c r="A234" s="11">
        <v>60</v>
      </c>
      <c r="B234" s="16" t="s">
        <v>480</v>
      </c>
      <c r="C234" s="17" t="s">
        <v>150</v>
      </c>
      <c r="D234" s="18" t="s">
        <v>485</v>
      </c>
      <c r="E234" s="17" t="s">
        <v>486</v>
      </c>
      <c r="F234" s="19">
        <v>43633</v>
      </c>
      <c r="G234" s="11">
        <v>6</v>
      </c>
      <c r="H234" s="12" t="s">
        <v>491</v>
      </c>
      <c r="I234" s="20">
        <v>44056</v>
      </c>
      <c r="J234" s="21" t="s">
        <v>419</v>
      </c>
      <c r="K234" s="11" t="s">
        <v>26</v>
      </c>
      <c r="L234" s="13">
        <v>829150</v>
      </c>
      <c r="M234" s="13">
        <v>301</v>
      </c>
      <c r="N234" s="13">
        <v>6</v>
      </c>
      <c r="O234" s="13">
        <f t="shared" si="8"/>
        <v>249574150</v>
      </c>
      <c r="P234" s="12"/>
      <c r="Q234" s="22">
        <v>44208</v>
      </c>
      <c r="R234" s="12"/>
      <c r="S234" s="22">
        <v>44251</v>
      </c>
      <c r="T234" s="22">
        <v>44179</v>
      </c>
      <c r="U234" s="22">
        <v>44208</v>
      </c>
      <c r="V234" s="14">
        <v>30</v>
      </c>
      <c r="W234" s="12">
        <v>30</v>
      </c>
      <c r="X234" s="14">
        <v>0</v>
      </c>
      <c r="Y234" s="218">
        <v>1896</v>
      </c>
      <c r="Z234" s="22">
        <v>44208</v>
      </c>
      <c r="AA234" s="218">
        <v>1914</v>
      </c>
      <c r="AB234" s="22">
        <v>44208</v>
      </c>
      <c r="AC234" s="40">
        <v>249574150</v>
      </c>
      <c r="AD234" s="43">
        <v>24957415</v>
      </c>
      <c r="AE234" s="43">
        <v>274531565</v>
      </c>
      <c r="AF234" s="39">
        <v>44181</v>
      </c>
      <c r="AG234" s="39">
        <v>44181</v>
      </c>
      <c r="AH234" s="39">
        <v>44179</v>
      </c>
      <c r="AI234" s="39">
        <v>44190</v>
      </c>
      <c r="AJ234" s="39">
        <v>44190</v>
      </c>
      <c r="AK234" s="232" t="s">
        <v>502</v>
      </c>
      <c r="AL234" s="230">
        <v>44259</v>
      </c>
      <c r="AM234" s="42">
        <v>1476131599</v>
      </c>
      <c r="AN234" s="230">
        <v>45012</v>
      </c>
      <c r="AO234" s="39">
        <v>44181</v>
      </c>
    </row>
    <row r="235" spans="1:41" ht="28.5" customHeight="1">
      <c r="A235" s="23"/>
      <c r="B235" s="24" t="s">
        <v>151</v>
      </c>
      <c r="C235" s="24"/>
      <c r="D235" s="25"/>
      <c r="E235" s="228"/>
      <c r="F235" s="26"/>
      <c r="G235" s="23"/>
      <c r="H235" s="25"/>
      <c r="I235" s="26"/>
      <c r="J235" s="27"/>
      <c r="K235" s="25"/>
      <c r="L235" s="28"/>
      <c r="M235" s="28"/>
      <c r="N235" s="28"/>
      <c r="O235" s="29">
        <f>SUBTOTAL(9,O230:O234)</f>
        <v>2286795700</v>
      </c>
      <c r="P235" s="12"/>
      <c r="Q235" s="11"/>
      <c r="R235" s="28"/>
      <c r="S235" s="30"/>
      <c r="T235" s="31"/>
      <c r="U235" s="22"/>
      <c r="V235" s="32"/>
      <c r="W235" s="33"/>
      <c r="X235" s="14"/>
      <c r="Y235" s="218"/>
      <c r="Z235" s="22"/>
      <c r="AA235" s="218"/>
      <c r="AB235" s="22"/>
      <c r="AC235" s="38"/>
      <c r="AD235" s="38"/>
      <c r="AE235" s="38"/>
      <c r="AF235" s="38"/>
      <c r="AG235" s="38"/>
      <c r="AH235" s="38"/>
      <c r="AI235" s="38"/>
      <c r="AJ235" s="38"/>
      <c r="AK235" s="38"/>
      <c r="AL235" s="38"/>
      <c r="AM235" s="38"/>
      <c r="AN235" s="38"/>
      <c r="AO235" s="38"/>
    </row>
    <row r="236" spans="1:41" ht="39">
      <c r="A236" s="11">
        <v>61</v>
      </c>
      <c r="B236" s="16" t="s">
        <v>481</v>
      </c>
      <c r="C236" s="17" t="s">
        <v>152</v>
      </c>
      <c r="D236" s="18" t="s">
        <v>485</v>
      </c>
      <c r="E236" s="17" t="s">
        <v>486</v>
      </c>
      <c r="F236" s="19">
        <v>43633</v>
      </c>
      <c r="G236" s="11">
        <v>1</v>
      </c>
      <c r="H236" s="11" t="s">
        <v>487</v>
      </c>
      <c r="I236" s="20">
        <v>44056</v>
      </c>
      <c r="J236" s="21" t="s">
        <v>419</v>
      </c>
      <c r="K236" s="11" t="s">
        <v>26</v>
      </c>
      <c r="L236" s="13">
        <v>829150</v>
      </c>
      <c r="M236" s="13">
        <v>310</v>
      </c>
      <c r="N236" s="13">
        <v>6</v>
      </c>
      <c r="O236" s="13">
        <f t="shared" si="8"/>
        <v>257036500</v>
      </c>
      <c r="P236" s="12"/>
      <c r="Q236" s="22">
        <v>44102</v>
      </c>
      <c r="R236" s="12"/>
      <c r="S236" s="22">
        <v>44153</v>
      </c>
      <c r="T236" s="22">
        <v>44068</v>
      </c>
      <c r="U236" s="22">
        <v>44102</v>
      </c>
      <c r="V236" s="14">
        <v>35</v>
      </c>
      <c r="W236" s="12">
        <v>45</v>
      </c>
      <c r="X236" s="14">
        <v>-10</v>
      </c>
      <c r="Y236" s="218">
        <v>677</v>
      </c>
      <c r="Z236" s="22">
        <v>44102</v>
      </c>
      <c r="AA236" s="218">
        <v>683</v>
      </c>
      <c r="AB236" s="22">
        <v>44102</v>
      </c>
      <c r="AC236" s="40">
        <v>257036500</v>
      </c>
      <c r="AD236" s="43">
        <v>25703650</v>
      </c>
      <c r="AE236" s="43">
        <v>282740150</v>
      </c>
      <c r="AF236" s="39">
        <v>44088</v>
      </c>
      <c r="AG236" s="39">
        <v>44088</v>
      </c>
      <c r="AH236" s="39">
        <v>44068</v>
      </c>
      <c r="AI236" s="39">
        <v>44097</v>
      </c>
      <c r="AJ236" s="39">
        <v>44097</v>
      </c>
      <c r="AK236" s="231" t="s">
        <v>497</v>
      </c>
      <c r="AL236" s="230">
        <v>44153</v>
      </c>
      <c r="AM236" s="42">
        <v>3008400799</v>
      </c>
      <c r="AN236" s="230">
        <v>44913</v>
      </c>
      <c r="AO236" s="39">
        <v>44088</v>
      </c>
    </row>
    <row r="237" spans="1:41" ht="39">
      <c r="A237" s="11">
        <v>61</v>
      </c>
      <c r="B237" s="16" t="s">
        <v>481</v>
      </c>
      <c r="C237" s="17" t="s">
        <v>152</v>
      </c>
      <c r="D237" s="18" t="s">
        <v>485</v>
      </c>
      <c r="E237" s="17" t="s">
        <v>486</v>
      </c>
      <c r="F237" s="19">
        <v>43633</v>
      </c>
      <c r="G237" s="11">
        <v>2</v>
      </c>
      <c r="H237" s="12" t="s">
        <v>488</v>
      </c>
      <c r="I237" s="20">
        <v>44056</v>
      </c>
      <c r="J237" s="21" t="s">
        <v>419</v>
      </c>
      <c r="K237" s="11" t="s">
        <v>26</v>
      </c>
      <c r="L237" s="13">
        <v>829150</v>
      </c>
      <c r="M237" s="13">
        <v>1000</v>
      </c>
      <c r="N237" s="13">
        <v>20</v>
      </c>
      <c r="O237" s="13">
        <f t="shared" si="8"/>
        <v>829150000</v>
      </c>
      <c r="P237" s="12"/>
      <c r="Q237" s="22">
        <v>44116</v>
      </c>
      <c r="R237" s="12"/>
      <c r="S237" s="22">
        <v>44154</v>
      </c>
      <c r="T237" s="22">
        <v>44091</v>
      </c>
      <c r="U237" s="22">
        <v>44116</v>
      </c>
      <c r="V237" s="14">
        <v>26</v>
      </c>
      <c r="W237" s="12">
        <v>30</v>
      </c>
      <c r="X237" s="14">
        <v>-4</v>
      </c>
      <c r="Y237" s="218">
        <v>817</v>
      </c>
      <c r="Z237" s="22">
        <v>44116</v>
      </c>
      <c r="AA237" s="218">
        <v>831</v>
      </c>
      <c r="AB237" s="22">
        <v>44116</v>
      </c>
      <c r="AC237" s="40">
        <v>829150000</v>
      </c>
      <c r="AD237" s="43">
        <v>82915000</v>
      </c>
      <c r="AE237" s="43">
        <v>912065000</v>
      </c>
      <c r="AF237" s="39">
        <v>44102</v>
      </c>
      <c r="AG237" s="39">
        <v>44102</v>
      </c>
      <c r="AH237" s="39">
        <v>44091</v>
      </c>
      <c r="AI237" s="39">
        <v>44111</v>
      </c>
      <c r="AJ237" s="39">
        <v>44111</v>
      </c>
      <c r="AK237" s="231" t="s">
        <v>498</v>
      </c>
      <c r="AL237" s="230">
        <v>44154</v>
      </c>
      <c r="AM237" s="42">
        <v>1557031765</v>
      </c>
      <c r="AN237" s="230">
        <v>44914</v>
      </c>
      <c r="AO237" s="39">
        <v>44102</v>
      </c>
    </row>
    <row r="238" spans="1:41" ht="39">
      <c r="A238" s="11">
        <v>61</v>
      </c>
      <c r="B238" s="16" t="s">
        <v>481</v>
      </c>
      <c r="C238" s="17" t="s">
        <v>152</v>
      </c>
      <c r="D238" s="18" t="s">
        <v>485</v>
      </c>
      <c r="E238" s="17" t="s">
        <v>486</v>
      </c>
      <c r="F238" s="19">
        <v>43633</v>
      </c>
      <c r="G238" s="11">
        <v>3</v>
      </c>
      <c r="H238" s="12" t="s">
        <v>494</v>
      </c>
      <c r="I238" s="20">
        <v>44056</v>
      </c>
      <c r="J238" s="21" t="s">
        <v>419</v>
      </c>
      <c r="K238" s="11" t="s">
        <v>26</v>
      </c>
      <c r="L238" s="13">
        <v>829150</v>
      </c>
      <c r="M238" s="13">
        <v>1400</v>
      </c>
      <c r="N238" s="13">
        <v>28</v>
      </c>
      <c r="O238" s="13">
        <f t="shared" si="8"/>
        <v>1160810000</v>
      </c>
      <c r="P238" s="12"/>
      <c r="Q238" s="22">
        <v>44147</v>
      </c>
      <c r="R238" s="12"/>
      <c r="S238" s="22">
        <v>44180</v>
      </c>
      <c r="T238" s="22">
        <v>44118</v>
      </c>
      <c r="U238" s="22">
        <v>44147</v>
      </c>
      <c r="V238" s="14">
        <v>30</v>
      </c>
      <c r="W238" s="12">
        <v>30</v>
      </c>
      <c r="X238" s="14">
        <v>0</v>
      </c>
      <c r="Y238" s="218">
        <v>1299</v>
      </c>
      <c r="Z238" s="22">
        <v>44147</v>
      </c>
      <c r="AA238" s="218">
        <v>1322</v>
      </c>
      <c r="AB238" s="22">
        <v>44147</v>
      </c>
      <c r="AC238" s="40">
        <v>1160810000</v>
      </c>
      <c r="AD238" s="43">
        <v>116081000</v>
      </c>
      <c r="AE238" s="43">
        <v>1276891000</v>
      </c>
      <c r="AF238" s="39">
        <v>44123</v>
      </c>
      <c r="AG238" s="39">
        <v>44123</v>
      </c>
      <c r="AH238" s="39">
        <v>44118</v>
      </c>
      <c r="AI238" s="39">
        <v>44132</v>
      </c>
      <c r="AJ238" s="39">
        <v>44132</v>
      </c>
      <c r="AK238" s="231" t="s">
        <v>499</v>
      </c>
      <c r="AL238" s="230">
        <v>44190</v>
      </c>
      <c r="AM238" s="42">
        <v>1453466784</v>
      </c>
      <c r="AN238" s="230">
        <v>44941</v>
      </c>
      <c r="AO238" s="39">
        <v>44123</v>
      </c>
    </row>
    <row r="239" spans="1:41" ht="39">
      <c r="A239" s="11">
        <v>61</v>
      </c>
      <c r="B239" s="16" t="s">
        <v>481</v>
      </c>
      <c r="C239" s="17" t="s">
        <v>152</v>
      </c>
      <c r="D239" s="18" t="s">
        <v>485</v>
      </c>
      <c r="E239" s="17" t="s">
        <v>486</v>
      </c>
      <c r="F239" s="19">
        <v>43633</v>
      </c>
      <c r="G239" s="11">
        <v>7</v>
      </c>
      <c r="H239" s="11" t="s">
        <v>492</v>
      </c>
      <c r="I239" s="20">
        <v>44056</v>
      </c>
      <c r="J239" s="21" t="s">
        <v>419</v>
      </c>
      <c r="K239" s="11" t="s">
        <v>26</v>
      </c>
      <c r="L239" s="13">
        <v>829150</v>
      </c>
      <c r="M239" s="13">
        <v>300</v>
      </c>
      <c r="N239" s="13">
        <v>6</v>
      </c>
      <c r="O239" s="13">
        <f t="shared" si="8"/>
        <v>248745000</v>
      </c>
      <c r="P239" s="12"/>
      <c r="Q239" s="22">
        <v>44216</v>
      </c>
      <c r="R239" s="12"/>
      <c r="S239" s="22">
        <v>44263</v>
      </c>
      <c r="T239" s="22">
        <v>44200</v>
      </c>
      <c r="U239" s="22">
        <v>44216</v>
      </c>
      <c r="V239" s="14">
        <v>17</v>
      </c>
      <c r="W239" s="12">
        <v>30</v>
      </c>
      <c r="X239" s="14">
        <v>-13</v>
      </c>
      <c r="Y239" s="218">
        <v>1945</v>
      </c>
      <c r="Z239" s="22">
        <v>44216</v>
      </c>
      <c r="AA239" s="218">
        <v>1946</v>
      </c>
      <c r="AB239" s="22">
        <v>44216</v>
      </c>
      <c r="AC239" s="40">
        <v>248745000</v>
      </c>
      <c r="AD239" s="43">
        <v>24874500</v>
      </c>
      <c r="AE239" s="43">
        <v>273619500</v>
      </c>
      <c r="AF239" s="39">
        <v>44201</v>
      </c>
      <c r="AG239" s="39">
        <v>44201</v>
      </c>
      <c r="AH239" s="39">
        <v>44200</v>
      </c>
      <c r="AI239" s="39">
        <v>44210</v>
      </c>
      <c r="AJ239" s="39">
        <v>44210</v>
      </c>
      <c r="AK239" s="232" t="s">
        <v>503</v>
      </c>
      <c r="AL239" s="230">
        <v>44272</v>
      </c>
      <c r="AM239" s="42">
        <v>492515100</v>
      </c>
      <c r="AN239" s="230">
        <v>45023</v>
      </c>
      <c r="AO239" s="39">
        <v>44201</v>
      </c>
    </row>
    <row r="240" spans="1:41" ht="28.5" customHeight="1">
      <c r="A240" s="23"/>
      <c r="B240" s="24" t="s">
        <v>153</v>
      </c>
      <c r="C240" s="24"/>
      <c r="D240" s="25"/>
      <c r="E240" s="228"/>
      <c r="F240" s="26"/>
      <c r="G240" s="23"/>
      <c r="H240" s="25"/>
      <c r="I240" s="26"/>
      <c r="J240" s="27"/>
      <c r="K240" s="25"/>
      <c r="L240" s="28"/>
      <c r="M240" s="28"/>
      <c r="N240" s="28"/>
      <c r="O240" s="29">
        <f>SUBTOTAL(9,O236:O239)</f>
        <v>2495741500</v>
      </c>
      <c r="P240" s="12"/>
      <c r="Q240" s="11"/>
      <c r="R240" s="28"/>
      <c r="S240" s="30"/>
      <c r="T240" s="31"/>
      <c r="U240" s="22"/>
      <c r="V240" s="32"/>
      <c r="W240" s="33"/>
      <c r="X240" s="14"/>
      <c r="Y240" s="218"/>
      <c r="Z240" s="22"/>
      <c r="AA240" s="218"/>
      <c r="AB240" s="22"/>
      <c r="AC240" s="38"/>
      <c r="AD240" s="38"/>
      <c r="AE240" s="38"/>
      <c r="AF240" s="38"/>
      <c r="AG240" s="38"/>
      <c r="AH240" s="38"/>
      <c r="AI240" s="38"/>
      <c r="AJ240" s="38"/>
      <c r="AK240" s="38"/>
      <c r="AL240" s="38"/>
      <c r="AM240" s="38"/>
      <c r="AN240" s="38"/>
      <c r="AO240" s="38"/>
    </row>
    <row r="241" spans="1:41" ht="39">
      <c r="A241" s="11">
        <v>62</v>
      </c>
      <c r="B241" s="16" t="s">
        <v>482</v>
      </c>
      <c r="C241" s="17" t="s">
        <v>154</v>
      </c>
      <c r="D241" s="18" t="s">
        <v>485</v>
      </c>
      <c r="E241" s="17" t="s">
        <v>486</v>
      </c>
      <c r="F241" s="19">
        <v>43633</v>
      </c>
      <c r="G241" s="11">
        <v>1</v>
      </c>
      <c r="H241" s="11" t="s">
        <v>487</v>
      </c>
      <c r="I241" s="20">
        <v>44056</v>
      </c>
      <c r="J241" s="21" t="s">
        <v>419</v>
      </c>
      <c r="K241" s="11" t="s">
        <v>26</v>
      </c>
      <c r="L241" s="13">
        <v>829150</v>
      </c>
      <c r="M241" s="13">
        <v>1710</v>
      </c>
      <c r="N241" s="13">
        <v>34</v>
      </c>
      <c r="O241" s="13">
        <f t="shared" si="8"/>
        <v>1417846500</v>
      </c>
      <c r="P241" s="12"/>
      <c r="Q241" s="22">
        <v>44106</v>
      </c>
      <c r="R241" s="12"/>
      <c r="S241" s="22">
        <v>44153</v>
      </c>
      <c r="T241" s="22">
        <v>44068</v>
      </c>
      <c r="U241" s="22">
        <v>44106</v>
      </c>
      <c r="V241" s="14">
        <v>39</v>
      </c>
      <c r="W241" s="12">
        <v>45</v>
      </c>
      <c r="X241" s="14">
        <v>-6</v>
      </c>
      <c r="Y241" s="218">
        <v>739</v>
      </c>
      <c r="Z241" s="22">
        <v>44106</v>
      </c>
      <c r="AA241" s="218">
        <v>744</v>
      </c>
      <c r="AB241" s="22">
        <v>44106</v>
      </c>
      <c r="AC241" s="40">
        <v>1417846500</v>
      </c>
      <c r="AD241" s="43">
        <v>141784650</v>
      </c>
      <c r="AE241" s="43">
        <v>1559631150</v>
      </c>
      <c r="AF241" s="39">
        <v>44088</v>
      </c>
      <c r="AG241" s="39">
        <v>44088</v>
      </c>
      <c r="AH241" s="39">
        <v>44068</v>
      </c>
      <c r="AI241" s="39">
        <v>44097</v>
      </c>
      <c r="AJ241" s="39">
        <v>44097</v>
      </c>
      <c r="AK241" s="231" t="s">
        <v>497</v>
      </c>
      <c r="AL241" s="230">
        <v>44153</v>
      </c>
      <c r="AM241" s="42">
        <v>3008400799</v>
      </c>
      <c r="AN241" s="230">
        <v>44913</v>
      </c>
      <c r="AO241" s="39">
        <v>44088</v>
      </c>
    </row>
    <row r="242" spans="1:41" ht="39">
      <c r="A242" s="11">
        <v>62</v>
      </c>
      <c r="B242" s="16" t="s">
        <v>482</v>
      </c>
      <c r="C242" s="17" t="s">
        <v>154</v>
      </c>
      <c r="D242" s="18" t="s">
        <v>485</v>
      </c>
      <c r="E242" s="17" t="s">
        <v>486</v>
      </c>
      <c r="F242" s="19">
        <v>43633</v>
      </c>
      <c r="G242" s="11">
        <v>2</v>
      </c>
      <c r="H242" s="12" t="s">
        <v>488</v>
      </c>
      <c r="I242" s="20">
        <v>44056</v>
      </c>
      <c r="J242" s="21" t="s">
        <v>419</v>
      </c>
      <c r="K242" s="11" t="s">
        <v>26</v>
      </c>
      <c r="L242" s="13">
        <v>829150</v>
      </c>
      <c r="M242" s="13">
        <v>500</v>
      </c>
      <c r="N242" s="13">
        <v>10</v>
      </c>
      <c r="O242" s="13">
        <f t="shared" si="8"/>
        <v>414575000</v>
      </c>
      <c r="P242" s="12"/>
      <c r="Q242" s="22">
        <v>44119</v>
      </c>
      <c r="R242" s="12"/>
      <c r="S242" s="22">
        <v>44154</v>
      </c>
      <c r="T242" s="22">
        <v>44091</v>
      </c>
      <c r="U242" s="22">
        <v>44119</v>
      </c>
      <c r="V242" s="14">
        <v>29</v>
      </c>
      <c r="W242" s="12">
        <v>30</v>
      </c>
      <c r="X242" s="14">
        <v>-1</v>
      </c>
      <c r="Y242" s="218">
        <v>1017</v>
      </c>
      <c r="Z242" s="22">
        <v>44119</v>
      </c>
      <c r="AA242" s="218">
        <v>1024</v>
      </c>
      <c r="AB242" s="22">
        <v>44119</v>
      </c>
      <c r="AC242" s="40">
        <v>414575000</v>
      </c>
      <c r="AD242" s="43">
        <v>41457500</v>
      </c>
      <c r="AE242" s="43">
        <v>456032500</v>
      </c>
      <c r="AF242" s="39">
        <v>44102</v>
      </c>
      <c r="AG242" s="39">
        <v>44102</v>
      </c>
      <c r="AH242" s="39">
        <v>44091</v>
      </c>
      <c r="AI242" s="39">
        <v>44111</v>
      </c>
      <c r="AJ242" s="39">
        <v>44111</v>
      </c>
      <c r="AK242" s="231" t="s">
        <v>498</v>
      </c>
      <c r="AL242" s="230">
        <v>44154</v>
      </c>
      <c r="AM242" s="42">
        <v>1557031765</v>
      </c>
      <c r="AN242" s="230">
        <v>44914</v>
      </c>
      <c r="AO242" s="39">
        <v>44102</v>
      </c>
    </row>
    <row r="243" spans="1:41" ht="39">
      <c r="A243" s="11">
        <v>62</v>
      </c>
      <c r="B243" s="16" t="s">
        <v>482</v>
      </c>
      <c r="C243" s="17" t="s">
        <v>154</v>
      </c>
      <c r="D243" s="18" t="s">
        <v>485</v>
      </c>
      <c r="E243" s="17" t="s">
        <v>486</v>
      </c>
      <c r="F243" s="19">
        <v>43633</v>
      </c>
      <c r="G243" s="11">
        <v>3</v>
      </c>
      <c r="H243" s="12" t="s">
        <v>494</v>
      </c>
      <c r="I243" s="20">
        <v>44056</v>
      </c>
      <c r="J243" s="21" t="s">
        <v>419</v>
      </c>
      <c r="K243" s="11" t="s">
        <v>26</v>
      </c>
      <c r="L243" s="13">
        <v>829150</v>
      </c>
      <c r="M243" s="13">
        <v>500</v>
      </c>
      <c r="N243" s="13">
        <v>10</v>
      </c>
      <c r="O243" s="13">
        <f t="shared" si="8"/>
        <v>414575000</v>
      </c>
      <c r="P243" s="12"/>
      <c r="Q243" s="22">
        <v>44147</v>
      </c>
      <c r="R243" s="12"/>
      <c r="S243" s="22">
        <v>44180</v>
      </c>
      <c r="T243" s="22">
        <v>44118</v>
      </c>
      <c r="U243" s="22">
        <v>44147</v>
      </c>
      <c r="V243" s="14">
        <v>30</v>
      </c>
      <c r="W243" s="12">
        <v>30</v>
      </c>
      <c r="X243" s="14">
        <v>0</v>
      </c>
      <c r="Y243" s="218">
        <v>1289</v>
      </c>
      <c r="Z243" s="22">
        <v>44147</v>
      </c>
      <c r="AA243" s="218">
        <v>1312</v>
      </c>
      <c r="AB243" s="22">
        <v>44147</v>
      </c>
      <c r="AC243" s="40">
        <v>414575000</v>
      </c>
      <c r="AD243" s="43">
        <v>41457500</v>
      </c>
      <c r="AE243" s="43">
        <v>456032500</v>
      </c>
      <c r="AF243" s="39">
        <v>44123</v>
      </c>
      <c r="AG243" s="39">
        <v>44123</v>
      </c>
      <c r="AH243" s="39">
        <v>44118</v>
      </c>
      <c r="AI243" s="39">
        <v>44132</v>
      </c>
      <c r="AJ243" s="39">
        <v>44132</v>
      </c>
      <c r="AK243" s="231" t="s">
        <v>499</v>
      </c>
      <c r="AL243" s="230">
        <v>44190</v>
      </c>
      <c r="AM243" s="42">
        <v>1453466784</v>
      </c>
      <c r="AN243" s="230">
        <v>44941</v>
      </c>
      <c r="AO243" s="39">
        <v>44123</v>
      </c>
    </row>
    <row r="244" spans="1:41" ht="39">
      <c r="A244" s="11">
        <v>62</v>
      </c>
      <c r="B244" s="16" t="s">
        <v>482</v>
      </c>
      <c r="C244" s="17" t="s">
        <v>154</v>
      </c>
      <c r="D244" s="18" t="s">
        <v>485</v>
      </c>
      <c r="E244" s="17" t="s">
        <v>486</v>
      </c>
      <c r="F244" s="19">
        <v>43633</v>
      </c>
      <c r="G244" s="11">
        <v>6</v>
      </c>
      <c r="H244" s="12" t="s">
        <v>491</v>
      </c>
      <c r="I244" s="20">
        <v>44056</v>
      </c>
      <c r="J244" s="21" t="s">
        <v>419</v>
      </c>
      <c r="K244" s="11" t="s">
        <v>26</v>
      </c>
      <c r="L244" s="13">
        <v>829150</v>
      </c>
      <c r="M244" s="13">
        <v>900</v>
      </c>
      <c r="N244" s="13">
        <v>18</v>
      </c>
      <c r="O244" s="13">
        <f t="shared" si="8"/>
        <v>746235000</v>
      </c>
      <c r="P244" s="12"/>
      <c r="Q244" s="22">
        <v>44208</v>
      </c>
      <c r="R244" s="12"/>
      <c r="S244" s="22">
        <v>44251</v>
      </c>
      <c r="T244" s="22">
        <v>44179</v>
      </c>
      <c r="U244" s="22">
        <v>44208</v>
      </c>
      <c r="V244" s="14">
        <v>30</v>
      </c>
      <c r="W244" s="12">
        <v>30</v>
      </c>
      <c r="X244" s="14">
        <v>0</v>
      </c>
      <c r="Y244" s="218">
        <v>1901</v>
      </c>
      <c r="Z244" s="22">
        <v>44208</v>
      </c>
      <c r="AA244" s="218">
        <v>1919</v>
      </c>
      <c r="AB244" s="22">
        <v>44208</v>
      </c>
      <c r="AC244" s="40">
        <v>746235000</v>
      </c>
      <c r="AD244" s="43">
        <v>74623500</v>
      </c>
      <c r="AE244" s="43">
        <v>820858500</v>
      </c>
      <c r="AF244" s="39">
        <v>44181</v>
      </c>
      <c r="AG244" s="39">
        <v>44181</v>
      </c>
      <c r="AH244" s="39">
        <v>44179</v>
      </c>
      <c r="AI244" s="39">
        <v>44190</v>
      </c>
      <c r="AJ244" s="39">
        <v>44190</v>
      </c>
      <c r="AK244" s="232" t="s">
        <v>502</v>
      </c>
      <c r="AL244" s="230">
        <v>44259</v>
      </c>
      <c r="AM244" s="42">
        <v>1476131599</v>
      </c>
      <c r="AN244" s="230">
        <v>45012</v>
      </c>
      <c r="AO244" s="39">
        <v>44181</v>
      </c>
    </row>
    <row r="245" spans="1:41" ht="28.5" customHeight="1">
      <c r="A245" s="23"/>
      <c r="B245" s="24" t="s">
        <v>155</v>
      </c>
      <c r="C245" s="24"/>
      <c r="D245" s="25"/>
      <c r="E245" s="228"/>
      <c r="F245" s="26"/>
      <c r="G245" s="23"/>
      <c r="H245" s="25"/>
      <c r="I245" s="26"/>
      <c r="J245" s="27"/>
      <c r="K245" s="25"/>
      <c r="L245" s="28"/>
      <c r="M245" s="28"/>
      <c r="N245" s="28"/>
      <c r="O245" s="29">
        <f>SUBTOTAL(9,O241:O244)</f>
        <v>2993231500</v>
      </c>
      <c r="P245" s="12"/>
      <c r="Q245" s="11"/>
      <c r="R245" s="28"/>
      <c r="S245" s="30"/>
      <c r="T245" s="31"/>
      <c r="U245" s="22"/>
      <c r="V245" s="32"/>
      <c r="W245" s="33"/>
      <c r="X245" s="14"/>
      <c r="Y245" s="218"/>
      <c r="Z245" s="22"/>
      <c r="AA245" s="218"/>
      <c r="AB245" s="22"/>
      <c r="AC245" s="38"/>
      <c r="AD245" s="38"/>
      <c r="AE245" s="38"/>
      <c r="AF245" s="38"/>
      <c r="AG245" s="38"/>
      <c r="AH245" s="38"/>
      <c r="AI245" s="38"/>
      <c r="AJ245" s="38"/>
      <c r="AK245" s="38"/>
      <c r="AL245" s="38"/>
      <c r="AM245" s="38"/>
      <c r="AN245" s="38"/>
      <c r="AO245" s="38"/>
    </row>
    <row r="246" spans="1:41" ht="39">
      <c r="A246" s="11">
        <v>63</v>
      </c>
      <c r="B246" s="16" t="s">
        <v>483</v>
      </c>
      <c r="C246" s="17" t="s">
        <v>426</v>
      </c>
      <c r="D246" s="18" t="s">
        <v>485</v>
      </c>
      <c r="E246" s="17" t="s">
        <v>486</v>
      </c>
      <c r="F246" s="19">
        <v>43633</v>
      </c>
      <c r="G246" s="11">
        <v>1</v>
      </c>
      <c r="H246" s="11" t="s">
        <v>487</v>
      </c>
      <c r="I246" s="20">
        <v>44056</v>
      </c>
      <c r="J246" s="21" t="s">
        <v>419</v>
      </c>
      <c r="K246" s="11" t="s">
        <v>26</v>
      </c>
      <c r="L246" s="13">
        <v>829150</v>
      </c>
      <c r="M246" s="13">
        <v>4600</v>
      </c>
      <c r="N246" s="13">
        <v>92</v>
      </c>
      <c r="O246" s="13">
        <f t="shared" si="8"/>
        <v>3814090000</v>
      </c>
      <c r="P246" s="12"/>
      <c r="Q246" s="22">
        <v>44110</v>
      </c>
      <c r="R246" s="12"/>
      <c r="S246" s="22">
        <v>44153</v>
      </c>
      <c r="T246" s="22">
        <v>44068</v>
      </c>
      <c r="U246" s="22">
        <v>44110</v>
      </c>
      <c r="V246" s="14">
        <v>43</v>
      </c>
      <c r="W246" s="12">
        <v>45</v>
      </c>
      <c r="X246" s="14">
        <v>-2</v>
      </c>
      <c r="Y246" s="218">
        <v>663</v>
      </c>
      <c r="Z246" s="22">
        <v>44097</v>
      </c>
      <c r="AA246" s="218">
        <v>664</v>
      </c>
      <c r="AB246" s="22">
        <v>44097</v>
      </c>
      <c r="AC246" s="40">
        <v>3814090000</v>
      </c>
      <c r="AD246" s="43">
        <v>381409000</v>
      </c>
      <c r="AE246" s="43">
        <v>4195499000</v>
      </c>
      <c r="AF246" s="39">
        <v>44088</v>
      </c>
      <c r="AG246" s="39">
        <v>44088</v>
      </c>
      <c r="AH246" s="39">
        <v>44068</v>
      </c>
      <c r="AI246" s="39">
        <v>44097</v>
      </c>
      <c r="AJ246" s="39">
        <v>44097</v>
      </c>
      <c r="AK246" s="231" t="s">
        <v>497</v>
      </c>
      <c r="AL246" s="230">
        <v>44153</v>
      </c>
      <c r="AM246" s="42">
        <v>3008400799</v>
      </c>
      <c r="AN246" s="230">
        <v>44913</v>
      </c>
      <c r="AO246" s="39">
        <v>44088</v>
      </c>
    </row>
    <row r="247" spans="1:41" ht="39">
      <c r="A247" s="11">
        <v>63</v>
      </c>
      <c r="B247" s="16" t="s">
        <v>483</v>
      </c>
      <c r="C247" s="17" t="s">
        <v>426</v>
      </c>
      <c r="D247" s="18" t="s">
        <v>485</v>
      </c>
      <c r="E247" s="17" t="s">
        <v>486</v>
      </c>
      <c r="F247" s="19">
        <v>43633</v>
      </c>
      <c r="G247" s="11">
        <v>2</v>
      </c>
      <c r="H247" s="12" t="s">
        <v>488</v>
      </c>
      <c r="I247" s="20">
        <v>44056</v>
      </c>
      <c r="J247" s="21" t="s">
        <v>419</v>
      </c>
      <c r="K247" s="11" t="s">
        <v>26</v>
      </c>
      <c r="L247" s="13">
        <v>829150</v>
      </c>
      <c r="M247" s="13">
        <v>3000</v>
      </c>
      <c r="N247" s="13">
        <v>60</v>
      </c>
      <c r="O247" s="13">
        <f t="shared" si="8"/>
        <v>2487450000</v>
      </c>
      <c r="P247" s="12"/>
      <c r="Q247" s="22">
        <v>44119</v>
      </c>
      <c r="R247" s="12"/>
      <c r="S247" s="22">
        <v>44154</v>
      </c>
      <c r="T247" s="22">
        <v>44091</v>
      </c>
      <c r="U247" s="22">
        <v>44119</v>
      </c>
      <c r="V247" s="14">
        <v>29</v>
      </c>
      <c r="W247" s="12">
        <v>30</v>
      </c>
      <c r="X247" s="14">
        <v>-1</v>
      </c>
      <c r="Y247" s="218">
        <v>1021</v>
      </c>
      <c r="Z247" s="22">
        <v>44119</v>
      </c>
      <c r="AA247" s="218">
        <v>1028</v>
      </c>
      <c r="AB247" s="22">
        <v>44119</v>
      </c>
      <c r="AC247" s="40">
        <v>2487450000</v>
      </c>
      <c r="AD247" s="43">
        <v>248745000</v>
      </c>
      <c r="AE247" s="43">
        <v>2736195000</v>
      </c>
      <c r="AF247" s="39">
        <v>44102</v>
      </c>
      <c r="AG247" s="39">
        <v>44102</v>
      </c>
      <c r="AH247" s="39">
        <v>44091</v>
      </c>
      <c r="AI247" s="39">
        <v>44111</v>
      </c>
      <c r="AJ247" s="39">
        <v>44111</v>
      </c>
      <c r="AK247" s="231" t="s">
        <v>498</v>
      </c>
      <c r="AL247" s="230">
        <v>44154</v>
      </c>
      <c r="AM247" s="42">
        <v>1557031765</v>
      </c>
      <c r="AN247" s="230">
        <v>44914</v>
      </c>
      <c r="AO247" s="39">
        <v>44102</v>
      </c>
    </row>
    <row r="248" spans="1:41" ht="39">
      <c r="A248" s="11">
        <v>63</v>
      </c>
      <c r="B248" s="16" t="s">
        <v>483</v>
      </c>
      <c r="C248" s="17" t="s">
        <v>426</v>
      </c>
      <c r="D248" s="18" t="s">
        <v>485</v>
      </c>
      <c r="E248" s="17" t="s">
        <v>486</v>
      </c>
      <c r="F248" s="19">
        <v>43633</v>
      </c>
      <c r="G248" s="11">
        <v>3</v>
      </c>
      <c r="H248" s="12" t="s">
        <v>494</v>
      </c>
      <c r="I248" s="20">
        <v>44056</v>
      </c>
      <c r="J248" s="21" t="s">
        <v>419</v>
      </c>
      <c r="K248" s="11" t="s">
        <v>26</v>
      </c>
      <c r="L248" s="13">
        <v>829150</v>
      </c>
      <c r="M248" s="13">
        <v>3000</v>
      </c>
      <c r="N248" s="13">
        <v>60</v>
      </c>
      <c r="O248" s="13">
        <f t="shared" si="8"/>
        <v>2487450000</v>
      </c>
      <c r="P248" s="12"/>
      <c r="Q248" s="22">
        <v>44147</v>
      </c>
      <c r="R248" s="12"/>
      <c r="S248" s="22">
        <v>44180</v>
      </c>
      <c r="T248" s="22">
        <v>44118</v>
      </c>
      <c r="U248" s="22">
        <v>44147</v>
      </c>
      <c r="V248" s="14">
        <v>30</v>
      </c>
      <c r="W248" s="12">
        <v>30</v>
      </c>
      <c r="X248" s="14">
        <v>0</v>
      </c>
      <c r="Y248" s="218">
        <v>1305</v>
      </c>
      <c r="Z248" s="22">
        <v>44147</v>
      </c>
      <c r="AA248" s="218">
        <v>1328</v>
      </c>
      <c r="AB248" s="22">
        <v>44147</v>
      </c>
      <c r="AC248" s="40">
        <v>2487450000</v>
      </c>
      <c r="AD248" s="43">
        <v>248745000</v>
      </c>
      <c r="AE248" s="43">
        <v>2736195000</v>
      </c>
      <c r="AF248" s="39">
        <v>44123</v>
      </c>
      <c r="AG248" s="39">
        <v>44123</v>
      </c>
      <c r="AH248" s="39">
        <v>44118</v>
      </c>
      <c r="AI248" s="39">
        <v>44132</v>
      </c>
      <c r="AJ248" s="39">
        <v>44132</v>
      </c>
      <c r="AK248" s="231" t="s">
        <v>499</v>
      </c>
      <c r="AL248" s="230">
        <v>44190</v>
      </c>
      <c r="AM248" s="42">
        <v>1453466784</v>
      </c>
      <c r="AN248" s="230">
        <v>44941</v>
      </c>
      <c r="AO248" s="39">
        <v>44123</v>
      </c>
    </row>
    <row r="249" spans="1:41" ht="39">
      <c r="A249" s="11">
        <v>63</v>
      </c>
      <c r="B249" s="16" t="s">
        <v>483</v>
      </c>
      <c r="C249" s="17" t="s">
        <v>426</v>
      </c>
      <c r="D249" s="18" t="s">
        <v>485</v>
      </c>
      <c r="E249" s="17" t="s">
        <v>486</v>
      </c>
      <c r="F249" s="19">
        <v>43633</v>
      </c>
      <c r="G249" s="11">
        <v>5</v>
      </c>
      <c r="H249" s="11" t="s">
        <v>490</v>
      </c>
      <c r="I249" s="20">
        <v>44056</v>
      </c>
      <c r="J249" s="21" t="s">
        <v>419</v>
      </c>
      <c r="K249" s="11" t="s">
        <v>26</v>
      </c>
      <c r="L249" s="13">
        <v>829150</v>
      </c>
      <c r="M249" s="13">
        <v>3000</v>
      </c>
      <c r="N249" s="13">
        <v>60</v>
      </c>
      <c r="O249" s="13">
        <f t="shared" si="8"/>
        <v>2487450000</v>
      </c>
      <c r="P249" s="12"/>
      <c r="Q249" s="22">
        <v>44177</v>
      </c>
      <c r="R249" s="12"/>
      <c r="S249" s="22">
        <v>44210</v>
      </c>
      <c r="T249" s="22">
        <v>44148</v>
      </c>
      <c r="U249" s="22">
        <v>44177</v>
      </c>
      <c r="V249" s="14">
        <v>30</v>
      </c>
      <c r="W249" s="12">
        <v>30</v>
      </c>
      <c r="X249" s="14">
        <v>0</v>
      </c>
      <c r="Y249" s="218">
        <v>1661</v>
      </c>
      <c r="Z249" s="22">
        <v>44177</v>
      </c>
      <c r="AA249" s="218">
        <v>1662</v>
      </c>
      <c r="AB249" s="22">
        <v>44177</v>
      </c>
      <c r="AC249" s="40">
        <v>2487450000</v>
      </c>
      <c r="AD249" s="43">
        <v>248745000</v>
      </c>
      <c r="AE249" s="43">
        <v>2736195000</v>
      </c>
      <c r="AF249" s="39">
        <v>44153</v>
      </c>
      <c r="AG249" s="39">
        <v>44153</v>
      </c>
      <c r="AH249" s="39">
        <v>44148</v>
      </c>
      <c r="AI249" s="39">
        <v>44162</v>
      </c>
      <c r="AJ249" s="39">
        <v>44162</v>
      </c>
      <c r="AK249" s="232" t="s">
        <v>501</v>
      </c>
      <c r="AL249" s="230">
        <v>44214</v>
      </c>
      <c r="AM249" s="42">
        <v>786063220</v>
      </c>
      <c r="AN249" s="230">
        <v>44970</v>
      </c>
      <c r="AO249" s="39">
        <v>44153</v>
      </c>
    </row>
    <row r="250" spans="1:41" ht="39">
      <c r="A250" s="11">
        <v>63</v>
      </c>
      <c r="B250" s="16" t="s">
        <v>483</v>
      </c>
      <c r="C250" s="17" t="s">
        <v>426</v>
      </c>
      <c r="D250" s="18" t="s">
        <v>485</v>
      </c>
      <c r="E250" s="17" t="s">
        <v>486</v>
      </c>
      <c r="F250" s="19">
        <v>43633</v>
      </c>
      <c r="G250" s="11">
        <v>6</v>
      </c>
      <c r="H250" s="12" t="s">
        <v>491</v>
      </c>
      <c r="I250" s="20">
        <v>44056</v>
      </c>
      <c r="J250" s="21" t="s">
        <v>419</v>
      </c>
      <c r="K250" s="11" t="s">
        <v>26</v>
      </c>
      <c r="L250" s="13">
        <v>829150</v>
      </c>
      <c r="M250" s="13">
        <v>3000</v>
      </c>
      <c r="N250" s="13">
        <v>60</v>
      </c>
      <c r="O250" s="13">
        <f t="shared" si="8"/>
        <v>2487450000</v>
      </c>
      <c r="P250" s="12"/>
      <c r="Q250" s="22">
        <v>44208</v>
      </c>
      <c r="R250" s="12"/>
      <c r="S250" s="22">
        <v>44251</v>
      </c>
      <c r="T250" s="22">
        <v>44179</v>
      </c>
      <c r="U250" s="22">
        <v>44208</v>
      </c>
      <c r="V250" s="14">
        <v>30</v>
      </c>
      <c r="W250" s="12">
        <v>30</v>
      </c>
      <c r="X250" s="14">
        <v>0</v>
      </c>
      <c r="Y250" s="218">
        <v>1906</v>
      </c>
      <c r="Z250" s="22">
        <v>44208</v>
      </c>
      <c r="AA250" s="218">
        <v>1924</v>
      </c>
      <c r="AB250" s="22">
        <v>44208</v>
      </c>
      <c r="AC250" s="40">
        <v>2487450000</v>
      </c>
      <c r="AD250" s="43">
        <v>248745000</v>
      </c>
      <c r="AE250" s="43">
        <v>2736195000</v>
      </c>
      <c r="AF250" s="39">
        <v>44181</v>
      </c>
      <c r="AG250" s="39">
        <v>44181</v>
      </c>
      <c r="AH250" s="39">
        <v>44179</v>
      </c>
      <c r="AI250" s="39">
        <v>44190</v>
      </c>
      <c r="AJ250" s="39">
        <v>44190</v>
      </c>
      <c r="AK250" s="232" t="s">
        <v>502</v>
      </c>
      <c r="AL250" s="230">
        <v>44259</v>
      </c>
      <c r="AM250" s="42">
        <v>1476131599</v>
      </c>
      <c r="AN250" s="230">
        <v>45012</v>
      </c>
      <c r="AO250" s="39">
        <v>44181</v>
      </c>
    </row>
    <row r="251" spans="1:41" ht="28.5" customHeight="1">
      <c r="A251" s="23"/>
      <c r="B251" s="24" t="s">
        <v>484</v>
      </c>
      <c r="C251" s="24"/>
      <c r="D251" s="25"/>
      <c r="E251" s="228"/>
      <c r="F251" s="26"/>
      <c r="G251" s="23"/>
      <c r="H251" s="25"/>
      <c r="I251" s="26"/>
      <c r="J251" s="27"/>
      <c r="K251" s="25"/>
      <c r="L251" s="28"/>
      <c r="M251" s="28"/>
      <c r="N251" s="28"/>
      <c r="O251" s="29">
        <f>SUBTOTAL(9,O246:O250)</f>
        <v>13763890000</v>
      </c>
      <c r="P251" s="12"/>
      <c r="Q251" s="11"/>
      <c r="R251" s="28"/>
      <c r="S251" s="30"/>
      <c r="T251" s="31"/>
      <c r="U251" s="22"/>
      <c r="V251" s="32"/>
      <c r="W251" s="33"/>
      <c r="X251" s="14"/>
      <c r="Y251" s="218"/>
      <c r="Z251" s="22"/>
      <c r="AA251" s="218"/>
      <c r="AB251" s="22"/>
      <c r="AC251" s="38"/>
      <c r="AD251" s="38"/>
      <c r="AE251" s="38"/>
      <c r="AF251" s="38"/>
      <c r="AG251" s="38"/>
      <c r="AH251" s="38"/>
      <c r="AI251" s="38"/>
      <c r="AJ251" s="38"/>
      <c r="AK251" s="38"/>
      <c r="AL251" s="38"/>
      <c r="AM251" s="38"/>
      <c r="AN251" s="38"/>
      <c r="AO251" s="38"/>
    </row>
    <row r="252" spans="1:41" ht="27" customHeight="1">
      <c r="M252" s="37">
        <f>SUBTOTAL(9,M6:M251)</f>
        <v>203446</v>
      </c>
    </row>
  </sheetData>
  <autoFilter ref="A4:IZ252" xr:uid="{00000000-0009-0000-0000-000000000000}"/>
  <mergeCells count="1">
    <mergeCell ref="A3:O3"/>
  </mergeCells>
  <conditionalFormatting sqref="AK6:AK9">
    <cfRule type="duplicateValues" dxfId="35" priority="17"/>
  </conditionalFormatting>
  <conditionalFormatting sqref="AK249:AK250 AK25:AK26 AK32:AK33 AK37 AK44:AK45 AK49 AK60:AK62 AK68 AK73:AK74 AK81 AK87 AK93:AK94 AK98:AK99 AK102 AK111 AK115 AK119 AK122 AK127 AK132 AK139:AK140 AK145:AK146 AK151:AK152 AK157:AK158 AK163:AK164 AK175:AK176 AK180:AK182 AK190 AK197 AK201:AK202 AK206:AK207 AK210 AK218:AK220 AK227:AK228 AK233:AK234 AK239 AK244">
    <cfRule type="duplicateValues" dxfId="34" priority="188" stopIfTrue="1"/>
  </conditionalFormatting>
  <conditionalFormatting sqref="AK249:AK250 AK25:AK26 AK32:AK33 AK37 AK44:AK45 AK49 AK60:AK62 AK68 AK73:AK74 AK81 AK87 AK93:AK94 AK98:AK99 AK102 AK111 AK115 AK119 AK122 AK127 AK132 AK139:AK140 AK145:AK146 AK151:AK152 AK157:AK158 AK163:AK164 AK175:AK176 AK180:AK182 AK190 AK197 AK201:AK202 AK206:AK207 AK210 AK218:AK220 AK227:AK228 AK233:AK234 AK239 AK244">
    <cfRule type="duplicateValues" dxfId="33" priority="247"/>
  </conditionalFormatting>
  <conditionalFormatting sqref="AK246:AK248 AK19 AK23:AK24 AK28 AK30:AK31 AK35:AK36 AK39:AK40 AK42:AK43 AK47:AK48 AK52:AK54 AK57:AK59 AK65:AK67 AK70:AK72 AK77 AK79:AK80 AK83:AK86 AK90:AK92 AK96:AK97 AK101 AK105:AK106 AK108:AK110 AK113:AK114 AK117:AK118 AK121 AK124:AK126 AK129:AK131 AK134 AK136:AK138 AK142:AK144 AK148:AK150 AK154:AK156 AK161:AK162 AK166:AK169 AK171 AK173:AK174 AK178:AK179 AK184:AK185 AK187:AK189 AK192 AK194:AK196 AK199:AK200 AK204:AK205 AK209 AK212:AK214 AK216:AK217 AK222:AK224 AK226 AK230:AK232 AK236:AK238 AK241:AK243">
    <cfRule type="duplicateValues" dxfId="32" priority="248"/>
  </conditionalFormatting>
  <conditionalFormatting sqref="AK246:AK250 AK19 AK23:AK26 AK28 AK30:AK33 AK35:AK37 AK39:AK40 AK42:AK45 AK47:AK49 AK52:AK54 AK57:AK62 AK65:AK68 AK70:AK74 AK77 AK79:AK81 AK83:AK87 AK90:AK94 AK96:AK99 AK101:AK102 AK105:AK106 AK108:AK111 AK113:AK115 AK117:AK119 AK121:AK122 AK124:AK127 AK129:AK132 AK134 AK136:AK140 AK142:AK146 AK148:AK152 AK154:AK158 AK161:AK164 AK166:AK169 AK171 AK173:AK176 AK178:AK182 AK184:AK185 AK187:AK190 AK192 AK194:AK197 AK199:AK202 AK204:AK207 AK209:AK210 AK212:AK214 AK216:AK220 AK222:AK224 AK226:AK228 AK230:AK234 AK236:AK239 AK241:AK244">
    <cfRule type="duplicateValues" dxfId="31" priority="307"/>
  </conditionalFormatting>
  <conditionalFormatting sqref="AK16:AK17">
    <cfRule type="duplicateValues" dxfId="30" priority="308"/>
  </conditionalFormatting>
  <conditionalFormatting sqref="AK14">
    <cfRule type="duplicateValues" dxfId="29" priority="309"/>
  </conditionalFormatting>
  <conditionalFormatting sqref="AK11">
    <cfRule type="duplicateValues" dxfId="28" priority="313"/>
  </conditionalFormatting>
  <conditionalFormatting sqref="AK11:AK12">
    <cfRule type="duplicateValues" dxfId="27" priority="484"/>
  </conditionalFormatting>
  <conditionalFormatting sqref="AK12">
    <cfRule type="duplicateValues" dxfId="26" priority="486" stopIfTrue="1"/>
  </conditionalFormatting>
  <conditionalFormatting sqref="AK12">
    <cfRule type="duplicateValues" dxfId="25" priority="487"/>
  </conditionalFormatting>
  <conditionalFormatting sqref="AK6:AK8">
    <cfRule type="duplicateValues" dxfId="24" priority="491"/>
  </conditionalFormatting>
  <conditionalFormatting sqref="AK9">
    <cfRule type="duplicateValues" dxfId="23" priority="664" stopIfTrue="1"/>
  </conditionalFormatting>
  <conditionalFormatting sqref="AK9">
    <cfRule type="duplicateValues" dxfId="22" priority="665"/>
  </conditionalFormatting>
  <pageMargins left="0.45" right="0.2" top="0.75" bottom="0.25" header="0.05" footer="0.05"/>
  <pageSetup paperSize="8" scale="5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P17"/>
  <sheetViews>
    <sheetView workbookViewId="0">
      <selection activeCell="E34" sqref="E34"/>
    </sheetView>
  </sheetViews>
  <sheetFormatPr defaultColWidth="10.1640625" defaultRowHeight="15.5"/>
  <cols>
    <col min="1" max="1" width="5.1640625" style="95" customWidth="1"/>
    <col min="2" max="2" width="33" style="95" customWidth="1"/>
    <col min="3" max="3" width="29.75" style="95" customWidth="1"/>
    <col min="4" max="4" width="21" style="95" bestFit="1" customWidth="1"/>
    <col min="5" max="5" width="20.4140625" style="95" bestFit="1" customWidth="1"/>
    <col min="6" max="6" width="21" style="96" bestFit="1" customWidth="1"/>
    <col min="7" max="7" width="21.1640625" style="95" customWidth="1"/>
    <col min="8" max="8" width="19.83203125" style="95" customWidth="1"/>
    <col min="9" max="9" width="13.4140625" style="95" customWidth="1"/>
    <col min="10" max="10" width="9.4140625" style="44" customWidth="1"/>
    <col min="11" max="11" width="15.83203125" style="44" customWidth="1"/>
    <col min="12" max="256" width="10.1640625" style="44"/>
    <col min="257" max="257" width="5.1640625" style="44" customWidth="1"/>
    <col min="258" max="258" width="33" style="44" customWidth="1"/>
    <col min="259" max="259" width="29.75" style="44" customWidth="1"/>
    <col min="260" max="260" width="21" style="44" bestFit="1" customWidth="1"/>
    <col min="261" max="261" width="20.4140625" style="44" bestFit="1" customWidth="1"/>
    <col min="262" max="262" width="21" style="44" bestFit="1" customWidth="1"/>
    <col min="263" max="263" width="21.1640625" style="44" customWidth="1"/>
    <col min="264" max="264" width="19.83203125" style="44" customWidth="1"/>
    <col min="265" max="265" width="13.4140625" style="44" customWidth="1"/>
    <col min="266" max="266" width="9.4140625" style="44" customWidth="1"/>
    <col min="267" max="267" width="15.83203125" style="44" customWidth="1"/>
    <col min="268" max="512" width="10.1640625" style="44"/>
    <col min="513" max="513" width="5.1640625" style="44" customWidth="1"/>
    <col min="514" max="514" width="33" style="44" customWidth="1"/>
    <col min="515" max="515" width="29.75" style="44" customWidth="1"/>
    <col min="516" max="516" width="21" style="44" bestFit="1" customWidth="1"/>
    <col min="517" max="517" width="20.4140625" style="44" bestFit="1" customWidth="1"/>
    <col min="518" max="518" width="21" style="44" bestFit="1" customWidth="1"/>
    <col min="519" max="519" width="21.1640625" style="44" customWidth="1"/>
    <col min="520" max="520" width="19.83203125" style="44" customWidth="1"/>
    <col min="521" max="521" width="13.4140625" style="44" customWidth="1"/>
    <col min="522" max="522" width="9.4140625" style="44" customWidth="1"/>
    <col min="523" max="523" width="15.83203125" style="44" customWidth="1"/>
    <col min="524" max="768" width="10.1640625" style="44"/>
    <col min="769" max="769" width="5.1640625" style="44" customWidth="1"/>
    <col min="770" max="770" width="33" style="44" customWidth="1"/>
    <col min="771" max="771" width="29.75" style="44" customWidth="1"/>
    <col min="772" max="772" width="21" style="44" bestFit="1" customWidth="1"/>
    <col min="773" max="773" width="20.4140625" style="44" bestFit="1" customWidth="1"/>
    <col min="774" max="774" width="21" style="44" bestFit="1" customWidth="1"/>
    <col min="775" max="775" width="21.1640625" style="44" customWidth="1"/>
    <col min="776" max="776" width="19.83203125" style="44" customWidth="1"/>
    <col min="777" max="777" width="13.4140625" style="44" customWidth="1"/>
    <col min="778" max="778" width="9.4140625" style="44" customWidth="1"/>
    <col min="779" max="779" width="15.83203125" style="44" customWidth="1"/>
    <col min="780" max="1024" width="10.1640625" style="44"/>
    <col min="1025" max="1025" width="5.1640625" style="44" customWidth="1"/>
    <col min="1026" max="1026" width="33" style="44" customWidth="1"/>
    <col min="1027" max="1027" width="29.75" style="44" customWidth="1"/>
    <col min="1028" max="1028" width="21" style="44" bestFit="1" customWidth="1"/>
    <col min="1029" max="1029" width="20.4140625" style="44" bestFit="1" customWidth="1"/>
    <col min="1030" max="1030" width="21" style="44" bestFit="1" customWidth="1"/>
    <col min="1031" max="1031" width="21.1640625" style="44" customWidth="1"/>
    <col min="1032" max="1032" width="19.83203125" style="44" customWidth="1"/>
    <col min="1033" max="1033" width="13.4140625" style="44" customWidth="1"/>
    <col min="1034" max="1034" width="9.4140625" style="44" customWidth="1"/>
    <col min="1035" max="1035" width="15.83203125" style="44" customWidth="1"/>
    <col min="1036" max="1280" width="10.1640625" style="44"/>
    <col min="1281" max="1281" width="5.1640625" style="44" customWidth="1"/>
    <col min="1282" max="1282" width="33" style="44" customWidth="1"/>
    <col min="1283" max="1283" width="29.75" style="44" customWidth="1"/>
    <col min="1284" max="1284" width="21" style="44" bestFit="1" customWidth="1"/>
    <col min="1285" max="1285" width="20.4140625" style="44" bestFit="1" customWidth="1"/>
    <col min="1286" max="1286" width="21" style="44" bestFit="1" customWidth="1"/>
    <col min="1287" max="1287" width="21.1640625" style="44" customWidth="1"/>
    <col min="1288" max="1288" width="19.83203125" style="44" customWidth="1"/>
    <col min="1289" max="1289" width="13.4140625" style="44" customWidth="1"/>
    <col min="1290" max="1290" width="9.4140625" style="44" customWidth="1"/>
    <col min="1291" max="1291" width="15.83203125" style="44" customWidth="1"/>
    <col min="1292" max="1536" width="10.1640625" style="44"/>
    <col min="1537" max="1537" width="5.1640625" style="44" customWidth="1"/>
    <col min="1538" max="1538" width="33" style="44" customWidth="1"/>
    <col min="1539" max="1539" width="29.75" style="44" customWidth="1"/>
    <col min="1540" max="1540" width="21" style="44" bestFit="1" customWidth="1"/>
    <col min="1541" max="1541" width="20.4140625" style="44" bestFit="1" customWidth="1"/>
    <col min="1542" max="1542" width="21" style="44" bestFit="1" customWidth="1"/>
    <col min="1543" max="1543" width="21.1640625" style="44" customWidth="1"/>
    <col min="1544" max="1544" width="19.83203125" style="44" customWidth="1"/>
    <col min="1545" max="1545" width="13.4140625" style="44" customWidth="1"/>
    <col min="1546" max="1546" width="9.4140625" style="44" customWidth="1"/>
    <col min="1547" max="1547" width="15.83203125" style="44" customWidth="1"/>
    <col min="1548" max="1792" width="10.1640625" style="44"/>
    <col min="1793" max="1793" width="5.1640625" style="44" customWidth="1"/>
    <col min="1794" max="1794" width="33" style="44" customWidth="1"/>
    <col min="1795" max="1795" width="29.75" style="44" customWidth="1"/>
    <col min="1796" max="1796" width="21" style="44" bestFit="1" customWidth="1"/>
    <col min="1797" max="1797" width="20.4140625" style="44" bestFit="1" customWidth="1"/>
    <col min="1798" max="1798" width="21" style="44" bestFit="1" customWidth="1"/>
    <col min="1799" max="1799" width="21.1640625" style="44" customWidth="1"/>
    <col min="1800" max="1800" width="19.83203125" style="44" customWidth="1"/>
    <col min="1801" max="1801" width="13.4140625" style="44" customWidth="1"/>
    <col min="1802" max="1802" width="9.4140625" style="44" customWidth="1"/>
    <col min="1803" max="1803" width="15.83203125" style="44" customWidth="1"/>
    <col min="1804" max="2048" width="10.1640625" style="44"/>
    <col min="2049" max="2049" width="5.1640625" style="44" customWidth="1"/>
    <col min="2050" max="2050" width="33" style="44" customWidth="1"/>
    <col min="2051" max="2051" width="29.75" style="44" customWidth="1"/>
    <col min="2052" max="2052" width="21" style="44" bestFit="1" customWidth="1"/>
    <col min="2053" max="2053" width="20.4140625" style="44" bestFit="1" customWidth="1"/>
    <col min="2054" max="2054" width="21" style="44" bestFit="1" customWidth="1"/>
    <col min="2055" max="2055" width="21.1640625" style="44" customWidth="1"/>
    <col min="2056" max="2056" width="19.83203125" style="44" customWidth="1"/>
    <col min="2057" max="2057" width="13.4140625" style="44" customWidth="1"/>
    <col min="2058" max="2058" width="9.4140625" style="44" customWidth="1"/>
    <col min="2059" max="2059" width="15.83203125" style="44" customWidth="1"/>
    <col min="2060" max="2304" width="10.1640625" style="44"/>
    <col min="2305" max="2305" width="5.1640625" style="44" customWidth="1"/>
    <col min="2306" max="2306" width="33" style="44" customWidth="1"/>
    <col min="2307" max="2307" width="29.75" style="44" customWidth="1"/>
    <col min="2308" max="2308" width="21" style="44" bestFit="1" customWidth="1"/>
    <col min="2309" max="2309" width="20.4140625" style="44" bestFit="1" customWidth="1"/>
    <col min="2310" max="2310" width="21" style="44" bestFit="1" customWidth="1"/>
    <col min="2311" max="2311" width="21.1640625" style="44" customWidth="1"/>
    <col min="2312" max="2312" width="19.83203125" style="44" customWidth="1"/>
    <col min="2313" max="2313" width="13.4140625" style="44" customWidth="1"/>
    <col min="2314" max="2314" width="9.4140625" style="44" customWidth="1"/>
    <col min="2315" max="2315" width="15.83203125" style="44" customWidth="1"/>
    <col min="2316" max="2560" width="10.1640625" style="44"/>
    <col min="2561" max="2561" width="5.1640625" style="44" customWidth="1"/>
    <col min="2562" max="2562" width="33" style="44" customWidth="1"/>
    <col min="2563" max="2563" width="29.75" style="44" customWidth="1"/>
    <col min="2564" max="2564" width="21" style="44" bestFit="1" customWidth="1"/>
    <col min="2565" max="2565" width="20.4140625" style="44" bestFit="1" customWidth="1"/>
    <col min="2566" max="2566" width="21" style="44" bestFit="1" customWidth="1"/>
    <col min="2567" max="2567" width="21.1640625" style="44" customWidth="1"/>
    <col min="2568" max="2568" width="19.83203125" style="44" customWidth="1"/>
    <col min="2569" max="2569" width="13.4140625" style="44" customWidth="1"/>
    <col min="2570" max="2570" width="9.4140625" style="44" customWidth="1"/>
    <col min="2571" max="2571" width="15.83203125" style="44" customWidth="1"/>
    <col min="2572" max="2816" width="10.1640625" style="44"/>
    <col min="2817" max="2817" width="5.1640625" style="44" customWidth="1"/>
    <col min="2818" max="2818" width="33" style="44" customWidth="1"/>
    <col min="2819" max="2819" width="29.75" style="44" customWidth="1"/>
    <col min="2820" max="2820" width="21" style="44" bestFit="1" customWidth="1"/>
    <col min="2821" max="2821" width="20.4140625" style="44" bestFit="1" customWidth="1"/>
    <col min="2822" max="2822" width="21" style="44" bestFit="1" customWidth="1"/>
    <col min="2823" max="2823" width="21.1640625" style="44" customWidth="1"/>
    <col min="2824" max="2824" width="19.83203125" style="44" customWidth="1"/>
    <col min="2825" max="2825" width="13.4140625" style="44" customWidth="1"/>
    <col min="2826" max="2826" width="9.4140625" style="44" customWidth="1"/>
    <col min="2827" max="2827" width="15.83203125" style="44" customWidth="1"/>
    <col min="2828" max="3072" width="10.1640625" style="44"/>
    <col min="3073" max="3073" width="5.1640625" style="44" customWidth="1"/>
    <col min="3074" max="3074" width="33" style="44" customWidth="1"/>
    <col min="3075" max="3075" width="29.75" style="44" customWidth="1"/>
    <col min="3076" max="3076" width="21" style="44" bestFit="1" customWidth="1"/>
    <col min="3077" max="3077" width="20.4140625" style="44" bestFit="1" customWidth="1"/>
    <col min="3078" max="3078" width="21" style="44" bestFit="1" customWidth="1"/>
    <col min="3079" max="3079" width="21.1640625" style="44" customWidth="1"/>
    <col min="3080" max="3080" width="19.83203125" style="44" customWidth="1"/>
    <col min="3081" max="3081" width="13.4140625" style="44" customWidth="1"/>
    <col min="3082" max="3082" width="9.4140625" style="44" customWidth="1"/>
    <col min="3083" max="3083" width="15.83203125" style="44" customWidth="1"/>
    <col min="3084" max="3328" width="10.1640625" style="44"/>
    <col min="3329" max="3329" width="5.1640625" style="44" customWidth="1"/>
    <col min="3330" max="3330" width="33" style="44" customWidth="1"/>
    <col min="3331" max="3331" width="29.75" style="44" customWidth="1"/>
    <col min="3332" max="3332" width="21" style="44" bestFit="1" customWidth="1"/>
    <col min="3333" max="3333" width="20.4140625" style="44" bestFit="1" customWidth="1"/>
    <col min="3334" max="3334" width="21" style="44" bestFit="1" customWidth="1"/>
    <col min="3335" max="3335" width="21.1640625" style="44" customWidth="1"/>
    <col min="3336" max="3336" width="19.83203125" style="44" customWidth="1"/>
    <col min="3337" max="3337" width="13.4140625" style="44" customWidth="1"/>
    <col min="3338" max="3338" width="9.4140625" style="44" customWidth="1"/>
    <col min="3339" max="3339" width="15.83203125" style="44" customWidth="1"/>
    <col min="3340" max="3584" width="10.1640625" style="44"/>
    <col min="3585" max="3585" width="5.1640625" style="44" customWidth="1"/>
    <col min="3586" max="3586" width="33" style="44" customWidth="1"/>
    <col min="3587" max="3587" width="29.75" style="44" customWidth="1"/>
    <col min="3588" max="3588" width="21" style="44" bestFit="1" customWidth="1"/>
    <col min="3589" max="3589" width="20.4140625" style="44" bestFit="1" customWidth="1"/>
    <col min="3590" max="3590" width="21" style="44" bestFit="1" customWidth="1"/>
    <col min="3591" max="3591" width="21.1640625" style="44" customWidth="1"/>
    <col min="3592" max="3592" width="19.83203125" style="44" customWidth="1"/>
    <col min="3593" max="3593" width="13.4140625" style="44" customWidth="1"/>
    <col min="3594" max="3594" width="9.4140625" style="44" customWidth="1"/>
    <col min="3595" max="3595" width="15.83203125" style="44" customWidth="1"/>
    <col min="3596" max="3840" width="10.1640625" style="44"/>
    <col min="3841" max="3841" width="5.1640625" style="44" customWidth="1"/>
    <col min="3842" max="3842" width="33" style="44" customWidth="1"/>
    <col min="3843" max="3843" width="29.75" style="44" customWidth="1"/>
    <col min="3844" max="3844" width="21" style="44" bestFit="1" customWidth="1"/>
    <col min="3845" max="3845" width="20.4140625" style="44" bestFit="1" customWidth="1"/>
    <col min="3846" max="3846" width="21" style="44" bestFit="1" customWidth="1"/>
    <col min="3847" max="3847" width="21.1640625" style="44" customWidth="1"/>
    <col min="3848" max="3848" width="19.83203125" style="44" customWidth="1"/>
    <col min="3849" max="3849" width="13.4140625" style="44" customWidth="1"/>
    <col min="3850" max="3850" width="9.4140625" style="44" customWidth="1"/>
    <col min="3851" max="3851" width="15.83203125" style="44" customWidth="1"/>
    <col min="3852" max="4096" width="10.1640625" style="44"/>
    <col min="4097" max="4097" width="5.1640625" style="44" customWidth="1"/>
    <col min="4098" max="4098" width="33" style="44" customWidth="1"/>
    <col min="4099" max="4099" width="29.75" style="44" customWidth="1"/>
    <col min="4100" max="4100" width="21" style="44" bestFit="1" customWidth="1"/>
    <col min="4101" max="4101" width="20.4140625" style="44" bestFit="1" customWidth="1"/>
    <col min="4102" max="4102" width="21" style="44" bestFit="1" customWidth="1"/>
    <col min="4103" max="4103" width="21.1640625" style="44" customWidth="1"/>
    <col min="4104" max="4104" width="19.83203125" style="44" customWidth="1"/>
    <col min="4105" max="4105" width="13.4140625" style="44" customWidth="1"/>
    <col min="4106" max="4106" width="9.4140625" style="44" customWidth="1"/>
    <col min="4107" max="4107" width="15.83203125" style="44" customWidth="1"/>
    <col min="4108" max="4352" width="10.1640625" style="44"/>
    <col min="4353" max="4353" width="5.1640625" style="44" customWidth="1"/>
    <col min="4354" max="4354" width="33" style="44" customWidth="1"/>
    <col min="4355" max="4355" width="29.75" style="44" customWidth="1"/>
    <col min="4356" max="4356" width="21" style="44" bestFit="1" customWidth="1"/>
    <col min="4357" max="4357" width="20.4140625" style="44" bestFit="1" customWidth="1"/>
    <col min="4358" max="4358" width="21" style="44" bestFit="1" customWidth="1"/>
    <col min="4359" max="4359" width="21.1640625" style="44" customWidth="1"/>
    <col min="4360" max="4360" width="19.83203125" style="44" customWidth="1"/>
    <col min="4361" max="4361" width="13.4140625" style="44" customWidth="1"/>
    <col min="4362" max="4362" width="9.4140625" style="44" customWidth="1"/>
    <col min="4363" max="4363" width="15.83203125" style="44" customWidth="1"/>
    <col min="4364" max="4608" width="10.1640625" style="44"/>
    <col min="4609" max="4609" width="5.1640625" style="44" customWidth="1"/>
    <col min="4610" max="4610" width="33" style="44" customWidth="1"/>
    <col min="4611" max="4611" width="29.75" style="44" customWidth="1"/>
    <col min="4612" max="4612" width="21" style="44" bestFit="1" customWidth="1"/>
    <col min="4613" max="4613" width="20.4140625" style="44" bestFit="1" customWidth="1"/>
    <col min="4614" max="4614" width="21" style="44" bestFit="1" customWidth="1"/>
    <col min="4615" max="4615" width="21.1640625" style="44" customWidth="1"/>
    <col min="4616" max="4616" width="19.83203125" style="44" customWidth="1"/>
    <col min="4617" max="4617" width="13.4140625" style="44" customWidth="1"/>
    <col min="4618" max="4618" width="9.4140625" style="44" customWidth="1"/>
    <col min="4619" max="4619" width="15.83203125" style="44" customWidth="1"/>
    <col min="4620" max="4864" width="10.1640625" style="44"/>
    <col min="4865" max="4865" width="5.1640625" style="44" customWidth="1"/>
    <col min="4866" max="4866" width="33" style="44" customWidth="1"/>
    <col min="4867" max="4867" width="29.75" style="44" customWidth="1"/>
    <col min="4868" max="4868" width="21" style="44" bestFit="1" customWidth="1"/>
    <col min="4869" max="4869" width="20.4140625" style="44" bestFit="1" customWidth="1"/>
    <col min="4870" max="4870" width="21" style="44" bestFit="1" customWidth="1"/>
    <col min="4871" max="4871" width="21.1640625" style="44" customWidth="1"/>
    <col min="4872" max="4872" width="19.83203125" style="44" customWidth="1"/>
    <col min="4873" max="4873" width="13.4140625" style="44" customWidth="1"/>
    <col min="4874" max="4874" width="9.4140625" style="44" customWidth="1"/>
    <col min="4875" max="4875" width="15.83203125" style="44" customWidth="1"/>
    <col min="4876" max="5120" width="10.1640625" style="44"/>
    <col min="5121" max="5121" width="5.1640625" style="44" customWidth="1"/>
    <col min="5122" max="5122" width="33" style="44" customWidth="1"/>
    <col min="5123" max="5123" width="29.75" style="44" customWidth="1"/>
    <col min="5124" max="5124" width="21" style="44" bestFit="1" customWidth="1"/>
    <col min="5125" max="5125" width="20.4140625" style="44" bestFit="1" customWidth="1"/>
    <col min="5126" max="5126" width="21" style="44" bestFit="1" customWidth="1"/>
    <col min="5127" max="5127" width="21.1640625" style="44" customWidth="1"/>
    <col min="5128" max="5128" width="19.83203125" style="44" customWidth="1"/>
    <col min="5129" max="5129" width="13.4140625" style="44" customWidth="1"/>
    <col min="5130" max="5130" width="9.4140625" style="44" customWidth="1"/>
    <col min="5131" max="5131" width="15.83203125" style="44" customWidth="1"/>
    <col min="5132" max="5376" width="10.1640625" style="44"/>
    <col min="5377" max="5377" width="5.1640625" style="44" customWidth="1"/>
    <col min="5378" max="5378" width="33" style="44" customWidth="1"/>
    <col min="5379" max="5379" width="29.75" style="44" customWidth="1"/>
    <col min="5380" max="5380" width="21" style="44" bestFit="1" customWidth="1"/>
    <col min="5381" max="5381" width="20.4140625" style="44" bestFit="1" customWidth="1"/>
    <col min="5382" max="5382" width="21" style="44" bestFit="1" customWidth="1"/>
    <col min="5383" max="5383" width="21.1640625" style="44" customWidth="1"/>
    <col min="5384" max="5384" width="19.83203125" style="44" customWidth="1"/>
    <col min="5385" max="5385" width="13.4140625" style="44" customWidth="1"/>
    <col min="5386" max="5386" width="9.4140625" style="44" customWidth="1"/>
    <col min="5387" max="5387" width="15.83203125" style="44" customWidth="1"/>
    <col min="5388" max="5632" width="10.1640625" style="44"/>
    <col min="5633" max="5633" width="5.1640625" style="44" customWidth="1"/>
    <col min="5634" max="5634" width="33" style="44" customWidth="1"/>
    <col min="5635" max="5635" width="29.75" style="44" customWidth="1"/>
    <col min="5636" max="5636" width="21" style="44" bestFit="1" customWidth="1"/>
    <col min="5637" max="5637" width="20.4140625" style="44" bestFit="1" customWidth="1"/>
    <col min="5638" max="5638" width="21" style="44" bestFit="1" customWidth="1"/>
    <col min="5639" max="5639" width="21.1640625" style="44" customWidth="1"/>
    <col min="5640" max="5640" width="19.83203125" style="44" customWidth="1"/>
    <col min="5641" max="5641" width="13.4140625" style="44" customWidth="1"/>
    <col min="5642" max="5642" width="9.4140625" style="44" customWidth="1"/>
    <col min="5643" max="5643" width="15.83203125" style="44" customWidth="1"/>
    <col min="5644" max="5888" width="10.1640625" style="44"/>
    <col min="5889" max="5889" width="5.1640625" style="44" customWidth="1"/>
    <col min="5890" max="5890" width="33" style="44" customWidth="1"/>
    <col min="5891" max="5891" width="29.75" style="44" customWidth="1"/>
    <col min="5892" max="5892" width="21" style="44" bestFit="1" customWidth="1"/>
    <col min="5893" max="5893" width="20.4140625" style="44" bestFit="1" customWidth="1"/>
    <col min="5894" max="5894" width="21" style="44" bestFit="1" customWidth="1"/>
    <col min="5895" max="5895" width="21.1640625" style="44" customWidth="1"/>
    <col min="5896" max="5896" width="19.83203125" style="44" customWidth="1"/>
    <col min="5897" max="5897" width="13.4140625" style="44" customWidth="1"/>
    <col min="5898" max="5898" width="9.4140625" style="44" customWidth="1"/>
    <col min="5899" max="5899" width="15.83203125" style="44" customWidth="1"/>
    <col min="5900" max="6144" width="10.1640625" style="44"/>
    <col min="6145" max="6145" width="5.1640625" style="44" customWidth="1"/>
    <col min="6146" max="6146" width="33" style="44" customWidth="1"/>
    <col min="6147" max="6147" width="29.75" style="44" customWidth="1"/>
    <col min="6148" max="6148" width="21" style="44" bestFit="1" customWidth="1"/>
    <col min="6149" max="6149" width="20.4140625" style="44" bestFit="1" customWidth="1"/>
    <col min="6150" max="6150" width="21" style="44" bestFit="1" customWidth="1"/>
    <col min="6151" max="6151" width="21.1640625" style="44" customWidth="1"/>
    <col min="6152" max="6152" width="19.83203125" style="44" customWidth="1"/>
    <col min="6153" max="6153" width="13.4140625" style="44" customWidth="1"/>
    <col min="6154" max="6154" width="9.4140625" style="44" customWidth="1"/>
    <col min="6155" max="6155" width="15.83203125" style="44" customWidth="1"/>
    <col min="6156" max="6400" width="10.1640625" style="44"/>
    <col min="6401" max="6401" width="5.1640625" style="44" customWidth="1"/>
    <col min="6402" max="6402" width="33" style="44" customWidth="1"/>
    <col min="6403" max="6403" width="29.75" style="44" customWidth="1"/>
    <col min="6404" max="6404" width="21" style="44" bestFit="1" customWidth="1"/>
    <col min="6405" max="6405" width="20.4140625" style="44" bestFit="1" customWidth="1"/>
    <col min="6406" max="6406" width="21" style="44" bestFit="1" customWidth="1"/>
    <col min="6407" max="6407" width="21.1640625" style="44" customWidth="1"/>
    <col min="6408" max="6408" width="19.83203125" style="44" customWidth="1"/>
    <col min="6409" max="6409" width="13.4140625" style="44" customWidth="1"/>
    <col min="6410" max="6410" width="9.4140625" style="44" customWidth="1"/>
    <col min="6411" max="6411" width="15.83203125" style="44" customWidth="1"/>
    <col min="6412" max="6656" width="10.1640625" style="44"/>
    <col min="6657" max="6657" width="5.1640625" style="44" customWidth="1"/>
    <col min="6658" max="6658" width="33" style="44" customWidth="1"/>
    <col min="6659" max="6659" width="29.75" style="44" customWidth="1"/>
    <col min="6660" max="6660" width="21" style="44" bestFit="1" customWidth="1"/>
    <col min="6661" max="6661" width="20.4140625" style="44" bestFit="1" customWidth="1"/>
    <col min="6662" max="6662" width="21" style="44" bestFit="1" customWidth="1"/>
    <col min="6663" max="6663" width="21.1640625" style="44" customWidth="1"/>
    <col min="6664" max="6664" width="19.83203125" style="44" customWidth="1"/>
    <col min="6665" max="6665" width="13.4140625" style="44" customWidth="1"/>
    <col min="6666" max="6666" width="9.4140625" style="44" customWidth="1"/>
    <col min="6667" max="6667" width="15.83203125" style="44" customWidth="1"/>
    <col min="6668" max="6912" width="10.1640625" style="44"/>
    <col min="6913" max="6913" width="5.1640625" style="44" customWidth="1"/>
    <col min="6914" max="6914" width="33" style="44" customWidth="1"/>
    <col min="6915" max="6915" width="29.75" style="44" customWidth="1"/>
    <col min="6916" max="6916" width="21" style="44" bestFit="1" customWidth="1"/>
    <col min="6917" max="6917" width="20.4140625" style="44" bestFit="1" customWidth="1"/>
    <col min="6918" max="6918" width="21" style="44" bestFit="1" customWidth="1"/>
    <col min="6919" max="6919" width="21.1640625" style="44" customWidth="1"/>
    <col min="6920" max="6920" width="19.83203125" style="44" customWidth="1"/>
    <col min="6921" max="6921" width="13.4140625" style="44" customWidth="1"/>
    <col min="6922" max="6922" width="9.4140625" style="44" customWidth="1"/>
    <col min="6923" max="6923" width="15.83203125" style="44" customWidth="1"/>
    <col min="6924" max="7168" width="10.1640625" style="44"/>
    <col min="7169" max="7169" width="5.1640625" style="44" customWidth="1"/>
    <col min="7170" max="7170" width="33" style="44" customWidth="1"/>
    <col min="7171" max="7171" width="29.75" style="44" customWidth="1"/>
    <col min="7172" max="7172" width="21" style="44" bestFit="1" customWidth="1"/>
    <col min="7173" max="7173" width="20.4140625" style="44" bestFit="1" customWidth="1"/>
    <col min="7174" max="7174" width="21" style="44" bestFit="1" customWidth="1"/>
    <col min="7175" max="7175" width="21.1640625" style="44" customWidth="1"/>
    <col min="7176" max="7176" width="19.83203125" style="44" customWidth="1"/>
    <col min="7177" max="7177" width="13.4140625" style="44" customWidth="1"/>
    <col min="7178" max="7178" width="9.4140625" style="44" customWidth="1"/>
    <col min="7179" max="7179" width="15.83203125" style="44" customWidth="1"/>
    <col min="7180" max="7424" width="10.1640625" style="44"/>
    <col min="7425" max="7425" width="5.1640625" style="44" customWidth="1"/>
    <col min="7426" max="7426" width="33" style="44" customWidth="1"/>
    <col min="7427" max="7427" width="29.75" style="44" customWidth="1"/>
    <col min="7428" max="7428" width="21" style="44" bestFit="1" customWidth="1"/>
    <col min="7429" max="7429" width="20.4140625" style="44" bestFit="1" customWidth="1"/>
    <col min="7430" max="7430" width="21" style="44" bestFit="1" customWidth="1"/>
    <col min="7431" max="7431" width="21.1640625" style="44" customWidth="1"/>
    <col min="7432" max="7432" width="19.83203125" style="44" customWidth="1"/>
    <col min="7433" max="7433" width="13.4140625" style="44" customWidth="1"/>
    <col min="7434" max="7434" width="9.4140625" style="44" customWidth="1"/>
    <col min="7435" max="7435" width="15.83203125" style="44" customWidth="1"/>
    <col min="7436" max="7680" width="10.1640625" style="44"/>
    <col min="7681" max="7681" width="5.1640625" style="44" customWidth="1"/>
    <col min="7682" max="7682" width="33" style="44" customWidth="1"/>
    <col min="7683" max="7683" width="29.75" style="44" customWidth="1"/>
    <col min="7684" max="7684" width="21" style="44" bestFit="1" customWidth="1"/>
    <col min="7685" max="7685" width="20.4140625" style="44" bestFit="1" customWidth="1"/>
    <col min="7686" max="7686" width="21" style="44" bestFit="1" customWidth="1"/>
    <col min="7687" max="7687" width="21.1640625" style="44" customWidth="1"/>
    <col min="7688" max="7688" width="19.83203125" style="44" customWidth="1"/>
    <col min="7689" max="7689" width="13.4140625" style="44" customWidth="1"/>
    <col min="7690" max="7690" width="9.4140625" style="44" customWidth="1"/>
    <col min="7691" max="7691" width="15.83203125" style="44" customWidth="1"/>
    <col min="7692" max="7936" width="10.1640625" style="44"/>
    <col min="7937" max="7937" width="5.1640625" style="44" customWidth="1"/>
    <col min="7938" max="7938" width="33" style="44" customWidth="1"/>
    <col min="7939" max="7939" width="29.75" style="44" customWidth="1"/>
    <col min="7940" max="7940" width="21" style="44" bestFit="1" customWidth="1"/>
    <col min="7941" max="7941" width="20.4140625" style="44" bestFit="1" customWidth="1"/>
    <col min="7942" max="7942" width="21" style="44" bestFit="1" customWidth="1"/>
    <col min="7943" max="7943" width="21.1640625" style="44" customWidth="1"/>
    <col min="7944" max="7944" width="19.83203125" style="44" customWidth="1"/>
    <col min="7945" max="7945" width="13.4140625" style="44" customWidth="1"/>
    <col min="7946" max="7946" width="9.4140625" style="44" customWidth="1"/>
    <col min="7947" max="7947" width="15.83203125" style="44" customWidth="1"/>
    <col min="7948" max="8192" width="10.1640625" style="44"/>
    <col min="8193" max="8193" width="5.1640625" style="44" customWidth="1"/>
    <col min="8194" max="8194" width="33" style="44" customWidth="1"/>
    <col min="8195" max="8195" width="29.75" style="44" customWidth="1"/>
    <col min="8196" max="8196" width="21" style="44" bestFit="1" customWidth="1"/>
    <col min="8197" max="8197" width="20.4140625" style="44" bestFit="1" customWidth="1"/>
    <col min="8198" max="8198" width="21" style="44" bestFit="1" customWidth="1"/>
    <col min="8199" max="8199" width="21.1640625" style="44" customWidth="1"/>
    <col min="8200" max="8200" width="19.83203125" style="44" customWidth="1"/>
    <col min="8201" max="8201" width="13.4140625" style="44" customWidth="1"/>
    <col min="8202" max="8202" width="9.4140625" style="44" customWidth="1"/>
    <col min="8203" max="8203" width="15.83203125" style="44" customWidth="1"/>
    <col min="8204" max="8448" width="10.1640625" style="44"/>
    <col min="8449" max="8449" width="5.1640625" style="44" customWidth="1"/>
    <col min="8450" max="8450" width="33" style="44" customWidth="1"/>
    <col min="8451" max="8451" width="29.75" style="44" customWidth="1"/>
    <col min="8452" max="8452" width="21" style="44" bestFit="1" customWidth="1"/>
    <col min="8453" max="8453" width="20.4140625" style="44" bestFit="1" customWidth="1"/>
    <col min="8454" max="8454" width="21" style="44" bestFit="1" customWidth="1"/>
    <col min="8455" max="8455" width="21.1640625" style="44" customWidth="1"/>
    <col min="8456" max="8456" width="19.83203125" style="44" customWidth="1"/>
    <col min="8457" max="8457" width="13.4140625" style="44" customWidth="1"/>
    <col min="8458" max="8458" width="9.4140625" style="44" customWidth="1"/>
    <col min="8459" max="8459" width="15.83203125" style="44" customWidth="1"/>
    <col min="8460" max="8704" width="10.1640625" style="44"/>
    <col min="8705" max="8705" width="5.1640625" style="44" customWidth="1"/>
    <col min="8706" max="8706" width="33" style="44" customWidth="1"/>
    <col min="8707" max="8707" width="29.75" style="44" customWidth="1"/>
    <col min="8708" max="8708" width="21" style="44" bestFit="1" customWidth="1"/>
    <col min="8709" max="8709" width="20.4140625" style="44" bestFit="1" customWidth="1"/>
    <col min="8710" max="8710" width="21" style="44" bestFit="1" customWidth="1"/>
    <col min="8711" max="8711" width="21.1640625" style="44" customWidth="1"/>
    <col min="8712" max="8712" width="19.83203125" style="44" customWidth="1"/>
    <col min="8713" max="8713" width="13.4140625" style="44" customWidth="1"/>
    <col min="8714" max="8714" width="9.4140625" style="44" customWidth="1"/>
    <col min="8715" max="8715" width="15.83203125" style="44" customWidth="1"/>
    <col min="8716" max="8960" width="10.1640625" style="44"/>
    <col min="8961" max="8961" width="5.1640625" style="44" customWidth="1"/>
    <col min="8962" max="8962" width="33" style="44" customWidth="1"/>
    <col min="8963" max="8963" width="29.75" style="44" customWidth="1"/>
    <col min="8964" max="8964" width="21" style="44" bestFit="1" customWidth="1"/>
    <col min="8965" max="8965" width="20.4140625" style="44" bestFit="1" customWidth="1"/>
    <col min="8966" max="8966" width="21" style="44" bestFit="1" customWidth="1"/>
    <col min="8967" max="8967" width="21.1640625" style="44" customWidth="1"/>
    <col min="8968" max="8968" width="19.83203125" style="44" customWidth="1"/>
    <col min="8969" max="8969" width="13.4140625" style="44" customWidth="1"/>
    <col min="8970" max="8970" width="9.4140625" style="44" customWidth="1"/>
    <col min="8971" max="8971" width="15.83203125" style="44" customWidth="1"/>
    <col min="8972" max="9216" width="10.1640625" style="44"/>
    <col min="9217" max="9217" width="5.1640625" style="44" customWidth="1"/>
    <col min="9218" max="9218" width="33" style="44" customWidth="1"/>
    <col min="9219" max="9219" width="29.75" style="44" customWidth="1"/>
    <col min="9220" max="9220" width="21" style="44" bestFit="1" customWidth="1"/>
    <col min="9221" max="9221" width="20.4140625" style="44" bestFit="1" customWidth="1"/>
    <col min="9222" max="9222" width="21" style="44" bestFit="1" customWidth="1"/>
    <col min="9223" max="9223" width="21.1640625" style="44" customWidth="1"/>
    <col min="9224" max="9224" width="19.83203125" style="44" customWidth="1"/>
    <col min="9225" max="9225" width="13.4140625" style="44" customWidth="1"/>
    <col min="9226" max="9226" width="9.4140625" style="44" customWidth="1"/>
    <col min="9227" max="9227" width="15.83203125" style="44" customWidth="1"/>
    <col min="9228" max="9472" width="10.1640625" style="44"/>
    <col min="9473" max="9473" width="5.1640625" style="44" customWidth="1"/>
    <col min="9474" max="9474" width="33" style="44" customWidth="1"/>
    <col min="9475" max="9475" width="29.75" style="44" customWidth="1"/>
    <col min="9476" max="9476" width="21" style="44" bestFit="1" customWidth="1"/>
    <col min="9477" max="9477" width="20.4140625" style="44" bestFit="1" customWidth="1"/>
    <col min="9478" max="9478" width="21" style="44" bestFit="1" customWidth="1"/>
    <col min="9479" max="9479" width="21.1640625" style="44" customWidth="1"/>
    <col min="9480" max="9480" width="19.83203125" style="44" customWidth="1"/>
    <col min="9481" max="9481" width="13.4140625" style="44" customWidth="1"/>
    <col min="9482" max="9482" width="9.4140625" style="44" customWidth="1"/>
    <col min="9483" max="9483" width="15.83203125" style="44" customWidth="1"/>
    <col min="9484" max="9728" width="10.1640625" style="44"/>
    <col min="9729" max="9729" width="5.1640625" style="44" customWidth="1"/>
    <col min="9730" max="9730" width="33" style="44" customWidth="1"/>
    <col min="9731" max="9731" width="29.75" style="44" customWidth="1"/>
    <col min="9732" max="9732" width="21" style="44" bestFit="1" customWidth="1"/>
    <col min="9733" max="9733" width="20.4140625" style="44" bestFit="1" customWidth="1"/>
    <col min="9734" max="9734" width="21" style="44" bestFit="1" customWidth="1"/>
    <col min="9735" max="9735" width="21.1640625" style="44" customWidth="1"/>
    <col min="9736" max="9736" width="19.83203125" style="44" customWidth="1"/>
    <col min="9737" max="9737" width="13.4140625" style="44" customWidth="1"/>
    <col min="9738" max="9738" width="9.4140625" style="44" customWidth="1"/>
    <col min="9739" max="9739" width="15.83203125" style="44" customWidth="1"/>
    <col min="9740" max="9984" width="10.1640625" style="44"/>
    <col min="9985" max="9985" width="5.1640625" style="44" customWidth="1"/>
    <col min="9986" max="9986" width="33" style="44" customWidth="1"/>
    <col min="9987" max="9987" width="29.75" style="44" customWidth="1"/>
    <col min="9988" max="9988" width="21" style="44" bestFit="1" customWidth="1"/>
    <col min="9989" max="9989" width="20.4140625" style="44" bestFit="1" customWidth="1"/>
    <col min="9990" max="9990" width="21" style="44" bestFit="1" customWidth="1"/>
    <col min="9991" max="9991" width="21.1640625" style="44" customWidth="1"/>
    <col min="9992" max="9992" width="19.83203125" style="44" customWidth="1"/>
    <col min="9993" max="9993" width="13.4140625" style="44" customWidth="1"/>
    <col min="9994" max="9994" width="9.4140625" style="44" customWidth="1"/>
    <col min="9995" max="9995" width="15.83203125" style="44" customWidth="1"/>
    <col min="9996" max="10240" width="10.1640625" style="44"/>
    <col min="10241" max="10241" width="5.1640625" style="44" customWidth="1"/>
    <col min="10242" max="10242" width="33" style="44" customWidth="1"/>
    <col min="10243" max="10243" width="29.75" style="44" customWidth="1"/>
    <col min="10244" max="10244" width="21" style="44" bestFit="1" customWidth="1"/>
    <col min="10245" max="10245" width="20.4140625" style="44" bestFit="1" customWidth="1"/>
    <col min="10246" max="10246" width="21" style="44" bestFit="1" customWidth="1"/>
    <col min="10247" max="10247" width="21.1640625" style="44" customWidth="1"/>
    <col min="10248" max="10248" width="19.83203125" style="44" customWidth="1"/>
    <col min="10249" max="10249" width="13.4140625" style="44" customWidth="1"/>
    <col min="10250" max="10250" width="9.4140625" style="44" customWidth="1"/>
    <col min="10251" max="10251" width="15.83203125" style="44" customWidth="1"/>
    <col min="10252" max="10496" width="10.1640625" style="44"/>
    <col min="10497" max="10497" width="5.1640625" style="44" customWidth="1"/>
    <col min="10498" max="10498" width="33" style="44" customWidth="1"/>
    <col min="10499" max="10499" width="29.75" style="44" customWidth="1"/>
    <col min="10500" max="10500" width="21" style="44" bestFit="1" customWidth="1"/>
    <col min="10501" max="10501" width="20.4140625" style="44" bestFit="1" customWidth="1"/>
    <col min="10502" max="10502" width="21" style="44" bestFit="1" customWidth="1"/>
    <col min="10503" max="10503" width="21.1640625" style="44" customWidth="1"/>
    <col min="10504" max="10504" width="19.83203125" style="44" customWidth="1"/>
    <col min="10505" max="10505" width="13.4140625" style="44" customWidth="1"/>
    <col min="10506" max="10506" width="9.4140625" style="44" customWidth="1"/>
    <col min="10507" max="10507" width="15.83203125" style="44" customWidth="1"/>
    <col min="10508" max="10752" width="10.1640625" style="44"/>
    <col min="10753" max="10753" width="5.1640625" style="44" customWidth="1"/>
    <col min="10754" max="10754" width="33" style="44" customWidth="1"/>
    <col min="10755" max="10755" width="29.75" style="44" customWidth="1"/>
    <col min="10756" max="10756" width="21" style="44" bestFit="1" customWidth="1"/>
    <col min="10757" max="10757" width="20.4140625" style="44" bestFit="1" customWidth="1"/>
    <col min="10758" max="10758" width="21" style="44" bestFit="1" customWidth="1"/>
    <col min="10759" max="10759" width="21.1640625" style="44" customWidth="1"/>
    <col min="10760" max="10760" width="19.83203125" style="44" customWidth="1"/>
    <col min="10761" max="10761" width="13.4140625" style="44" customWidth="1"/>
    <col min="10762" max="10762" width="9.4140625" style="44" customWidth="1"/>
    <col min="10763" max="10763" width="15.83203125" style="44" customWidth="1"/>
    <col min="10764" max="11008" width="10.1640625" style="44"/>
    <col min="11009" max="11009" width="5.1640625" style="44" customWidth="1"/>
    <col min="11010" max="11010" width="33" style="44" customWidth="1"/>
    <col min="11011" max="11011" width="29.75" style="44" customWidth="1"/>
    <col min="11012" max="11012" width="21" style="44" bestFit="1" customWidth="1"/>
    <col min="11013" max="11013" width="20.4140625" style="44" bestFit="1" customWidth="1"/>
    <col min="11014" max="11014" width="21" style="44" bestFit="1" customWidth="1"/>
    <col min="11015" max="11015" width="21.1640625" style="44" customWidth="1"/>
    <col min="11016" max="11016" width="19.83203125" style="44" customWidth="1"/>
    <col min="11017" max="11017" width="13.4140625" style="44" customWidth="1"/>
    <col min="11018" max="11018" width="9.4140625" style="44" customWidth="1"/>
    <col min="11019" max="11019" width="15.83203125" style="44" customWidth="1"/>
    <col min="11020" max="11264" width="10.1640625" style="44"/>
    <col min="11265" max="11265" width="5.1640625" style="44" customWidth="1"/>
    <col min="11266" max="11266" width="33" style="44" customWidth="1"/>
    <col min="11267" max="11267" width="29.75" style="44" customWidth="1"/>
    <col min="11268" max="11268" width="21" style="44" bestFit="1" customWidth="1"/>
    <col min="11269" max="11269" width="20.4140625" style="44" bestFit="1" customWidth="1"/>
    <col min="11270" max="11270" width="21" style="44" bestFit="1" customWidth="1"/>
    <col min="11271" max="11271" width="21.1640625" style="44" customWidth="1"/>
    <col min="11272" max="11272" width="19.83203125" style="44" customWidth="1"/>
    <col min="11273" max="11273" width="13.4140625" style="44" customWidth="1"/>
    <col min="11274" max="11274" width="9.4140625" style="44" customWidth="1"/>
    <col min="11275" max="11275" width="15.83203125" style="44" customWidth="1"/>
    <col min="11276" max="11520" width="10.1640625" style="44"/>
    <col min="11521" max="11521" width="5.1640625" style="44" customWidth="1"/>
    <col min="11522" max="11522" width="33" style="44" customWidth="1"/>
    <col min="11523" max="11523" width="29.75" style="44" customWidth="1"/>
    <col min="11524" max="11524" width="21" style="44" bestFit="1" customWidth="1"/>
    <col min="11525" max="11525" width="20.4140625" style="44" bestFit="1" customWidth="1"/>
    <col min="11526" max="11526" width="21" style="44" bestFit="1" customWidth="1"/>
    <col min="11527" max="11527" width="21.1640625" style="44" customWidth="1"/>
    <col min="11528" max="11528" width="19.83203125" style="44" customWidth="1"/>
    <col min="11529" max="11529" width="13.4140625" style="44" customWidth="1"/>
    <col min="11530" max="11530" width="9.4140625" style="44" customWidth="1"/>
    <col min="11531" max="11531" width="15.83203125" style="44" customWidth="1"/>
    <col min="11532" max="11776" width="10.1640625" style="44"/>
    <col min="11777" max="11777" width="5.1640625" style="44" customWidth="1"/>
    <col min="11778" max="11778" width="33" style="44" customWidth="1"/>
    <col min="11779" max="11779" width="29.75" style="44" customWidth="1"/>
    <col min="11780" max="11780" width="21" style="44" bestFit="1" customWidth="1"/>
    <col min="11781" max="11781" width="20.4140625" style="44" bestFit="1" customWidth="1"/>
    <col min="11782" max="11782" width="21" style="44" bestFit="1" customWidth="1"/>
    <col min="11783" max="11783" width="21.1640625" style="44" customWidth="1"/>
    <col min="11784" max="11784" width="19.83203125" style="44" customWidth="1"/>
    <col min="11785" max="11785" width="13.4140625" style="44" customWidth="1"/>
    <col min="11786" max="11786" width="9.4140625" style="44" customWidth="1"/>
    <col min="11787" max="11787" width="15.83203125" style="44" customWidth="1"/>
    <col min="11788" max="12032" width="10.1640625" style="44"/>
    <col min="12033" max="12033" width="5.1640625" style="44" customWidth="1"/>
    <col min="12034" max="12034" width="33" style="44" customWidth="1"/>
    <col min="12035" max="12035" width="29.75" style="44" customWidth="1"/>
    <col min="12036" max="12036" width="21" style="44" bestFit="1" customWidth="1"/>
    <col min="12037" max="12037" width="20.4140625" style="44" bestFit="1" customWidth="1"/>
    <col min="12038" max="12038" width="21" style="44" bestFit="1" customWidth="1"/>
    <col min="12039" max="12039" width="21.1640625" style="44" customWidth="1"/>
    <col min="12040" max="12040" width="19.83203125" style="44" customWidth="1"/>
    <col min="12041" max="12041" width="13.4140625" style="44" customWidth="1"/>
    <col min="12042" max="12042" width="9.4140625" style="44" customWidth="1"/>
    <col min="12043" max="12043" width="15.83203125" style="44" customWidth="1"/>
    <col min="12044" max="12288" width="10.1640625" style="44"/>
    <col min="12289" max="12289" width="5.1640625" style="44" customWidth="1"/>
    <col min="12290" max="12290" width="33" style="44" customWidth="1"/>
    <col min="12291" max="12291" width="29.75" style="44" customWidth="1"/>
    <col min="12292" max="12292" width="21" style="44" bestFit="1" customWidth="1"/>
    <col min="12293" max="12293" width="20.4140625" style="44" bestFit="1" customWidth="1"/>
    <col min="12294" max="12294" width="21" style="44" bestFit="1" customWidth="1"/>
    <col min="12295" max="12295" width="21.1640625" style="44" customWidth="1"/>
    <col min="12296" max="12296" width="19.83203125" style="44" customWidth="1"/>
    <col min="12297" max="12297" width="13.4140625" style="44" customWidth="1"/>
    <col min="12298" max="12298" width="9.4140625" style="44" customWidth="1"/>
    <col min="12299" max="12299" width="15.83203125" style="44" customWidth="1"/>
    <col min="12300" max="12544" width="10.1640625" style="44"/>
    <col min="12545" max="12545" width="5.1640625" style="44" customWidth="1"/>
    <col min="12546" max="12546" width="33" style="44" customWidth="1"/>
    <col min="12547" max="12547" width="29.75" style="44" customWidth="1"/>
    <col min="12548" max="12548" width="21" style="44" bestFit="1" customWidth="1"/>
    <col min="12549" max="12549" width="20.4140625" style="44" bestFit="1" customWidth="1"/>
    <col min="12550" max="12550" width="21" style="44" bestFit="1" customWidth="1"/>
    <col min="12551" max="12551" width="21.1640625" style="44" customWidth="1"/>
    <col min="12552" max="12552" width="19.83203125" style="44" customWidth="1"/>
    <col min="12553" max="12553" width="13.4140625" style="44" customWidth="1"/>
    <col min="12554" max="12554" width="9.4140625" style="44" customWidth="1"/>
    <col min="12555" max="12555" width="15.83203125" style="44" customWidth="1"/>
    <col min="12556" max="12800" width="10.1640625" style="44"/>
    <col min="12801" max="12801" width="5.1640625" style="44" customWidth="1"/>
    <col min="12802" max="12802" width="33" style="44" customWidth="1"/>
    <col min="12803" max="12803" width="29.75" style="44" customWidth="1"/>
    <col min="12804" max="12804" width="21" style="44" bestFit="1" customWidth="1"/>
    <col min="12805" max="12805" width="20.4140625" style="44" bestFit="1" customWidth="1"/>
    <col min="12806" max="12806" width="21" style="44" bestFit="1" customWidth="1"/>
    <col min="12807" max="12807" width="21.1640625" style="44" customWidth="1"/>
    <col min="12808" max="12808" width="19.83203125" style="44" customWidth="1"/>
    <col min="12809" max="12809" width="13.4140625" style="44" customWidth="1"/>
    <col min="12810" max="12810" width="9.4140625" style="44" customWidth="1"/>
    <col min="12811" max="12811" width="15.83203125" style="44" customWidth="1"/>
    <col min="12812" max="13056" width="10.1640625" style="44"/>
    <col min="13057" max="13057" width="5.1640625" style="44" customWidth="1"/>
    <col min="13058" max="13058" width="33" style="44" customWidth="1"/>
    <col min="13059" max="13059" width="29.75" style="44" customWidth="1"/>
    <col min="13060" max="13060" width="21" style="44" bestFit="1" customWidth="1"/>
    <col min="13061" max="13061" width="20.4140625" style="44" bestFit="1" customWidth="1"/>
    <col min="13062" max="13062" width="21" style="44" bestFit="1" customWidth="1"/>
    <col min="13063" max="13063" width="21.1640625" style="44" customWidth="1"/>
    <col min="13064" max="13064" width="19.83203125" style="44" customWidth="1"/>
    <col min="13065" max="13065" width="13.4140625" style="44" customWidth="1"/>
    <col min="13066" max="13066" width="9.4140625" style="44" customWidth="1"/>
    <col min="13067" max="13067" width="15.83203125" style="44" customWidth="1"/>
    <col min="13068" max="13312" width="10.1640625" style="44"/>
    <col min="13313" max="13313" width="5.1640625" style="44" customWidth="1"/>
    <col min="13314" max="13314" width="33" style="44" customWidth="1"/>
    <col min="13315" max="13315" width="29.75" style="44" customWidth="1"/>
    <col min="13316" max="13316" width="21" style="44" bestFit="1" customWidth="1"/>
    <col min="13317" max="13317" width="20.4140625" style="44" bestFit="1" customWidth="1"/>
    <col min="13318" max="13318" width="21" style="44" bestFit="1" customWidth="1"/>
    <col min="13319" max="13319" width="21.1640625" style="44" customWidth="1"/>
    <col min="13320" max="13320" width="19.83203125" style="44" customWidth="1"/>
    <col min="13321" max="13321" width="13.4140625" style="44" customWidth="1"/>
    <col min="13322" max="13322" width="9.4140625" style="44" customWidth="1"/>
    <col min="13323" max="13323" width="15.83203125" style="44" customWidth="1"/>
    <col min="13324" max="13568" width="10.1640625" style="44"/>
    <col min="13569" max="13569" width="5.1640625" style="44" customWidth="1"/>
    <col min="13570" max="13570" width="33" style="44" customWidth="1"/>
    <col min="13571" max="13571" width="29.75" style="44" customWidth="1"/>
    <col min="13572" max="13572" width="21" style="44" bestFit="1" customWidth="1"/>
    <col min="13573" max="13573" width="20.4140625" style="44" bestFit="1" customWidth="1"/>
    <col min="13574" max="13574" width="21" style="44" bestFit="1" customWidth="1"/>
    <col min="13575" max="13575" width="21.1640625" style="44" customWidth="1"/>
    <col min="13576" max="13576" width="19.83203125" style="44" customWidth="1"/>
    <col min="13577" max="13577" width="13.4140625" style="44" customWidth="1"/>
    <col min="13578" max="13578" width="9.4140625" style="44" customWidth="1"/>
    <col min="13579" max="13579" width="15.83203125" style="44" customWidth="1"/>
    <col min="13580" max="13824" width="10.1640625" style="44"/>
    <col min="13825" max="13825" width="5.1640625" style="44" customWidth="1"/>
    <col min="13826" max="13826" width="33" style="44" customWidth="1"/>
    <col min="13827" max="13827" width="29.75" style="44" customWidth="1"/>
    <col min="13828" max="13828" width="21" style="44" bestFit="1" customWidth="1"/>
    <col min="13829" max="13829" width="20.4140625" style="44" bestFit="1" customWidth="1"/>
    <col min="13830" max="13830" width="21" style="44" bestFit="1" customWidth="1"/>
    <col min="13831" max="13831" width="21.1640625" style="44" customWidth="1"/>
    <col min="13832" max="13832" width="19.83203125" style="44" customWidth="1"/>
    <col min="13833" max="13833" width="13.4140625" style="44" customWidth="1"/>
    <col min="13834" max="13834" width="9.4140625" style="44" customWidth="1"/>
    <col min="13835" max="13835" width="15.83203125" style="44" customWidth="1"/>
    <col min="13836" max="14080" width="10.1640625" style="44"/>
    <col min="14081" max="14081" width="5.1640625" style="44" customWidth="1"/>
    <col min="14082" max="14082" width="33" style="44" customWidth="1"/>
    <col min="14083" max="14083" width="29.75" style="44" customWidth="1"/>
    <col min="14084" max="14084" width="21" style="44" bestFit="1" customWidth="1"/>
    <col min="14085" max="14085" width="20.4140625" style="44" bestFit="1" customWidth="1"/>
    <col min="14086" max="14086" width="21" style="44" bestFit="1" customWidth="1"/>
    <col min="14087" max="14087" width="21.1640625" style="44" customWidth="1"/>
    <col min="14088" max="14088" width="19.83203125" style="44" customWidth="1"/>
    <col min="14089" max="14089" width="13.4140625" style="44" customWidth="1"/>
    <col min="14090" max="14090" width="9.4140625" style="44" customWidth="1"/>
    <col min="14091" max="14091" width="15.83203125" style="44" customWidth="1"/>
    <col min="14092" max="14336" width="10.1640625" style="44"/>
    <col min="14337" max="14337" width="5.1640625" style="44" customWidth="1"/>
    <col min="14338" max="14338" width="33" style="44" customWidth="1"/>
    <col min="14339" max="14339" width="29.75" style="44" customWidth="1"/>
    <col min="14340" max="14340" width="21" style="44" bestFit="1" customWidth="1"/>
    <col min="14341" max="14341" width="20.4140625" style="44" bestFit="1" customWidth="1"/>
    <col min="14342" max="14342" width="21" style="44" bestFit="1" customWidth="1"/>
    <col min="14343" max="14343" width="21.1640625" style="44" customWidth="1"/>
    <col min="14344" max="14344" width="19.83203125" style="44" customWidth="1"/>
    <col min="14345" max="14345" width="13.4140625" style="44" customWidth="1"/>
    <col min="14346" max="14346" width="9.4140625" style="44" customWidth="1"/>
    <col min="14347" max="14347" width="15.83203125" style="44" customWidth="1"/>
    <col min="14348" max="14592" width="10.1640625" style="44"/>
    <col min="14593" max="14593" width="5.1640625" style="44" customWidth="1"/>
    <col min="14594" max="14594" width="33" style="44" customWidth="1"/>
    <col min="14595" max="14595" width="29.75" style="44" customWidth="1"/>
    <col min="14596" max="14596" width="21" style="44" bestFit="1" customWidth="1"/>
    <col min="14597" max="14597" width="20.4140625" style="44" bestFit="1" customWidth="1"/>
    <col min="14598" max="14598" width="21" style="44" bestFit="1" customWidth="1"/>
    <col min="14599" max="14599" width="21.1640625" style="44" customWidth="1"/>
    <col min="14600" max="14600" width="19.83203125" style="44" customWidth="1"/>
    <col min="14601" max="14601" width="13.4140625" style="44" customWidth="1"/>
    <col min="14602" max="14602" width="9.4140625" style="44" customWidth="1"/>
    <col min="14603" max="14603" width="15.83203125" style="44" customWidth="1"/>
    <col min="14604" max="14848" width="10.1640625" style="44"/>
    <col min="14849" max="14849" width="5.1640625" style="44" customWidth="1"/>
    <col min="14850" max="14850" width="33" style="44" customWidth="1"/>
    <col min="14851" max="14851" width="29.75" style="44" customWidth="1"/>
    <col min="14852" max="14852" width="21" style="44" bestFit="1" customWidth="1"/>
    <col min="14853" max="14853" width="20.4140625" style="44" bestFit="1" customWidth="1"/>
    <col min="14854" max="14854" width="21" style="44" bestFit="1" customWidth="1"/>
    <col min="14855" max="14855" width="21.1640625" style="44" customWidth="1"/>
    <col min="14856" max="14856" width="19.83203125" style="44" customWidth="1"/>
    <col min="14857" max="14857" width="13.4140625" style="44" customWidth="1"/>
    <col min="14858" max="14858" width="9.4140625" style="44" customWidth="1"/>
    <col min="14859" max="14859" width="15.83203125" style="44" customWidth="1"/>
    <col min="14860" max="15104" width="10.1640625" style="44"/>
    <col min="15105" max="15105" width="5.1640625" style="44" customWidth="1"/>
    <col min="15106" max="15106" width="33" style="44" customWidth="1"/>
    <col min="15107" max="15107" width="29.75" style="44" customWidth="1"/>
    <col min="15108" max="15108" width="21" style="44" bestFit="1" customWidth="1"/>
    <col min="15109" max="15109" width="20.4140625" style="44" bestFit="1" customWidth="1"/>
    <col min="15110" max="15110" width="21" style="44" bestFit="1" customWidth="1"/>
    <col min="15111" max="15111" width="21.1640625" style="44" customWidth="1"/>
    <col min="15112" max="15112" width="19.83203125" style="44" customWidth="1"/>
    <col min="15113" max="15113" width="13.4140625" style="44" customWidth="1"/>
    <col min="15114" max="15114" width="9.4140625" style="44" customWidth="1"/>
    <col min="15115" max="15115" width="15.83203125" style="44" customWidth="1"/>
    <col min="15116" max="15360" width="10.1640625" style="44"/>
    <col min="15361" max="15361" width="5.1640625" style="44" customWidth="1"/>
    <col min="15362" max="15362" width="33" style="44" customWidth="1"/>
    <col min="15363" max="15363" width="29.75" style="44" customWidth="1"/>
    <col min="15364" max="15364" width="21" style="44" bestFit="1" customWidth="1"/>
    <col min="15365" max="15365" width="20.4140625" style="44" bestFit="1" customWidth="1"/>
    <col min="15366" max="15366" width="21" style="44" bestFit="1" customWidth="1"/>
    <col min="15367" max="15367" width="21.1640625" style="44" customWidth="1"/>
    <col min="15368" max="15368" width="19.83203125" style="44" customWidth="1"/>
    <col min="15369" max="15369" width="13.4140625" style="44" customWidth="1"/>
    <col min="15370" max="15370" width="9.4140625" style="44" customWidth="1"/>
    <col min="15371" max="15371" width="15.83203125" style="44" customWidth="1"/>
    <col min="15372" max="15616" width="10.1640625" style="44"/>
    <col min="15617" max="15617" width="5.1640625" style="44" customWidth="1"/>
    <col min="15618" max="15618" width="33" style="44" customWidth="1"/>
    <col min="15619" max="15619" width="29.75" style="44" customWidth="1"/>
    <col min="15620" max="15620" width="21" style="44" bestFit="1" customWidth="1"/>
    <col min="15621" max="15621" width="20.4140625" style="44" bestFit="1" customWidth="1"/>
    <col min="15622" max="15622" width="21" style="44" bestFit="1" customWidth="1"/>
    <col min="15623" max="15623" width="21.1640625" style="44" customWidth="1"/>
    <col min="15624" max="15624" width="19.83203125" style="44" customWidth="1"/>
    <col min="15625" max="15625" width="13.4140625" style="44" customWidth="1"/>
    <col min="15626" max="15626" width="9.4140625" style="44" customWidth="1"/>
    <col min="15627" max="15627" width="15.83203125" style="44" customWidth="1"/>
    <col min="15628" max="15872" width="10.1640625" style="44"/>
    <col min="15873" max="15873" width="5.1640625" style="44" customWidth="1"/>
    <col min="15874" max="15874" width="33" style="44" customWidth="1"/>
    <col min="15875" max="15875" width="29.75" style="44" customWidth="1"/>
    <col min="15876" max="15876" width="21" style="44" bestFit="1" customWidth="1"/>
    <col min="15877" max="15877" width="20.4140625" style="44" bestFit="1" customWidth="1"/>
    <col min="15878" max="15878" width="21" style="44" bestFit="1" customWidth="1"/>
    <col min="15879" max="15879" width="21.1640625" style="44" customWidth="1"/>
    <col min="15880" max="15880" width="19.83203125" style="44" customWidth="1"/>
    <col min="15881" max="15881" width="13.4140625" style="44" customWidth="1"/>
    <col min="15882" max="15882" width="9.4140625" style="44" customWidth="1"/>
    <col min="15883" max="15883" width="15.83203125" style="44" customWidth="1"/>
    <col min="15884" max="16128" width="10.1640625" style="44"/>
    <col min="16129" max="16129" width="5.1640625" style="44" customWidth="1"/>
    <col min="16130" max="16130" width="33" style="44" customWidth="1"/>
    <col min="16131" max="16131" width="29.75" style="44" customWidth="1"/>
    <col min="16132" max="16132" width="21" style="44" bestFit="1" customWidth="1"/>
    <col min="16133" max="16133" width="20.4140625" style="44" bestFit="1" customWidth="1"/>
    <col min="16134" max="16134" width="21" style="44" bestFit="1" customWidth="1"/>
    <col min="16135" max="16135" width="21.1640625" style="44" customWidth="1"/>
    <col min="16136" max="16136" width="19.83203125" style="44" customWidth="1"/>
    <col min="16137" max="16137" width="13.4140625" style="44" customWidth="1"/>
    <col min="16138" max="16138" width="9.4140625" style="44" customWidth="1"/>
    <col min="16139" max="16139" width="15.83203125" style="44" customWidth="1"/>
    <col min="16140" max="16384" width="10.1640625" style="44"/>
  </cols>
  <sheetData>
    <row r="1" spans="1:250" ht="17.5">
      <c r="A1" s="252" t="s">
        <v>170</v>
      </c>
      <c r="B1" s="252"/>
      <c r="C1" s="252"/>
      <c r="D1" s="252"/>
      <c r="E1" s="252"/>
      <c r="F1" s="252"/>
      <c r="G1" s="252"/>
      <c r="H1" s="252"/>
      <c r="I1" s="252"/>
    </row>
    <row r="2" spans="1:250" ht="17.5">
      <c r="A2" s="253" t="s">
        <v>404</v>
      </c>
      <c r="B2" s="253"/>
      <c r="C2" s="253"/>
      <c r="D2" s="253"/>
      <c r="E2" s="253"/>
      <c r="F2" s="253"/>
      <c r="G2" s="253"/>
      <c r="H2" s="253"/>
      <c r="I2" s="253"/>
    </row>
    <row r="3" spans="1:250" ht="17.5">
      <c r="A3" s="253"/>
      <c r="B3" s="253"/>
      <c r="C3" s="253"/>
      <c r="D3" s="253"/>
      <c r="E3" s="253"/>
      <c r="F3" s="253"/>
      <c r="G3" s="253"/>
      <c r="H3" s="253"/>
      <c r="I3" s="253"/>
    </row>
    <row r="4" spans="1:250" s="47" customFormat="1" ht="16.5">
      <c r="A4" s="45"/>
      <c r="B4" s="45"/>
      <c r="C4" s="45"/>
      <c r="D4" s="45"/>
      <c r="E4" s="45"/>
      <c r="F4" s="46"/>
      <c r="G4" s="45"/>
      <c r="H4" s="254" t="s">
        <v>171</v>
      </c>
      <c r="I4" s="254"/>
    </row>
    <row r="5" spans="1:250" s="47" customFormat="1" ht="16.5">
      <c r="A5" s="255" t="s">
        <v>0</v>
      </c>
      <c r="B5" s="255" t="s">
        <v>172</v>
      </c>
      <c r="C5" s="257" t="s">
        <v>361</v>
      </c>
      <c r="D5" s="258"/>
      <c r="E5" s="257" t="s">
        <v>173</v>
      </c>
      <c r="F5" s="258"/>
      <c r="G5" s="257" t="s">
        <v>362</v>
      </c>
      <c r="H5" s="258"/>
      <c r="I5" s="255" t="s">
        <v>174</v>
      </c>
    </row>
    <row r="6" spans="1:250" s="51" customFormat="1" ht="16.5">
      <c r="A6" s="256"/>
      <c r="B6" s="256"/>
      <c r="C6" s="48" t="s">
        <v>175</v>
      </c>
      <c r="D6" s="49" t="s">
        <v>176</v>
      </c>
      <c r="E6" s="50" t="s">
        <v>175</v>
      </c>
      <c r="F6" s="49" t="s">
        <v>176</v>
      </c>
      <c r="G6" s="49" t="s">
        <v>175</v>
      </c>
      <c r="H6" s="49" t="s">
        <v>176</v>
      </c>
      <c r="I6" s="256"/>
    </row>
    <row r="7" spans="1:250" s="47" customFormat="1" ht="16.5">
      <c r="A7" s="52" t="s">
        <v>177</v>
      </c>
      <c r="B7" s="53" t="s">
        <v>178</v>
      </c>
      <c r="C7" s="200">
        <v>148000000000</v>
      </c>
      <c r="D7" s="54">
        <v>14800000000</v>
      </c>
      <c r="E7" s="55">
        <v>147600000000</v>
      </c>
      <c r="F7" s="54">
        <v>14760000000</v>
      </c>
      <c r="G7" s="54">
        <f>E7-C7</f>
        <v>-400000000</v>
      </c>
      <c r="H7" s="54">
        <f>F7-D7</f>
        <v>-40000000</v>
      </c>
      <c r="I7" s="52"/>
    </row>
    <row r="8" spans="1:250" s="47" customFormat="1" ht="16.5">
      <c r="A8" s="56" t="s">
        <v>179</v>
      </c>
      <c r="B8" s="57" t="s">
        <v>180</v>
      </c>
      <c r="C8" s="57"/>
      <c r="D8" s="58"/>
      <c r="E8" s="59"/>
      <c r="F8" s="58"/>
      <c r="G8" s="60"/>
      <c r="H8" s="60"/>
      <c r="I8" s="61"/>
    </row>
    <row r="9" spans="1:250" s="47" customFormat="1" ht="16.5">
      <c r="A9" s="62" t="s">
        <v>181</v>
      </c>
      <c r="B9" s="63" t="s">
        <v>182</v>
      </c>
      <c r="C9" s="201">
        <v>7400000000</v>
      </c>
      <c r="D9" s="199">
        <v>740000000</v>
      </c>
      <c r="E9" s="59"/>
      <c r="F9" s="58"/>
      <c r="G9" s="64">
        <f>E9-C9</f>
        <v>-7400000000</v>
      </c>
      <c r="H9" s="58">
        <f>F9-D9</f>
        <v>-740000000</v>
      </c>
      <c r="I9" s="65"/>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c r="CA9" s="66"/>
      <c r="CB9" s="66"/>
      <c r="CC9" s="66"/>
      <c r="CD9" s="66"/>
      <c r="CE9" s="66"/>
      <c r="CF9" s="66"/>
      <c r="CG9" s="66"/>
      <c r="CH9" s="66"/>
      <c r="CI9" s="66"/>
      <c r="CJ9" s="66"/>
      <c r="CK9" s="66"/>
      <c r="CL9" s="66"/>
      <c r="CM9" s="66"/>
      <c r="CN9" s="66"/>
      <c r="CO9" s="66"/>
      <c r="CP9" s="66"/>
      <c r="CQ9" s="66"/>
      <c r="CR9" s="66"/>
      <c r="CS9" s="66"/>
      <c r="CT9" s="66"/>
      <c r="CU9" s="66"/>
      <c r="CV9" s="66"/>
      <c r="CW9" s="66"/>
      <c r="CX9" s="66"/>
      <c r="CY9" s="66"/>
      <c r="CZ9" s="66"/>
      <c r="DA9" s="66"/>
      <c r="DB9" s="66"/>
      <c r="DC9" s="66"/>
      <c r="DD9" s="66"/>
      <c r="DE9" s="66"/>
      <c r="DF9" s="66"/>
      <c r="DG9" s="66"/>
      <c r="DH9" s="66"/>
      <c r="DI9" s="66"/>
      <c r="DJ9" s="66"/>
      <c r="DK9" s="66"/>
      <c r="DL9" s="66"/>
      <c r="DM9" s="66"/>
      <c r="DN9" s="66"/>
      <c r="DO9" s="66"/>
      <c r="DP9" s="66"/>
      <c r="DQ9" s="66"/>
      <c r="DR9" s="66"/>
      <c r="DS9" s="66"/>
      <c r="DT9" s="66"/>
      <c r="DU9" s="66"/>
      <c r="DV9" s="66"/>
      <c r="DW9" s="66"/>
      <c r="DX9" s="66"/>
      <c r="DY9" s="66"/>
      <c r="DZ9" s="66"/>
      <c r="EA9" s="66"/>
      <c r="EB9" s="66"/>
      <c r="EC9" s="66"/>
      <c r="ED9" s="66"/>
      <c r="EE9" s="66"/>
      <c r="EF9" s="66"/>
      <c r="EG9" s="66"/>
      <c r="EH9" s="66"/>
      <c r="EI9" s="66"/>
      <c r="EJ9" s="66"/>
      <c r="EK9" s="66"/>
      <c r="EL9" s="66"/>
      <c r="EM9" s="66"/>
      <c r="EN9" s="66"/>
      <c r="EO9" s="66"/>
      <c r="EP9" s="66"/>
      <c r="EQ9" s="66"/>
      <c r="ER9" s="66"/>
      <c r="ES9" s="66"/>
      <c r="ET9" s="66"/>
      <c r="EU9" s="66"/>
      <c r="EV9" s="66"/>
      <c r="EW9" s="66"/>
      <c r="EX9" s="66"/>
      <c r="EY9" s="66"/>
      <c r="EZ9" s="66"/>
      <c r="FA9" s="66"/>
      <c r="FB9" s="66"/>
      <c r="FC9" s="66"/>
      <c r="FD9" s="66"/>
      <c r="FE9" s="66"/>
      <c r="FF9" s="66"/>
      <c r="FG9" s="66"/>
      <c r="FH9" s="66"/>
      <c r="FI9" s="66"/>
      <c r="FJ9" s="66"/>
      <c r="FK9" s="66"/>
      <c r="FL9" s="66"/>
      <c r="FM9" s="66"/>
      <c r="FN9" s="66"/>
      <c r="FO9" s="66"/>
      <c r="FP9" s="66"/>
      <c r="FQ9" s="66"/>
      <c r="FR9" s="66"/>
      <c r="FS9" s="66"/>
      <c r="FT9" s="66"/>
      <c r="FU9" s="66"/>
      <c r="FV9" s="66"/>
      <c r="FW9" s="66"/>
      <c r="FX9" s="66"/>
      <c r="FY9" s="66"/>
      <c r="FZ9" s="66"/>
      <c r="GA9" s="66"/>
      <c r="GB9" s="66"/>
      <c r="GC9" s="66"/>
      <c r="GD9" s="66"/>
      <c r="GE9" s="66"/>
      <c r="GF9" s="66"/>
      <c r="GG9" s="66"/>
      <c r="GH9" s="66"/>
      <c r="GI9" s="66"/>
      <c r="GJ9" s="66"/>
      <c r="GK9" s="66"/>
      <c r="GL9" s="66"/>
      <c r="GM9" s="66"/>
      <c r="GN9" s="66"/>
      <c r="GO9" s="66"/>
      <c r="GP9" s="66"/>
      <c r="GQ9" s="66"/>
      <c r="GR9" s="66"/>
      <c r="GS9" s="66"/>
      <c r="GT9" s="66"/>
      <c r="GU9" s="66"/>
      <c r="GV9" s="66"/>
      <c r="GW9" s="66"/>
      <c r="GX9" s="66"/>
      <c r="GY9" s="66"/>
      <c r="GZ9" s="66"/>
      <c r="HA9" s="66"/>
      <c r="HB9" s="66"/>
      <c r="HC9" s="66"/>
      <c r="HD9" s="66"/>
      <c r="HE9" s="66"/>
      <c r="HF9" s="66"/>
      <c r="HG9" s="66"/>
      <c r="HH9" s="66"/>
      <c r="HI9" s="66"/>
      <c r="HJ9" s="66"/>
      <c r="HK9" s="66"/>
      <c r="HL9" s="66"/>
      <c r="HM9" s="66"/>
      <c r="HN9" s="66"/>
      <c r="HO9" s="66"/>
      <c r="HP9" s="66"/>
      <c r="HQ9" s="66"/>
      <c r="HR9" s="66"/>
      <c r="HS9" s="66"/>
      <c r="HT9" s="66"/>
      <c r="HU9" s="66"/>
      <c r="HV9" s="66"/>
      <c r="HW9" s="66"/>
      <c r="HX9" s="66"/>
      <c r="HY9" s="66"/>
      <c r="HZ9" s="66"/>
      <c r="IA9" s="66"/>
      <c r="IB9" s="66"/>
      <c r="IC9" s="66"/>
      <c r="ID9" s="66"/>
      <c r="IE9" s="66"/>
      <c r="IF9" s="66"/>
      <c r="IG9" s="66"/>
      <c r="IH9" s="66"/>
      <c r="II9" s="66"/>
      <c r="IJ9" s="66"/>
      <c r="IK9" s="66"/>
      <c r="IL9" s="66"/>
      <c r="IM9" s="66"/>
      <c r="IN9" s="66"/>
      <c r="IO9" s="66"/>
      <c r="IP9" s="66"/>
    </row>
    <row r="10" spans="1:250" s="47" customFormat="1" ht="16.5">
      <c r="A10" s="67"/>
      <c r="B10" s="67" t="s">
        <v>183</v>
      </c>
      <c r="C10" s="68">
        <f t="shared" ref="C10:H10" si="0">C7+C8+C9</f>
        <v>155400000000</v>
      </c>
      <c r="D10" s="68">
        <f t="shared" si="0"/>
        <v>15540000000</v>
      </c>
      <c r="E10" s="69">
        <f t="shared" si="0"/>
        <v>147600000000</v>
      </c>
      <c r="F10" s="68">
        <f t="shared" si="0"/>
        <v>14760000000</v>
      </c>
      <c r="G10" s="68">
        <f t="shared" si="0"/>
        <v>-7800000000</v>
      </c>
      <c r="H10" s="68">
        <f t="shared" si="0"/>
        <v>-780000000</v>
      </c>
      <c r="I10" s="70"/>
    </row>
    <row r="11" spans="1:250" s="47" customFormat="1" ht="16.5">
      <c r="A11" s="71"/>
      <c r="B11" s="52" t="s">
        <v>184</v>
      </c>
      <c r="C11" s="259">
        <f>C10+D10</f>
        <v>170940000000</v>
      </c>
      <c r="D11" s="259"/>
      <c r="E11" s="260">
        <f>E10+F10</f>
        <v>162360000000</v>
      </c>
      <c r="F11" s="261"/>
      <c r="G11" s="72"/>
      <c r="H11" s="259">
        <f>G10+H10</f>
        <v>-8580000000</v>
      </c>
      <c r="I11" s="259"/>
    </row>
    <row r="12" spans="1:250">
      <c r="A12" s="73"/>
      <c r="B12" s="74"/>
      <c r="C12" s="74"/>
      <c r="D12" s="74"/>
      <c r="E12" s="74"/>
      <c r="F12" s="75"/>
      <c r="G12" s="76"/>
      <c r="H12" s="76"/>
      <c r="I12" s="76"/>
    </row>
    <row r="13" spans="1:250">
      <c r="A13" s="77"/>
      <c r="B13" s="78" t="s">
        <v>185</v>
      </c>
      <c r="C13" s="78"/>
      <c r="D13" s="79"/>
      <c r="E13" s="77"/>
      <c r="F13" s="80"/>
      <c r="G13" s="77"/>
      <c r="H13" s="81"/>
      <c r="I13" s="77"/>
    </row>
    <row r="14" spans="1:250" s="82" customFormat="1" ht="16.5">
      <c r="A14" s="255" t="s">
        <v>0</v>
      </c>
      <c r="B14" s="262" t="s">
        <v>186</v>
      </c>
      <c r="C14" s="255" t="s">
        <v>187</v>
      </c>
      <c r="D14" s="263" t="s">
        <v>188</v>
      </c>
      <c r="E14" s="264"/>
      <c r="F14" s="262" t="s">
        <v>189</v>
      </c>
      <c r="G14" s="262"/>
      <c r="H14" s="262" t="s">
        <v>190</v>
      </c>
      <c r="I14" s="262"/>
    </row>
    <row r="15" spans="1:250" s="82" customFormat="1" ht="16.5">
      <c r="A15" s="256"/>
      <c r="B15" s="262"/>
      <c r="C15" s="256"/>
      <c r="D15" s="83" t="s">
        <v>175</v>
      </c>
      <c r="E15" s="52" t="s">
        <v>158</v>
      </c>
      <c r="F15" s="52" t="s">
        <v>175</v>
      </c>
      <c r="G15" s="84" t="s">
        <v>191</v>
      </c>
      <c r="H15" s="52" t="s">
        <v>175</v>
      </c>
      <c r="I15" s="84" t="s">
        <v>191</v>
      </c>
    </row>
    <row r="16" spans="1:250" ht="33">
      <c r="A16" s="85">
        <v>1</v>
      </c>
      <c r="B16" s="86" t="s">
        <v>359</v>
      </c>
      <c r="C16" s="85" t="s">
        <v>192</v>
      </c>
      <c r="D16" s="87">
        <v>147600000000</v>
      </c>
      <c r="E16" s="88">
        <v>14760000000</v>
      </c>
      <c r="F16" s="89">
        <f>D16</f>
        <v>147600000000</v>
      </c>
      <c r="G16" s="90">
        <f>E16</f>
        <v>14760000000</v>
      </c>
      <c r="H16" s="89">
        <f>D16-F16</f>
        <v>0</v>
      </c>
      <c r="I16" s="89">
        <f>E16-G16</f>
        <v>0</v>
      </c>
    </row>
    <row r="17" spans="1:9" s="94" customFormat="1" ht="16.5">
      <c r="A17" s="91"/>
      <c r="B17" s="92" t="s">
        <v>193</v>
      </c>
      <c r="C17" s="91"/>
      <c r="D17" s="93">
        <f t="shared" ref="D17:I17" si="1">D16</f>
        <v>147600000000</v>
      </c>
      <c r="E17" s="93">
        <f t="shared" si="1"/>
        <v>14760000000</v>
      </c>
      <c r="F17" s="93">
        <f t="shared" si="1"/>
        <v>147600000000</v>
      </c>
      <c r="G17" s="93">
        <f t="shared" si="1"/>
        <v>14760000000</v>
      </c>
      <c r="H17" s="93">
        <f t="shared" si="1"/>
        <v>0</v>
      </c>
      <c r="I17" s="93">
        <f t="shared" si="1"/>
        <v>0</v>
      </c>
    </row>
  </sheetData>
  <mergeCells count="19">
    <mergeCell ref="C11:D11"/>
    <mergeCell ref="E11:F11"/>
    <mergeCell ref="H11:I11"/>
    <mergeCell ref="A14:A15"/>
    <mergeCell ref="B14:B15"/>
    <mergeCell ref="C14:C15"/>
    <mergeCell ref="D14:E14"/>
    <mergeCell ref="F14:G14"/>
    <mergeCell ref="H14:I14"/>
    <mergeCell ref="A1:I1"/>
    <mergeCell ref="A2:I2"/>
    <mergeCell ref="A3:I3"/>
    <mergeCell ref="H4:I4"/>
    <mergeCell ref="A5:A6"/>
    <mergeCell ref="B5:B6"/>
    <mergeCell ref="C5:D5"/>
    <mergeCell ref="E5:F5"/>
    <mergeCell ref="G5:H5"/>
    <mergeCell ref="I5:I6"/>
  </mergeCells>
  <pageMargins left="0.7" right="0.7" top="0.75" bottom="0.75" header="0.3" footer="0.3"/>
  <pageSetup paperSize="9" scale="71"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I75"/>
  <sheetViews>
    <sheetView topLeftCell="A58" workbookViewId="0">
      <selection activeCell="B69" sqref="B69"/>
    </sheetView>
  </sheetViews>
  <sheetFormatPr defaultColWidth="9" defaultRowHeight="17.5"/>
  <cols>
    <col min="1" max="1" width="6.4140625" style="100" customWidth="1"/>
    <col min="2" max="2" width="27.1640625" style="100" customWidth="1"/>
    <col min="3" max="3" width="9.1640625" style="100" customWidth="1"/>
    <col min="4" max="4" width="10.75" style="100" customWidth="1"/>
    <col min="5" max="5" width="14.75" style="100" customWidth="1"/>
    <col min="6" max="6" width="8.1640625" style="100" customWidth="1"/>
    <col min="7" max="7" width="17" style="100" customWidth="1"/>
    <col min="8" max="8" width="14" style="100" customWidth="1"/>
    <col min="9" max="9" width="16.1640625" style="100" customWidth="1"/>
    <col min="10" max="256" width="9" style="100"/>
    <col min="257" max="257" width="6.4140625" style="100" customWidth="1"/>
    <col min="258" max="258" width="27.1640625" style="100" customWidth="1"/>
    <col min="259" max="259" width="9.1640625" style="100" customWidth="1"/>
    <col min="260" max="260" width="10.75" style="100" customWidth="1"/>
    <col min="261" max="261" width="14.75" style="100" customWidth="1"/>
    <col min="262" max="262" width="8.1640625" style="100" customWidth="1"/>
    <col min="263" max="263" width="17" style="100" customWidth="1"/>
    <col min="264" max="264" width="14" style="100" customWidth="1"/>
    <col min="265" max="265" width="16.1640625" style="100" customWidth="1"/>
    <col min="266" max="512" width="9" style="100"/>
    <col min="513" max="513" width="6.4140625" style="100" customWidth="1"/>
    <col min="514" max="514" width="27.1640625" style="100" customWidth="1"/>
    <col min="515" max="515" width="9.1640625" style="100" customWidth="1"/>
    <col min="516" max="516" width="10.75" style="100" customWidth="1"/>
    <col min="517" max="517" width="14.75" style="100" customWidth="1"/>
    <col min="518" max="518" width="8.1640625" style="100" customWidth="1"/>
    <col min="519" max="519" width="17" style="100" customWidth="1"/>
    <col min="520" max="520" width="14" style="100" customWidth="1"/>
    <col min="521" max="521" width="16.1640625" style="100" customWidth="1"/>
    <col min="522" max="768" width="9" style="100"/>
    <col min="769" max="769" width="6.4140625" style="100" customWidth="1"/>
    <col min="770" max="770" width="27.1640625" style="100" customWidth="1"/>
    <col min="771" max="771" width="9.1640625" style="100" customWidth="1"/>
    <col min="772" max="772" width="10.75" style="100" customWidth="1"/>
    <col min="773" max="773" width="14.75" style="100" customWidth="1"/>
    <col min="774" max="774" width="8.1640625" style="100" customWidth="1"/>
    <col min="775" max="775" width="17" style="100" customWidth="1"/>
    <col min="776" max="776" width="14" style="100" customWidth="1"/>
    <col min="777" max="777" width="16.1640625" style="100" customWidth="1"/>
    <col min="778" max="1024" width="9" style="100"/>
    <col min="1025" max="1025" width="6.4140625" style="100" customWidth="1"/>
    <col min="1026" max="1026" width="27.1640625" style="100" customWidth="1"/>
    <col min="1027" max="1027" width="9.1640625" style="100" customWidth="1"/>
    <col min="1028" max="1028" width="10.75" style="100" customWidth="1"/>
    <col min="1029" max="1029" width="14.75" style="100" customWidth="1"/>
    <col min="1030" max="1030" width="8.1640625" style="100" customWidth="1"/>
    <col min="1031" max="1031" width="17" style="100" customWidth="1"/>
    <col min="1032" max="1032" width="14" style="100" customWidth="1"/>
    <col min="1033" max="1033" width="16.1640625" style="100" customWidth="1"/>
    <col min="1034" max="1280" width="9" style="100"/>
    <col min="1281" max="1281" width="6.4140625" style="100" customWidth="1"/>
    <col min="1282" max="1282" width="27.1640625" style="100" customWidth="1"/>
    <col min="1283" max="1283" width="9.1640625" style="100" customWidth="1"/>
    <col min="1284" max="1284" width="10.75" style="100" customWidth="1"/>
    <col min="1285" max="1285" width="14.75" style="100" customWidth="1"/>
    <col min="1286" max="1286" width="8.1640625" style="100" customWidth="1"/>
    <col min="1287" max="1287" width="17" style="100" customWidth="1"/>
    <col min="1288" max="1288" width="14" style="100" customWidth="1"/>
    <col min="1289" max="1289" width="16.1640625" style="100" customWidth="1"/>
    <col min="1290" max="1536" width="9" style="100"/>
    <col min="1537" max="1537" width="6.4140625" style="100" customWidth="1"/>
    <col min="1538" max="1538" width="27.1640625" style="100" customWidth="1"/>
    <col min="1539" max="1539" width="9.1640625" style="100" customWidth="1"/>
    <col min="1540" max="1540" width="10.75" style="100" customWidth="1"/>
    <col min="1541" max="1541" width="14.75" style="100" customWidth="1"/>
    <col min="1542" max="1542" width="8.1640625" style="100" customWidth="1"/>
    <col min="1543" max="1543" width="17" style="100" customWidth="1"/>
    <col min="1544" max="1544" width="14" style="100" customWidth="1"/>
    <col min="1545" max="1545" width="16.1640625" style="100" customWidth="1"/>
    <col min="1546" max="1792" width="9" style="100"/>
    <col min="1793" max="1793" width="6.4140625" style="100" customWidth="1"/>
    <col min="1794" max="1794" width="27.1640625" style="100" customWidth="1"/>
    <col min="1795" max="1795" width="9.1640625" style="100" customWidth="1"/>
    <col min="1796" max="1796" width="10.75" style="100" customWidth="1"/>
    <col min="1797" max="1797" width="14.75" style="100" customWidth="1"/>
    <col min="1798" max="1798" width="8.1640625" style="100" customWidth="1"/>
    <col min="1799" max="1799" width="17" style="100" customWidth="1"/>
    <col min="1800" max="1800" width="14" style="100" customWidth="1"/>
    <col min="1801" max="1801" width="16.1640625" style="100" customWidth="1"/>
    <col min="1802" max="2048" width="9" style="100"/>
    <col min="2049" max="2049" width="6.4140625" style="100" customWidth="1"/>
    <col min="2050" max="2050" width="27.1640625" style="100" customWidth="1"/>
    <col min="2051" max="2051" width="9.1640625" style="100" customWidth="1"/>
    <col min="2052" max="2052" width="10.75" style="100" customWidth="1"/>
    <col min="2053" max="2053" width="14.75" style="100" customWidth="1"/>
    <col min="2054" max="2054" width="8.1640625" style="100" customWidth="1"/>
    <col min="2055" max="2055" width="17" style="100" customWidth="1"/>
    <col min="2056" max="2056" width="14" style="100" customWidth="1"/>
    <col min="2057" max="2057" width="16.1640625" style="100" customWidth="1"/>
    <col min="2058" max="2304" width="9" style="100"/>
    <col min="2305" max="2305" width="6.4140625" style="100" customWidth="1"/>
    <col min="2306" max="2306" width="27.1640625" style="100" customWidth="1"/>
    <col min="2307" max="2307" width="9.1640625" style="100" customWidth="1"/>
    <col min="2308" max="2308" width="10.75" style="100" customWidth="1"/>
    <col min="2309" max="2309" width="14.75" style="100" customWidth="1"/>
    <col min="2310" max="2310" width="8.1640625" style="100" customWidth="1"/>
    <col min="2311" max="2311" width="17" style="100" customWidth="1"/>
    <col min="2312" max="2312" width="14" style="100" customWidth="1"/>
    <col min="2313" max="2313" width="16.1640625" style="100" customWidth="1"/>
    <col min="2314" max="2560" width="9" style="100"/>
    <col min="2561" max="2561" width="6.4140625" style="100" customWidth="1"/>
    <col min="2562" max="2562" width="27.1640625" style="100" customWidth="1"/>
    <col min="2563" max="2563" width="9.1640625" style="100" customWidth="1"/>
    <col min="2564" max="2564" width="10.75" style="100" customWidth="1"/>
    <col min="2565" max="2565" width="14.75" style="100" customWidth="1"/>
    <col min="2566" max="2566" width="8.1640625" style="100" customWidth="1"/>
    <col min="2567" max="2567" width="17" style="100" customWidth="1"/>
    <col min="2568" max="2568" width="14" style="100" customWidth="1"/>
    <col min="2569" max="2569" width="16.1640625" style="100" customWidth="1"/>
    <col min="2570" max="2816" width="9" style="100"/>
    <col min="2817" max="2817" width="6.4140625" style="100" customWidth="1"/>
    <col min="2818" max="2818" width="27.1640625" style="100" customWidth="1"/>
    <col min="2819" max="2819" width="9.1640625" style="100" customWidth="1"/>
    <col min="2820" max="2820" width="10.75" style="100" customWidth="1"/>
    <col min="2821" max="2821" width="14.75" style="100" customWidth="1"/>
    <col min="2822" max="2822" width="8.1640625" style="100" customWidth="1"/>
    <col min="2823" max="2823" width="17" style="100" customWidth="1"/>
    <col min="2824" max="2824" width="14" style="100" customWidth="1"/>
    <col min="2825" max="2825" width="16.1640625" style="100" customWidth="1"/>
    <col min="2826" max="3072" width="9" style="100"/>
    <col min="3073" max="3073" width="6.4140625" style="100" customWidth="1"/>
    <col min="3074" max="3074" width="27.1640625" style="100" customWidth="1"/>
    <col min="3075" max="3075" width="9.1640625" style="100" customWidth="1"/>
    <col min="3076" max="3076" width="10.75" style="100" customWidth="1"/>
    <col min="3077" max="3077" width="14.75" style="100" customWidth="1"/>
    <col min="3078" max="3078" width="8.1640625" style="100" customWidth="1"/>
    <col min="3079" max="3079" width="17" style="100" customWidth="1"/>
    <col min="3080" max="3080" width="14" style="100" customWidth="1"/>
    <col min="3081" max="3081" width="16.1640625" style="100" customWidth="1"/>
    <col min="3082" max="3328" width="9" style="100"/>
    <col min="3329" max="3329" width="6.4140625" style="100" customWidth="1"/>
    <col min="3330" max="3330" width="27.1640625" style="100" customWidth="1"/>
    <col min="3331" max="3331" width="9.1640625" style="100" customWidth="1"/>
    <col min="3332" max="3332" width="10.75" style="100" customWidth="1"/>
    <col min="3333" max="3333" width="14.75" style="100" customWidth="1"/>
    <col min="3334" max="3334" width="8.1640625" style="100" customWidth="1"/>
    <col min="3335" max="3335" width="17" style="100" customWidth="1"/>
    <col min="3336" max="3336" width="14" style="100" customWidth="1"/>
    <col min="3337" max="3337" width="16.1640625" style="100" customWidth="1"/>
    <col min="3338" max="3584" width="9" style="100"/>
    <col min="3585" max="3585" width="6.4140625" style="100" customWidth="1"/>
    <col min="3586" max="3586" width="27.1640625" style="100" customWidth="1"/>
    <col min="3587" max="3587" width="9.1640625" style="100" customWidth="1"/>
    <col min="3588" max="3588" width="10.75" style="100" customWidth="1"/>
    <col min="3589" max="3589" width="14.75" style="100" customWidth="1"/>
    <col min="3590" max="3590" width="8.1640625" style="100" customWidth="1"/>
    <col min="3591" max="3591" width="17" style="100" customWidth="1"/>
    <col min="3592" max="3592" width="14" style="100" customWidth="1"/>
    <col min="3593" max="3593" width="16.1640625" style="100" customWidth="1"/>
    <col min="3594" max="3840" width="9" style="100"/>
    <col min="3841" max="3841" width="6.4140625" style="100" customWidth="1"/>
    <col min="3842" max="3842" width="27.1640625" style="100" customWidth="1"/>
    <col min="3843" max="3843" width="9.1640625" style="100" customWidth="1"/>
    <col min="3844" max="3844" width="10.75" style="100" customWidth="1"/>
    <col min="3845" max="3845" width="14.75" style="100" customWidth="1"/>
    <col min="3846" max="3846" width="8.1640625" style="100" customWidth="1"/>
    <col min="3847" max="3847" width="17" style="100" customWidth="1"/>
    <col min="3848" max="3848" width="14" style="100" customWidth="1"/>
    <col min="3849" max="3849" width="16.1640625" style="100" customWidth="1"/>
    <col min="3850" max="4096" width="9" style="100"/>
    <col min="4097" max="4097" width="6.4140625" style="100" customWidth="1"/>
    <col min="4098" max="4098" width="27.1640625" style="100" customWidth="1"/>
    <col min="4099" max="4099" width="9.1640625" style="100" customWidth="1"/>
    <col min="4100" max="4100" width="10.75" style="100" customWidth="1"/>
    <col min="4101" max="4101" width="14.75" style="100" customWidth="1"/>
    <col min="4102" max="4102" width="8.1640625" style="100" customWidth="1"/>
    <col min="4103" max="4103" width="17" style="100" customWidth="1"/>
    <col min="4104" max="4104" width="14" style="100" customWidth="1"/>
    <col min="4105" max="4105" width="16.1640625" style="100" customWidth="1"/>
    <col min="4106" max="4352" width="9" style="100"/>
    <col min="4353" max="4353" width="6.4140625" style="100" customWidth="1"/>
    <col min="4354" max="4354" width="27.1640625" style="100" customWidth="1"/>
    <col min="4355" max="4355" width="9.1640625" style="100" customWidth="1"/>
    <col min="4356" max="4356" width="10.75" style="100" customWidth="1"/>
    <col min="4357" max="4357" width="14.75" style="100" customWidth="1"/>
    <col min="4358" max="4358" width="8.1640625" style="100" customWidth="1"/>
    <col min="4359" max="4359" width="17" style="100" customWidth="1"/>
    <col min="4360" max="4360" width="14" style="100" customWidth="1"/>
    <col min="4361" max="4361" width="16.1640625" style="100" customWidth="1"/>
    <col min="4362" max="4608" width="9" style="100"/>
    <col min="4609" max="4609" width="6.4140625" style="100" customWidth="1"/>
    <col min="4610" max="4610" width="27.1640625" style="100" customWidth="1"/>
    <col min="4611" max="4611" width="9.1640625" style="100" customWidth="1"/>
    <col min="4612" max="4612" width="10.75" style="100" customWidth="1"/>
    <col min="4613" max="4613" width="14.75" style="100" customWidth="1"/>
    <col min="4614" max="4614" width="8.1640625" style="100" customWidth="1"/>
    <col min="4615" max="4615" width="17" style="100" customWidth="1"/>
    <col min="4616" max="4616" width="14" style="100" customWidth="1"/>
    <col min="4617" max="4617" width="16.1640625" style="100" customWidth="1"/>
    <col min="4618" max="4864" width="9" style="100"/>
    <col min="4865" max="4865" width="6.4140625" style="100" customWidth="1"/>
    <col min="4866" max="4866" width="27.1640625" style="100" customWidth="1"/>
    <col min="4867" max="4867" width="9.1640625" style="100" customWidth="1"/>
    <col min="4868" max="4868" width="10.75" style="100" customWidth="1"/>
    <col min="4869" max="4869" width="14.75" style="100" customWidth="1"/>
    <col min="4870" max="4870" width="8.1640625" style="100" customWidth="1"/>
    <col min="4871" max="4871" width="17" style="100" customWidth="1"/>
    <col min="4872" max="4872" width="14" style="100" customWidth="1"/>
    <col min="4873" max="4873" width="16.1640625" style="100" customWidth="1"/>
    <col min="4874" max="5120" width="9" style="100"/>
    <col min="5121" max="5121" width="6.4140625" style="100" customWidth="1"/>
    <col min="5122" max="5122" width="27.1640625" style="100" customWidth="1"/>
    <col min="5123" max="5123" width="9.1640625" style="100" customWidth="1"/>
    <col min="5124" max="5124" width="10.75" style="100" customWidth="1"/>
    <col min="5125" max="5125" width="14.75" style="100" customWidth="1"/>
    <col min="5126" max="5126" width="8.1640625" style="100" customWidth="1"/>
    <col min="5127" max="5127" width="17" style="100" customWidth="1"/>
    <col min="5128" max="5128" width="14" style="100" customWidth="1"/>
    <col min="5129" max="5129" width="16.1640625" style="100" customWidth="1"/>
    <col min="5130" max="5376" width="9" style="100"/>
    <col min="5377" max="5377" width="6.4140625" style="100" customWidth="1"/>
    <col min="5378" max="5378" width="27.1640625" style="100" customWidth="1"/>
    <col min="5379" max="5379" width="9.1640625" style="100" customWidth="1"/>
    <col min="5380" max="5380" width="10.75" style="100" customWidth="1"/>
    <col min="5381" max="5381" width="14.75" style="100" customWidth="1"/>
    <col min="5382" max="5382" width="8.1640625" style="100" customWidth="1"/>
    <col min="5383" max="5383" width="17" style="100" customWidth="1"/>
    <col min="5384" max="5384" width="14" style="100" customWidth="1"/>
    <col min="5385" max="5385" width="16.1640625" style="100" customWidth="1"/>
    <col min="5386" max="5632" width="9" style="100"/>
    <col min="5633" max="5633" width="6.4140625" style="100" customWidth="1"/>
    <col min="5634" max="5634" width="27.1640625" style="100" customWidth="1"/>
    <col min="5635" max="5635" width="9.1640625" style="100" customWidth="1"/>
    <col min="5636" max="5636" width="10.75" style="100" customWidth="1"/>
    <col min="5637" max="5637" width="14.75" style="100" customWidth="1"/>
    <col min="5638" max="5638" width="8.1640625" style="100" customWidth="1"/>
    <col min="5639" max="5639" width="17" style="100" customWidth="1"/>
    <col min="5640" max="5640" width="14" style="100" customWidth="1"/>
    <col min="5641" max="5641" width="16.1640625" style="100" customWidth="1"/>
    <col min="5642" max="5888" width="9" style="100"/>
    <col min="5889" max="5889" width="6.4140625" style="100" customWidth="1"/>
    <col min="5890" max="5890" width="27.1640625" style="100" customWidth="1"/>
    <col min="5891" max="5891" width="9.1640625" style="100" customWidth="1"/>
    <col min="5892" max="5892" width="10.75" style="100" customWidth="1"/>
    <col min="5893" max="5893" width="14.75" style="100" customWidth="1"/>
    <col min="5894" max="5894" width="8.1640625" style="100" customWidth="1"/>
    <col min="5895" max="5895" width="17" style="100" customWidth="1"/>
    <col min="5896" max="5896" width="14" style="100" customWidth="1"/>
    <col min="5897" max="5897" width="16.1640625" style="100" customWidth="1"/>
    <col min="5898" max="6144" width="9" style="100"/>
    <col min="6145" max="6145" width="6.4140625" style="100" customWidth="1"/>
    <col min="6146" max="6146" width="27.1640625" style="100" customWidth="1"/>
    <col min="6147" max="6147" width="9.1640625" style="100" customWidth="1"/>
    <col min="6148" max="6148" width="10.75" style="100" customWidth="1"/>
    <col min="6149" max="6149" width="14.75" style="100" customWidth="1"/>
    <col min="6150" max="6150" width="8.1640625" style="100" customWidth="1"/>
    <col min="6151" max="6151" width="17" style="100" customWidth="1"/>
    <col min="6152" max="6152" width="14" style="100" customWidth="1"/>
    <col min="6153" max="6153" width="16.1640625" style="100" customWidth="1"/>
    <col min="6154" max="6400" width="9" style="100"/>
    <col min="6401" max="6401" width="6.4140625" style="100" customWidth="1"/>
    <col min="6402" max="6402" width="27.1640625" style="100" customWidth="1"/>
    <col min="6403" max="6403" width="9.1640625" style="100" customWidth="1"/>
    <col min="6404" max="6404" width="10.75" style="100" customWidth="1"/>
    <col min="6405" max="6405" width="14.75" style="100" customWidth="1"/>
    <col min="6406" max="6406" width="8.1640625" style="100" customWidth="1"/>
    <col min="6407" max="6407" width="17" style="100" customWidth="1"/>
    <col min="6408" max="6408" width="14" style="100" customWidth="1"/>
    <col min="6409" max="6409" width="16.1640625" style="100" customWidth="1"/>
    <col min="6410" max="6656" width="9" style="100"/>
    <col min="6657" max="6657" width="6.4140625" style="100" customWidth="1"/>
    <col min="6658" max="6658" width="27.1640625" style="100" customWidth="1"/>
    <col min="6659" max="6659" width="9.1640625" style="100" customWidth="1"/>
    <col min="6660" max="6660" width="10.75" style="100" customWidth="1"/>
    <col min="6661" max="6661" width="14.75" style="100" customWidth="1"/>
    <col min="6662" max="6662" width="8.1640625" style="100" customWidth="1"/>
    <col min="6663" max="6663" width="17" style="100" customWidth="1"/>
    <col min="6664" max="6664" width="14" style="100" customWidth="1"/>
    <col min="6665" max="6665" width="16.1640625" style="100" customWidth="1"/>
    <col min="6666" max="6912" width="9" style="100"/>
    <col min="6913" max="6913" width="6.4140625" style="100" customWidth="1"/>
    <col min="6914" max="6914" width="27.1640625" style="100" customWidth="1"/>
    <col min="6915" max="6915" width="9.1640625" style="100" customWidth="1"/>
    <col min="6916" max="6916" width="10.75" style="100" customWidth="1"/>
    <col min="6917" max="6917" width="14.75" style="100" customWidth="1"/>
    <col min="6918" max="6918" width="8.1640625" style="100" customWidth="1"/>
    <col min="6919" max="6919" width="17" style="100" customWidth="1"/>
    <col min="6920" max="6920" width="14" style="100" customWidth="1"/>
    <col min="6921" max="6921" width="16.1640625" style="100" customWidth="1"/>
    <col min="6922" max="7168" width="9" style="100"/>
    <col min="7169" max="7169" width="6.4140625" style="100" customWidth="1"/>
    <col min="7170" max="7170" width="27.1640625" style="100" customWidth="1"/>
    <col min="7171" max="7171" width="9.1640625" style="100" customWidth="1"/>
    <col min="7172" max="7172" width="10.75" style="100" customWidth="1"/>
    <col min="7173" max="7173" width="14.75" style="100" customWidth="1"/>
    <col min="7174" max="7174" width="8.1640625" style="100" customWidth="1"/>
    <col min="7175" max="7175" width="17" style="100" customWidth="1"/>
    <col min="7176" max="7176" width="14" style="100" customWidth="1"/>
    <col min="7177" max="7177" width="16.1640625" style="100" customWidth="1"/>
    <col min="7178" max="7424" width="9" style="100"/>
    <col min="7425" max="7425" width="6.4140625" style="100" customWidth="1"/>
    <col min="7426" max="7426" width="27.1640625" style="100" customWidth="1"/>
    <col min="7427" max="7427" width="9.1640625" style="100" customWidth="1"/>
    <col min="7428" max="7428" width="10.75" style="100" customWidth="1"/>
    <col min="7429" max="7429" width="14.75" style="100" customWidth="1"/>
    <col min="7430" max="7430" width="8.1640625" style="100" customWidth="1"/>
    <col min="7431" max="7431" width="17" style="100" customWidth="1"/>
    <col min="7432" max="7432" width="14" style="100" customWidth="1"/>
    <col min="7433" max="7433" width="16.1640625" style="100" customWidth="1"/>
    <col min="7434" max="7680" width="9" style="100"/>
    <col min="7681" max="7681" width="6.4140625" style="100" customWidth="1"/>
    <col min="7682" max="7682" width="27.1640625" style="100" customWidth="1"/>
    <col min="7683" max="7683" width="9.1640625" style="100" customWidth="1"/>
    <col min="7684" max="7684" width="10.75" style="100" customWidth="1"/>
    <col min="7685" max="7685" width="14.75" style="100" customWidth="1"/>
    <col min="7686" max="7686" width="8.1640625" style="100" customWidth="1"/>
    <col min="7687" max="7687" width="17" style="100" customWidth="1"/>
    <col min="7688" max="7688" width="14" style="100" customWidth="1"/>
    <col min="7689" max="7689" width="16.1640625" style="100" customWidth="1"/>
    <col min="7690" max="7936" width="9" style="100"/>
    <col min="7937" max="7937" width="6.4140625" style="100" customWidth="1"/>
    <col min="7938" max="7938" width="27.1640625" style="100" customWidth="1"/>
    <col min="7939" max="7939" width="9.1640625" style="100" customWidth="1"/>
    <col min="7940" max="7940" width="10.75" style="100" customWidth="1"/>
    <col min="7941" max="7941" width="14.75" style="100" customWidth="1"/>
    <col min="7942" max="7942" width="8.1640625" style="100" customWidth="1"/>
    <col min="7943" max="7943" width="17" style="100" customWidth="1"/>
    <col min="7944" max="7944" width="14" style="100" customWidth="1"/>
    <col min="7945" max="7945" width="16.1640625" style="100" customWidth="1"/>
    <col min="7946" max="8192" width="9" style="100"/>
    <col min="8193" max="8193" width="6.4140625" style="100" customWidth="1"/>
    <col min="8194" max="8194" width="27.1640625" style="100" customWidth="1"/>
    <col min="8195" max="8195" width="9.1640625" style="100" customWidth="1"/>
    <col min="8196" max="8196" width="10.75" style="100" customWidth="1"/>
    <col min="8197" max="8197" width="14.75" style="100" customWidth="1"/>
    <col min="8198" max="8198" width="8.1640625" style="100" customWidth="1"/>
    <col min="8199" max="8199" width="17" style="100" customWidth="1"/>
    <col min="8200" max="8200" width="14" style="100" customWidth="1"/>
    <col min="8201" max="8201" width="16.1640625" style="100" customWidth="1"/>
    <col min="8202" max="8448" width="9" style="100"/>
    <col min="8449" max="8449" width="6.4140625" style="100" customWidth="1"/>
    <col min="8450" max="8450" width="27.1640625" style="100" customWidth="1"/>
    <col min="8451" max="8451" width="9.1640625" style="100" customWidth="1"/>
    <col min="8452" max="8452" width="10.75" style="100" customWidth="1"/>
    <col min="8453" max="8453" width="14.75" style="100" customWidth="1"/>
    <col min="8454" max="8454" width="8.1640625" style="100" customWidth="1"/>
    <col min="8455" max="8455" width="17" style="100" customWidth="1"/>
    <col min="8456" max="8456" width="14" style="100" customWidth="1"/>
    <col min="8457" max="8457" width="16.1640625" style="100" customWidth="1"/>
    <col min="8458" max="8704" width="9" style="100"/>
    <col min="8705" max="8705" width="6.4140625" style="100" customWidth="1"/>
    <col min="8706" max="8706" width="27.1640625" style="100" customWidth="1"/>
    <col min="8707" max="8707" width="9.1640625" style="100" customWidth="1"/>
    <col min="8708" max="8708" width="10.75" style="100" customWidth="1"/>
    <col min="8709" max="8709" width="14.75" style="100" customWidth="1"/>
    <col min="8710" max="8710" width="8.1640625" style="100" customWidth="1"/>
    <col min="8711" max="8711" width="17" style="100" customWidth="1"/>
    <col min="8712" max="8712" width="14" style="100" customWidth="1"/>
    <col min="8713" max="8713" width="16.1640625" style="100" customWidth="1"/>
    <col min="8714" max="8960" width="9" style="100"/>
    <col min="8961" max="8961" width="6.4140625" style="100" customWidth="1"/>
    <col min="8962" max="8962" width="27.1640625" style="100" customWidth="1"/>
    <col min="8963" max="8963" width="9.1640625" style="100" customWidth="1"/>
    <col min="8964" max="8964" width="10.75" style="100" customWidth="1"/>
    <col min="8965" max="8965" width="14.75" style="100" customWidth="1"/>
    <col min="8966" max="8966" width="8.1640625" style="100" customWidth="1"/>
    <col min="8967" max="8967" width="17" style="100" customWidth="1"/>
    <col min="8968" max="8968" width="14" style="100" customWidth="1"/>
    <col min="8969" max="8969" width="16.1640625" style="100" customWidth="1"/>
    <col min="8970" max="9216" width="9" style="100"/>
    <col min="9217" max="9217" width="6.4140625" style="100" customWidth="1"/>
    <col min="9218" max="9218" width="27.1640625" style="100" customWidth="1"/>
    <col min="9219" max="9219" width="9.1640625" style="100" customWidth="1"/>
    <col min="9220" max="9220" width="10.75" style="100" customWidth="1"/>
    <col min="9221" max="9221" width="14.75" style="100" customWidth="1"/>
    <col min="9222" max="9222" width="8.1640625" style="100" customWidth="1"/>
    <col min="9223" max="9223" width="17" style="100" customWidth="1"/>
    <col min="9224" max="9224" width="14" style="100" customWidth="1"/>
    <col min="9225" max="9225" width="16.1640625" style="100" customWidth="1"/>
    <col min="9226" max="9472" width="9" style="100"/>
    <col min="9473" max="9473" width="6.4140625" style="100" customWidth="1"/>
    <col min="9474" max="9474" width="27.1640625" style="100" customWidth="1"/>
    <col min="9475" max="9475" width="9.1640625" style="100" customWidth="1"/>
    <col min="9476" max="9476" width="10.75" style="100" customWidth="1"/>
    <col min="9477" max="9477" width="14.75" style="100" customWidth="1"/>
    <col min="9478" max="9478" width="8.1640625" style="100" customWidth="1"/>
    <col min="9479" max="9479" width="17" style="100" customWidth="1"/>
    <col min="9480" max="9480" width="14" style="100" customWidth="1"/>
    <col min="9481" max="9481" width="16.1640625" style="100" customWidth="1"/>
    <col min="9482" max="9728" width="9" style="100"/>
    <col min="9729" max="9729" width="6.4140625" style="100" customWidth="1"/>
    <col min="9730" max="9730" width="27.1640625" style="100" customWidth="1"/>
    <col min="9731" max="9731" width="9.1640625" style="100" customWidth="1"/>
    <col min="9732" max="9732" width="10.75" style="100" customWidth="1"/>
    <col min="9733" max="9733" width="14.75" style="100" customWidth="1"/>
    <col min="9734" max="9734" width="8.1640625" style="100" customWidth="1"/>
    <col min="9735" max="9735" width="17" style="100" customWidth="1"/>
    <col min="9736" max="9736" width="14" style="100" customWidth="1"/>
    <col min="9737" max="9737" width="16.1640625" style="100" customWidth="1"/>
    <col min="9738" max="9984" width="9" style="100"/>
    <col min="9985" max="9985" width="6.4140625" style="100" customWidth="1"/>
    <col min="9986" max="9986" width="27.1640625" style="100" customWidth="1"/>
    <col min="9987" max="9987" width="9.1640625" style="100" customWidth="1"/>
    <col min="9988" max="9988" width="10.75" style="100" customWidth="1"/>
    <col min="9989" max="9989" width="14.75" style="100" customWidth="1"/>
    <col min="9990" max="9990" width="8.1640625" style="100" customWidth="1"/>
    <col min="9991" max="9991" width="17" style="100" customWidth="1"/>
    <col min="9992" max="9992" width="14" style="100" customWidth="1"/>
    <col min="9993" max="9993" width="16.1640625" style="100" customWidth="1"/>
    <col min="9994" max="10240" width="9" style="100"/>
    <col min="10241" max="10241" width="6.4140625" style="100" customWidth="1"/>
    <col min="10242" max="10242" width="27.1640625" style="100" customWidth="1"/>
    <col min="10243" max="10243" width="9.1640625" style="100" customWidth="1"/>
    <col min="10244" max="10244" width="10.75" style="100" customWidth="1"/>
    <col min="10245" max="10245" width="14.75" style="100" customWidth="1"/>
    <col min="10246" max="10246" width="8.1640625" style="100" customWidth="1"/>
    <col min="10247" max="10247" width="17" style="100" customWidth="1"/>
    <col min="10248" max="10248" width="14" style="100" customWidth="1"/>
    <col min="10249" max="10249" width="16.1640625" style="100" customWidth="1"/>
    <col min="10250" max="10496" width="9" style="100"/>
    <col min="10497" max="10497" width="6.4140625" style="100" customWidth="1"/>
    <col min="10498" max="10498" width="27.1640625" style="100" customWidth="1"/>
    <col min="10499" max="10499" width="9.1640625" style="100" customWidth="1"/>
    <col min="10500" max="10500" width="10.75" style="100" customWidth="1"/>
    <col min="10501" max="10501" width="14.75" style="100" customWidth="1"/>
    <col min="10502" max="10502" width="8.1640625" style="100" customWidth="1"/>
    <col min="10503" max="10503" width="17" style="100" customWidth="1"/>
    <col min="10504" max="10504" width="14" style="100" customWidth="1"/>
    <col min="10505" max="10505" width="16.1640625" style="100" customWidth="1"/>
    <col min="10506" max="10752" width="9" style="100"/>
    <col min="10753" max="10753" width="6.4140625" style="100" customWidth="1"/>
    <col min="10754" max="10754" width="27.1640625" style="100" customWidth="1"/>
    <col min="10755" max="10755" width="9.1640625" style="100" customWidth="1"/>
    <col min="10756" max="10756" width="10.75" style="100" customWidth="1"/>
    <col min="10757" max="10757" width="14.75" style="100" customWidth="1"/>
    <col min="10758" max="10758" width="8.1640625" style="100" customWidth="1"/>
    <col min="10759" max="10759" width="17" style="100" customWidth="1"/>
    <col min="10760" max="10760" width="14" style="100" customWidth="1"/>
    <col min="10761" max="10761" width="16.1640625" style="100" customWidth="1"/>
    <col min="10762" max="11008" width="9" style="100"/>
    <col min="11009" max="11009" width="6.4140625" style="100" customWidth="1"/>
    <col min="11010" max="11010" width="27.1640625" style="100" customWidth="1"/>
    <col min="11011" max="11011" width="9.1640625" style="100" customWidth="1"/>
    <col min="11012" max="11012" width="10.75" style="100" customWidth="1"/>
    <col min="11013" max="11013" width="14.75" style="100" customWidth="1"/>
    <col min="11014" max="11014" width="8.1640625" style="100" customWidth="1"/>
    <col min="11015" max="11015" width="17" style="100" customWidth="1"/>
    <col min="11016" max="11016" width="14" style="100" customWidth="1"/>
    <col min="11017" max="11017" width="16.1640625" style="100" customWidth="1"/>
    <col min="11018" max="11264" width="9" style="100"/>
    <col min="11265" max="11265" width="6.4140625" style="100" customWidth="1"/>
    <col min="11266" max="11266" width="27.1640625" style="100" customWidth="1"/>
    <col min="11267" max="11267" width="9.1640625" style="100" customWidth="1"/>
    <col min="11268" max="11268" width="10.75" style="100" customWidth="1"/>
    <col min="11269" max="11269" width="14.75" style="100" customWidth="1"/>
    <col min="11270" max="11270" width="8.1640625" style="100" customWidth="1"/>
    <col min="11271" max="11271" width="17" style="100" customWidth="1"/>
    <col min="11272" max="11272" width="14" style="100" customWidth="1"/>
    <col min="11273" max="11273" width="16.1640625" style="100" customWidth="1"/>
    <col min="11274" max="11520" width="9" style="100"/>
    <col min="11521" max="11521" width="6.4140625" style="100" customWidth="1"/>
    <col min="11522" max="11522" width="27.1640625" style="100" customWidth="1"/>
    <col min="11523" max="11523" width="9.1640625" style="100" customWidth="1"/>
    <col min="11524" max="11524" width="10.75" style="100" customWidth="1"/>
    <col min="11525" max="11525" width="14.75" style="100" customWidth="1"/>
    <col min="11526" max="11526" width="8.1640625" style="100" customWidth="1"/>
    <col min="11527" max="11527" width="17" style="100" customWidth="1"/>
    <col min="11528" max="11528" width="14" style="100" customWidth="1"/>
    <col min="11529" max="11529" width="16.1640625" style="100" customWidth="1"/>
    <col min="11530" max="11776" width="9" style="100"/>
    <col min="11777" max="11777" width="6.4140625" style="100" customWidth="1"/>
    <col min="11778" max="11778" width="27.1640625" style="100" customWidth="1"/>
    <col min="11779" max="11779" width="9.1640625" style="100" customWidth="1"/>
    <col min="11780" max="11780" width="10.75" style="100" customWidth="1"/>
    <col min="11781" max="11781" width="14.75" style="100" customWidth="1"/>
    <col min="11782" max="11782" width="8.1640625" style="100" customWidth="1"/>
    <col min="11783" max="11783" width="17" style="100" customWidth="1"/>
    <col min="11784" max="11784" width="14" style="100" customWidth="1"/>
    <col min="11785" max="11785" width="16.1640625" style="100" customWidth="1"/>
    <col min="11786" max="12032" width="9" style="100"/>
    <col min="12033" max="12033" width="6.4140625" style="100" customWidth="1"/>
    <col min="12034" max="12034" width="27.1640625" style="100" customWidth="1"/>
    <col min="12035" max="12035" width="9.1640625" style="100" customWidth="1"/>
    <col min="12036" max="12036" width="10.75" style="100" customWidth="1"/>
    <col min="12037" max="12037" width="14.75" style="100" customWidth="1"/>
    <col min="12038" max="12038" width="8.1640625" style="100" customWidth="1"/>
    <col min="12039" max="12039" width="17" style="100" customWidth="1"/>
    <col min="12040" max="12040" width="14" style="100" customWidth="1"/>
    <col min="12041" max="12041" width="16.1640625" style="100" customWidth="1"/>
    <col min="12042" max="12288" width="9" style="100"/>
    <col min="12289" max="12289" width="6.4140625" style="100" customWidth="1"/>
    <col min="12290" max="12290" width="27.1640625" style="100" customWidth="1"/>
    <col min="12291" max="12291" width="9.1640625" style="100" customWidth="1"/>
    <col min="12292" max="12292" width="10.75" style="100" customWidth="1"/>
    <col min="12293" max="12293" width="14.75" style="100" customWidth="1"/>
    <col min="12294" max="12294" width="8.1640625" style="100" customWidth="1"/>
    <col min="12295" max="12295" width="17" style="100" customWidth="1"/>
    <col min="12296" max="12296" width="14" style="100" customWidth="1"/>
    <col min="12297" max="12297" width="16.1640625" style="100" customWidth="1"/>
    <col min="12298" max="12544" width="9" style="100"/>
    <col min="12545" max="12545" width="6.4140625" style="100" customWidth="1"/>
    <col min="12546" max="12546" width="27.1640625" style="100" customWidth="1"/>
    <col min="12547" max="12547" width="9.1640625" style="100" customWidth="1"/>
    <col min="12548" max="12548" width="10.75" style="100" customWidth="1"/>
    <col min="12549" max="12549" width="14.75" style="100" customWidth="1"/>
    <col min="12550" max="12550" width="8.1640625" style="100" customWidth="1"/>
    <col min="12551" max="12551" width="17" style="100" customWidth="1"/>
    <col min="12552" max="12552" width="14" style="100" customWidth="1"/>
    <col min="12553" max="12553" width="16.1640625" style="100" customWidth="1"/>
    <col min="12554" max="12800" width="9" style="100"/>
    <col min="12801" max="12801" width="6.4140625" style="100" customWidth="1"/>
    <col min="12802" max="12802" width="27.1640625" style="100" customWidth="1"/>
    <col min="12803" max="12803" width="9.1640625" style="100" customWidth="1"/>
    <col min="12804" max="12804" width="10.75" style="100" customWidth="1"/>
    <col min="12805" max="12805" width="14.75" style="100" customWidth="1"/>
    <col min="12806" max="12806" width="8.1640625" style="100" customWidth="1"/>
    <col min="12807" max="12807" width="17" style="100" customWidth="1"/>
    <col min="12808" max="12808" width="14" style="100" customWidth="1"/>
    <col min="12809" max="12809" width="16.1640625" style="100" customWidth="1"/>
    <col min="12810" max="13056" width="9" style="100"/>
    <col min="13057" max="13057" width="6.4140625" style="100" customWidth="1"/>
    <col min="13058" max="13058" width="27.1640625" style="100" customWidth="1"/>
    <col min="13059" max="13059" width="9.1640625" style="100" customWidth="1"/>
    <col min="13060" max="13060" width="10.75" style="100" customWidth="1"/>
    <col min="13061" max="13061" width="14.75" style="100" customWidth="1"/>
    <col min="13062" max="13062" width="8.1640625" style="100" customWidth="1"/>
    <col min="13063" max="13063" width="17" style="100" customWidth="1"/>
    <col min="13064" max="13064" width="14" style="100" customWidth="1"/>
    <col min="13065" max="13065" width="16.1640625" style="100" customWidth="1"/>
    <col min="13066" max="13312" width="9" style="100"/>
    <col min="13313" max="13313" width="6.4140625" style="100" customWidth="1"/>
    <col min="13314" max="13314" width="27.1640625" style="100" customWidth="1"/>
    <col min="13315" max="13315" width="9.1640625" style="100" customWidth="1"/>
    <col min="13316" max="13316" width="10.75" style="100" customWidth="1"/>
    <col min="13317" max="13317" width="14.75" style="100" customWidth="1"/>
    <col min="13318" max="13318" width="8.1640625" style="100" customWidth="1"/>
    <col min="13319" max="13319" width="17" style="100" customWidth="1"/>
    <col min="13320" max="13320" width="14" style="100" customWidth="1"/>
    <col min="13321" max="13321" width="16.1640625" style="100" customWidth="1"/>
    <col min="13322" max="13568" width="9" style="100"/>
    <col min="13569" max="13569" width="6.4140625" style="100" customWidth="1"/>
    <col min="13570" max="13570" width="27.1640625" style="100" customWidth="1"/>
    <col min="13571" max="13571" width="9.1640625" style="100" customWidth="1"/>
    <col min="13572" max="13572" width="10.75" style="100" customWidth="1"/>
    <col min="13573" max="13573" width="14.75" style="100" customWidth="1"/>
    <col min="13574" max="13574" width="8.1640625" style="100" customWidth="1"/>
    <col min="13575" max="13575" width="17" style="100" customWidth="1"/>
    <col min="13576" max="13576" width="14" style="100" customWidth="1"/>
    <col min="13577" max="13577" width="16.1640625" style="100" customWidth="1"/>
    <col min="13578" max="13824" width="9" style="100"/>
    <col min="13825" max="13825" width="6.4140625" style="100" customWidth="1"/>
    <col min="13826" max="13826" width="27.1640625" style="100" customWidth="1"/>
    <col min="13827" max="13827" width="9.1640625" style="100" customWidth="1"/>
    <col min="13828" max="13828" width="10.75" style="100" customWidth="1"/>
    <col min="13829" max="13829" width="14.75" style="100" customWidth="1"/>
    <col min="13830" max="13830" width="8.1640625" style="100" customWidth="1"/>
    <col min="13831" max="13831" width="17" style="100" customWidth="1"/>
    <col min="13832" max="13832" width="14" style="100" customWidth="1"/>
    <col min="13833" max="13833" width="16.1640625" style="100" customWidth="1"/>
    <col min="13834" max="14080" width="9" style="100"/>
    <col min="14081" max="14081" width="6.4140625" style="100" customWidth="1"/>
    <col min="14082" max="14082" width="27.1640625" style="100" customWidth="1"/>
    <col min="14083" max="14083" width="9.1640625" style="100" customWidth="1"/>
    <col min="14084" max="14084" width="10.75" style="100" customWidth="1"/>
    <col min="14085" max="14085" width="14.75" style="100" customWidth="1"/>
    <col min="14086" max="14086" width="8.1640625" style="100" customWidth="1"/>
    <col min="14087" max="14087" width="17" style="100" customWidth="1"/>
    <col min="14088" max="14088" width="14" style="100" customWidth="1"/>
    <col min="14089" max="14089" width="16.1640625" style="100" customWidth="1"/>
    <col min="14090" max="14336" width="9" style="100"/>
    <col min="14337" max="14337" width="6.4140625" style="100" customWidth="1"/>
    <col min="14338" max="14338" width="27.1640625" style="100" customWidth="1"/>
    <col min="14339" max="14339" width="9.1640625" style="100" customWidth="1"/>
    <col min="14340" max="14340" width="10.75" style="100" customWidth="1"/>
    <col min="14341" max="14341" width="14.75" style="100" customWidth="1"/>
    <col min="14342" max="14342" width="8.1640625" style="100" customWidth="1"/>
    <col min="14343" max="14343" width="17" style="100" customWidth="1"/>
    <col min="14344" max="14344" width="14" style="100" customWidth="1"/>
    <col min="14345" max="14345" width="16.1640625" style="100" customWidth="1"/>
    <col min="14346" max="14592" width="9" style="100"/>
    <col min="14593" max="14593" width="6.4140625" style="100" customWidth="1"/>
    <col min="14594" max="14594" width="27.1640625" style="100" customWidth="1"/>
    <col min="14595" max="14595" width="9.1640625" style="100" customWidth="1"/>
    <col min="14596" max="14596" width="10.75" style="100" customWidth="1"/>
    <col min="14597" max="14597" width="14.75" style="100" customWidth="1"/>
    <col min="14598" max="14598" width="8.1640625" style="100" customWidth="1"/>
    <col min="14599" max="14599" width="17" style="100" customWidth="1"/>
    <col min="14600" max="14600" width="14" style="100" customWidth="1"/>
    <col min="14601" max="14601" width="16.1640625" style="100" customWidth="1"/>
    <col min="14602" max="14848" width="9" style="100"/>
    <col min="14849" max="14849" width="6.4140625" style="100" customWidth="1"/>
    <col min="14850" max="14850" width="27.1640625" style="100" customWidth="1"/>
    <col min="14851" max="14851" width="9.1640625" style="100" customWidth="1"/>
    <col min="14852" max="14852" width="10.75" style="100" customWidth="1"/>
    <col min="14853" max="14853" width="14.75" style="100" customWidth="1"/>
    <col min="14854" max="14854" width="8.1640625" style="100" customWidth="1"/>
    <col min="14855" max="14855" width="17" style="100" customWidth="1"/>
    <col min="14856" max="14856" width="14" style="100" customWidth="1"/>
    <col min="14857" max="14857" width="16.1640625" style="100" customWidth="1"/>
    <col min="14858" max="15104" width="9" style="100"/>
    <col min="15105" max="15105" width="6.4140625" style="100" customWidth="1"/>
    <col min="15106" max="15106" width="27.1640625" style="100" customWidth="1"/>
    <col min="15107" max="15107" width="9.1640625" style="100" customWidth="1"/>
    <col min="15108" max="15108" width="10.75" style="100" customWidth="1"/>
    <col min="15109" max="15109" width="14.75" style="100" customWidth="1"/>
    <col min="15110" max="15110" width="8.1640625" style="100" customWidth="1"/>
    <col min="15111" max="15111" width="17" style="100" customWidth="1"/>
    <col min="15112" max="15112" width="14" style="100" customWidth="1"/>
    <col min="15113" max="15113" width="16.1640625" style="100" customWidth="1"/>
    <col min="15114" max="15360" width="9" style="100"/>
    <col min="15361" max="15361" width="6.4140625" style="100" customWidth="1"/>
    <col min="15362" max="15362" width="27.1640625" style="100" customWidth="1"/>
    <col min="15363" max="15363" width="9.1640625" style="100" customWidth="1"/>
    <col min="15364" max="15364" width="10.75" style="100" customWidth="1"/>
    <col min="15365" max="15365" width="14.75" style="100" customWidth="1"/>
    <col min="15366" max="15366" width="8.1640625" style="100" customWidth="1"/>
    <col min="15367" max="15367" width="17" style="100" customWidth="1"/>
    <col min="15368" max="15368" width="14" style="100" customWidth="1"/>
    <col min="15369" max="15369" width="16.1640625" style="100" customWidth="1"/>
    <col min="15370" max="15616" width="9" style="100"/>
    <col min="15617" max="15617" width="6.4140625" style="100" customWidth="1"/>
    <col min="15618" max="15618" width="27.1640625" style="100" customWidth="1"/>
    <col min="15619" max="15619" width="9.1640625" style="100" customWidth="1"/>
    <col min="15620" max="15620" width="10.75" style="100" customWidth="1"/>
    <col min="15621" max="15621" width="14.75" style="100" customWidth="1"/>
    <col min="15622" max="15622" width="8.1640625" style="100" customWidth="1"/>
    <col min="15623" max="15623" width="17" style="100" customWidth="1"/>
    <col min="15624" max="15624" width="14" style="100" customWidth="1"/>
    <col min="15625" max="15625" width="16.1640625" style="100" customWidth="1"/>
    <col min="15626" max="15872" width="9" style="100"/>
    <col min="15873" max="15873" width="6.4140625" style="100" customWidth="1"/>
    <col min="15874" max="15874" width="27.1640625" style="100" customWidth="1"/>
    <col min="15875" max="15875" width="9.1640625" style="100" customWidth="1"/>
    <col min="15876" max="15876" width="10.75" style="100" customWidth="1"/>
    <col min="15877" max="15877" width="14.75" style="100" customWidth="1"/>
    <col min="15878" max="15878" width="8.1640625" style="100" customWidth="1"/>
    <col min="15879" max="15879" width="17" style="100" customWidth="1"/>
    <col min="15880" max="15880" width="14" style="100" customWidth="1"/>
    <col min="15881" max="15881" width="16.1640625" style="100" customWidth="1"/>
    <col min="15882" max="16128" width="9" style="100"/>
    <col min="16129" max="16129" width="6.4140625" style="100" customWidth="1"/>
    <col min="16130" max="16130" width="27.1640625" style="100" customWidth="1"/>
    <col min="16131" max="16131" width="9.1640625" style="100" customWidth="1"/>
    <col min="16132" max="16132" width="10.75" style="100" customWidth="1"/>
    <col min="16133" max="16133" width="14.75" style="100" customWidth="1"/>
    <col min="16134" max="16134" width="8.1640625" style="100" customWidth="1"/>
    <col min="16135" max="16135" width="17" style="100" customWidth="1"/>
    <col min="16136" max="16136" width="14" style="100" customWidth="1"/>
    <col min="16137" max="16137" width="16.1640625" style="100" customWidth="1"/>
    <col min="16138" max="16384" width="9" style="100"/>
  </cols>
  <sheetData>
    <row r="2" spans="1:9" ht="18">
      <c r="A2" s="97" t="s">
        <v>194</v>
      </c>
      <c r="B2" s="97"/>
      <c r="C2" s="97"/>
      <c r="D2" s="97"/>
      <c r="E2" s="97"/>
      <c r="F2" s="97"/>
      <c r="G2" s="98"/>
      <c r="H2" s="98"/>
      <c r="I2" s="99" t="s">
        <v>195</v>
      </c>
    </row>
    <row r="3" spans="1:9" ht="18">
      <c r="A3" s="97" t="s">
        <v>196</v>
      </c>
      <c r="B3" s="97"/>
      <c r="C3" s="97"/>
      <c r="D3" s="97"/>
      <c r="E3" s="97"/>
      <c r="F3" s="97"/>
      <c r="G3" s="101"/>
      <c r="H3" s="101"/>
      <c r="I3" s="102"/>
    </row>
    <row r="4" spans="1:9" ht="18">
      <c r="A4" s="103" t="s">
        <v>197</v>
      </c>
      <c r="B4" s="103"/>
      <c r="C4" s="103"/>
      <c r="D4" s="97"/>
      <c r="E4" s="97"/>
      <c r="F4" s="97"/>
      <c r="G4" s="101"/>
      <c r="H4" s="101"/>
      <c r="I4" s="102"/>
    </row>
    <row r="5" spans="1:9" ht="18">
      <c r="A5" s="103"/>
      <c r="B5" s="103"/>
      <c r="C5" s="103"/>
      <c r="D5" s="97"/>
      <c r="E5" s="97"/>
      <c r="F5" s="97"/>
      <c r="G5" s="101"/>
      <c r="H5" s="101"/>
      <c r="I5" s="102"/>
    </row>
    <row r="6" spans="1:9">
      <c r="A6" s="269" t="s">
        <v>198</v>
      </c>
      <c r="B6" s="269"/>
      <c r="C6" s="269"/>
      <c r="D6" s="269"/>
      <c r="E6" s="269"/>
      <c r="F6" s="269"/>
      <c r="G6" s="269"/>
      <c r="H6" s="269"/>
      <c r="I6" s="269"/>
    </row>
    <row r="7" spans="1:9">
      <c r="A7" s="269" t="s">
        <v>199</v>
      </c>
      <c r="B7" s="269"/>
      <c r="C7" s="269"/>
      <c r="D7" s="269"/>
      <c r="E7" s="269"/>
      <c r="F7" s="269"/>
      <c r="G7" s="269"/>
      <c r="H7" s="269"/>
      <c r="I7" s="269"/>
    </row>
    <row r="8" spans="1:9" ht="18">
      <c r="A8" s="97"/>
      <c r="B8" s="97"/>
      <c r="C8" s="97"/>
      <c r="D8" s="97"/>
      <c r="E8" s="97"/>
      <c r="F8" s="97"/>
      <c r="G8" s="101"/>
      <c r="H8" s="101"/>
      <c r="I8" s="101"/>
    </row>
    <row r="9" spans="1:9" ht="43.5" customHeight="1">
      <c r="A9" s="267" t="s">
        <v>200</v>
      </c>
      <c r="B9" s="267"/>
      <c r="C9" s="270" t="s">
        <v>360</v>
      </c>
      <c r="D9" s="270"/>
      <c r="E9" s="270"/>
      <c r="F9" s="270"/>
      <c r="G9" s="270"/>
      <c r="H9" s="270"/>
      <c r="I9" s="270"/>
    </row>
    <row r="10" spans="1:9" ht="30.75" customHeight="1">
      <c r="A10" s="267" t="s">
        <v>398</v>
      </c>
      <c r="B10" s="267"/>
      <c r="C10" s="268" t="s">
        <v>395</v>
      </c>
      <c r="D10" s="268"/>
      <c r="E10" s="268"/>
      <c r="F10" s="268"/>
      <c r="G10" s="104"/>
      <c r="H10" s="104"/>
      <c r="I10" s="104"/>
    </row>
    <row r="11" spans="1:9" ht="21" customHeight="1">
      <c r="A11" s="265" t="s">
        <v>201</v>
      </c>
      <c r="B11" s="265"/>
      <c r="C11" s="105" t="s">
        <v>202</v>
      </c>
      <c r="D11" s="105"/>
      <c r="E11" s="105"/>
      <c r="F11" s="105"/>
      <c r="G11" s="106"/>
      <c r="H11" s="106"/>
      <c r="I11" s="106"/>
    </row>
    <row r="12" spans="1:9" ht="21" customHeight="1">
      <c r="A12" s="265" t="s">
        <v>399</v>
      </c>
      <c r="B12" s="265"/>
      <c r="C12" s="266" t="s">
        <v>204</v>
      </c>
      <c r="D12" s="266"/>
      <c r="E12" s="266"/>
      <c r="F12" s="266"/>
      <c r="G12" s="266"/>
      <c r="H12" s="266"/>
      <c r="I12" s="266"/>
    </row>
    <row r="13" spans="1:9" ht="23.25" customHeight="1">
      <c r="A13" s="265" t="s">
        <v>203</v>
      </c>
      <c r="B13" s="265"/>
      <c r="C13" s="266" t="s">
        <v>400</v>
      </c>
      <c r="D13" s="266"/>
      <c r="E13" s="266"/>
      <c r="F13" s="266"/>
      <c r="G13" s="266"/>
      <c r="H13" s="266"/>
      <c r="I13" s="266"/>
    </row>
    <row r="14" spans="1:9" ht="26.25" customHeight="1">
      <c r="A14" s="107" t="s">
        <v>397</v>
      </c>
      <c r="B14" s="107"/>
      <c r="C14" s="108"/>
      <c r="D14" s="265" t="s">
        <v>205</v>
      </c>
      <c r="E14" s="265"/>
      <c r="F14" s="109"/>
      <c r="G14" s="110">
        <v>43783</v>
      </c>
      <c r="H14" s="111"/>
      <c r="I14" s="112"/>
    </row>
    <row r="15" spans="1:9" ht="27" customHeight="1">
      <c r="A15" s="107" t="s">
        <v>206</v>
      </c>
      <c r="B15" s="107"/>
      <c r="C15" s="107"/>
      <c r="D15" s="271">
        <v>155400000000</v>
      </c>
      <c r="E15" s="271"/>
      <c r="F15" s="113" t="s">
        <v>207</v>
      </c>
      <c r="G15" s="107" t="s">
        <v>208</v>
      </c>
      <c r="H15" s="272">
        <v>147600000000</v>
      </c>
      <c r="I15" s="272"/>
    </row>
    <row r="16" spans="1:9" ht="18">
      <c r="A16" s="114" t="s">
        <v>209</v>
      </c>
      <c r="B16" s="115"/>
      <c r="C16" s="115"/>
      <c r="D16" s="115"/>
      <c r="E16" s="115" t="s">
        <v>210</v>
      </c>
      <c r="F16" s="115"/>
      <c r="G16" s="116"/>
      <c r="H16" s="116"/>
      <c r="I16" s="116"/>
    </row>
    <row r="17" spans="1:9" ht="18">
      <c r="A17" s="115"/>
      <c r="B17" s="115"/>
      <c r="C17" s="115"/>
      <c r="D17" s="115"/>
      <c r="E17" s="115"/>
      <c r="F17" s="115"/>
      <c r="G17" s="116"/>
      <c r="H17" s="273" t="s">
        <v>211</v>
      </c>
      <c r="I17" s="273"/>
    </row>
    <row r="18" spans="1:9" ht="24" customHeight="1">
      <c r="A18" s="274" t="s">
        <v>212</v>
      </c>
      <c r="B18" s="274"/>
      <c r="C18" s="274"/>
      <c r="D18" s="275" t="s">
        <v>363</v>
      </c>
      <c r="E18" s="276"/>
      <c r="F18" s="279" t="s">
        <v>214</v>
      </c>
      <c r="G18" s="279"/>
      <c r="H18" s="279"/>
      <c r="I18" s="279"/>
    </row>
    <row r="19" spans="1:9" ht="36" customHeight="1">
      <c r="A19" s="274"/>
      <c r="B19" s="274"/>
      <c r="C19" s="274"/>
      <c r="D19" s="277"/>
      <c r="E19" s="278"/>
      <c r="F19" s="279" t="s">
        <v>189</v>
      </c>
      <c r="G19" s="279"/>
      <c r="H19" s="279" t="s">
        <v>215</v>
      </c>
      <c r="I19" s="279"/>
    </row>
    <row r="20" spans="1:9" ht="16.5" customHeight="1">
      <c r="A20" s="283">
        <v>1</v>
      </c>
      <c r="B20" s="283"/>
      <c r="C20" s="283"/>
      <c r="D20" s="284">
        <v>2</v>
      </c>
      <c r="E20" s="285"/>
      <c r="F20" s="286" t="s">
        <v>216</v>
      </c>
      <c r="G20" s="286"/>
      <c r="H20" s="287" t="s">
        <v>217</v>
      </c>
      <c r="I20" s="287"/>
    </row>
    <row r="21" spans="1:9" ht="31.5" customHeight="1">
      <c r="A21" s="288" t="s">
        <v>218</v>
      </c>
      <c r="B21" s="289"/>
      <c r="C21" s="290"/>
      <c r="D21" s="291">
        <f>D22</f>
        <v>155400000000</v>
      </c>
      <c r="E21" s="292"/>
      <c r="F21" s="293">
        <f>F22</f>
        <v>147600000000</v>
      </c>
      <c r="G21" s="293"/>
      <c r="H21" s="294">
        <f>F21-D21</f>
        <v>-7800000000</v>
      </c>
      <c r="I21" s="294"/>
    </row>
    <row r="22" spans="1:9" ht="31.5" customHeight="1">
      <c r="A22" s="295" t="s">
        <v>219</v>
      </c>
      <c r="B22" s="296"/>
      <c r="C22" s="296"/>
      <c r="D22" s="297">
        <f>D15</f>
        <v>155400000000</v>
      </c>
      <c r="E22" s="297"/>
      <c r="F22" s="298">
        <f>H15</f>
        <v>147600000000</v>
      </c>
      <c r="G22" s="298"/>
      <c r="H22" s="299">
        <f>F22-D22</f>
        <v>-7800000000</v>
      </c>
      <c r="I22" s="299"/>
    </row>
    <row r="23" spans="1:9" ht="12" customHeight="1">
      <c r="A23" s="115"/>
      <c r="B23" s="117"/>
      <c r="C23" s="117"/>
      <c r="D23" s="118"/>
      <c r="E23" s="118"/>
      <c r="F23" s="119"/>
      <c r="G23" s="119"/>
      <c r="H23" s="120"/>
      <c r="I23" s="120"/>
    </row>
    <row r="24" spans="1:9" ht="18">
      <c r="A24" s="114" t="s">
        <v>220</v>
      </c>
      <c r="B24" s="115"/>
      <c r="C24" s="115"/>
      <c r="D24" s="115"/>
      <c r="E24" s="115"/>
      <c r="F24" s="115"/>
      <c r="G24" s="116"/>
      <c r="H24" s="116"/>
      <c r="I24" s="116"/>
    </row>
    <row r="25" spans="1:9" ht="17.25" customHeight="1">
      <c r="A25" s="115"/>
      <c r="B25" s="115"/>
      <c r="C25" s="115"/>
      <c r="D25" s="115"/>
      <c r="E25" s="115"/>
      <c r="F25" s="115"/>
      <c r="G25" s="116"/>
      <c r="H25" s="273" t="s">
        <v>211</v>
      </c>
      <c r="I25" s="273"/>
    </row>
    <row r="26" spans="1:9" s="122" customFormat="1" ht="37.5" customHeight="1">
      <c r="A26" s="121" t="s">
        <v>0</v>
      </c>
      <c r="B26" s="280" t="s">
        <v>221</v>
      </c>
      <c r="C26" s="281"/>
      <c r="D26" s="282" t="s">
        <v>213</v>
      </c>
      <c r="E26" s="282"/>
      <c r="F26" s="282" t="s">
        <v>222</v>
      </c>
      <c r="G26" s="282"/>
      <c r="H26" s="282" t="s">
        <v>223</v>
      </c>
      <c r="I26" s="282"/>
    </row>
    <row r="27" spans="1:9" ht="22.5" customHeight="1">
      <c r="A27" s="123">
        <v>1</v>
      </c>
      <c r="B27" s="300">
        <v>2</v>
      </c>
      <c r="C27" s="301"/>
      <c r="D27" s="302">
        <v>3</v>
      </c>
      <c r="E27" s="303"/>
      <c r="F27" s="283">
        <v>4</v>
      </c>
      <c r="G27" s="283"/>
      <c r="H27" s="283">
        <v>5</v>
      </c>
      <c r="I27" s="283"/>
    </row>
    <row r="28" spans="1:9" ht="24.75" customHeight="1">
      <c r="A28" s="124"/>
      <c r="B28" s="304" t="s">
        <v>224</v>
      </c>
      <c r="C28" s="304"/>
      <c r="D28" s="305">
        <f>SUM(D29:D34)</f>
        <v>155400000000</v>
      </c>
      <c r="E28" s="306"/>
      <c r="F28" s="307">
        <f>SUM(F29:F34)</f>
        <v>147600000000</v>
      </c>
      <c r="G28" s="308"/>
      <c r="H28" s="305">
        <f>SUM(H29:H34)</f>
        <v>-7800000000</v>
      </c>
      <c r="I28" s="306"/>
    </row>
    <row r="29" spans="1:9" ht="27.75" customHeight="1">
      <c r="A29" s="124">
        <v>1</v>
      </c>
      <c r="B29" s="295" t="s">
        <v>225</v>
      </c>
      <c r="C29" s="295"/>
      <c r="D29" s="309">
        <v>148000000000</v>
      </c>
      <c r="E29" s="310"/>
      <c r="F29" s="311">
        <v>147600000000</v>
      </c>
      <c r="G29" s="311"/>
      <c r="H29" s="309">
        <f t="shared" ref="H29:H34" si="0">F29-D29</f>
        <v>-400000000</v>
      </c>
      <c r="I29" s="310"/>
    </row>
    <row r="30" spans="1:9" ht="30" customHeight="1">
      <c r="A30" s="124">
        <v>2</v>
      </c>
      <c r="B30" s="295" t="s">
        <v>226</v>
      </c>
      <c r="C30" s="295"/>
      <c r="D30" s="309"/>
      <c r="E30" s="310"/>
      <c r="F30" s="312">
        <v>0</v>
      </c>
      <c r="G30" s="312"/>
      <c r="H30" s="309">
        <f t="shared" si="0"/>
        <v>0</v>
      </c>
      <c r="I30" s="310"/>
    </row>
    <row r="31" spans="1:9" ht="30" customHeight="1">
      <c r="A31" s="124">
        <v>3</v>
      </c>
      <c r="B31" s="296" t="s">
        <v>227</v>
      </c>
      <c r="C31" s="295"/>
      <c r="D31" s="313"/>
      <c r="E31" s="314"/>
      <c r="F31" s="312">
        <v>0</v>
      </c>
      <c r="G31" s="312"/>
      <c r="H31" s="309">
        <f t="shared" si="0"/>
        <v>0</v>
      </c>
      <c r="I31" s="310"/>
    </row>
    <row r="32" spans="1:9" ht="30" customHeight="1">
      <c r="A32" s="124">
        <v>4</v>
      </c>
      <c r="B32" s="296" t="s">
        <v>228</v>
      </c>
      <c r="C32" s="295"/>
      <c r="D32" s="313"/>
      <c r="E32" s="314"/>
      <c r="F32" s="312">
        <v>0</v>
      </c>
      <c r="G32" s="312"/>
      <c r="H32" s="309">
        <f t="shared" si="0"/>
        <v>0</v>
      </c>
      <c r="I32" s="310"/>
    </row>
    <row r="33" spans="1:9" ht="30" customHeight="1">
      <c r="A33" s="124">
        <v>5</v>
      </c>
      <c r="B33" s="317" t="s">
        <v>180</v>
      </c>
      <c r="C33" s="318"/>
      <c r="D33" s="313"/>
      <c r="E33" s="314"/>
      <c r="F33" s="312">
        <v>0</v>
      </c>
      <c r="G33" s="312"/>
      <c r="H33" s="309">
        <f t="shared" si="0"/>
        <v>0</v>
      </c>
      <c r="I33" s="310"/>
    </row>
    <row r="34" spans="1:9" ht="30" customHeight="1">
      <c r="A34" s="124">
        <v>6</v>
      </c>
      <c r="B34" s="296" t="s">
        <v>229</v>
      </c>
      <c r="C34" s="295"/>
      <c r="D34" s="313">
        <v>7400000000</v>
      </c>
      <c r="E34" s="314"/>
      <c r="F34" s="312">
        <v>0</v>
      </c>
      <c r="G34" s="312"/>
      <c r="H34" s="309">
        <f t="shared" si="0"/>
        <v>-7400000000</v>
      </c>
      <c r="I34" s="310"/>
    </row>
    <row r="35" spans="1:9" ht="18" hidden="1">
      <c r="A35" s="115"/>
      <c r="B35" s="114" t="s">
        <v>230</v>
      </c>
      <c r="C35" s="125"/>
      <c r="D35" s="125"/>
      <c r="E35" s="125"/>
      <c r="F35" s="125"/>
      <c r="G35" s="126">
        <f>+E28-122052000</f>
        <v>-122052000</v>
      </c>
      <c r="H35" s="126"/>
      <c r="I35" s="116"/>
    </row>
    <row r="36" spans="1:9" ht="18" hidden="1">
      <c r="A36" s="115"/>
      <c r="B36" s="115"/>
      <c r="C36" s="125"/>
      <c r="D36" s="125"/>
      <c r="E36" s="125"/>
      <c r="F36" s="125"/>
      <c r="G36" s="116"/>
      <c r="H36" s="116"/>
      <c r="I36" s="116"/>
    </row>
    <row r="37" spans="1:9" ht="18" hidden="1">
      <c r="A37" s="319" t="s">
        <v>0</v>
      </c>
      <c r="B37" s="319" t="s">
        <v>221</v>
      </c>
      <c r="C37" s="322" t="s">
        <v>231</v>
      </c>
      <c r="D37" s="323"/>
      <c r="E37" s="323"/>
      <c r="F37" s="323"/>
      <c r="G37" s="323"/>
      <c r="H37" s="323"/>
      <c r="I37" s="324"/>
    </row>
    <row r="38" spans="1:9" ht="18" hidden="1">
      <c r="A38" s="320"/>
      <c r="B38" s="320"/>
      <c r="C38" s="325" t="s">
        <v>232</v>
      </c>
      <c r="D38" s="309" t="s">
        <v>233</v>
      </c>
      <c r="E38" s="327"/>
      <c r="F38" s="327"/>
      <c r="G38" s="327"/>
      <c r="H38" s="327"/>
      <c r="I38" s="310"/>
    </row>
    <row r="39" spans="1:9" ht="36" hidden="1">
      <c r="A39" s="321"/>
      <c r="B39" s="321"/>
      <c r="C39" s="326"/>
      <c r="D39" s="127" t="s">
        <v>234</v>
      </c>
      <c r="E39" s="127"/>
      <c r="F39" s="127"/>
      <c r="G39" s="128" t="s">
        <v>235</v>
      </c>
      <c r="H39" s="128"/>
      <c r="I39" s="127" t="s">
        <v>236</v>
      </c>
    </row>
    <row r="40" spans="1:9" ht="18" hidden="1">
      <c r="A40" s="129" t="s">
        <v>237</v>
      </c>
      <c r="B40" s="129" t="s">
        <v>238</v>
      </c>
      <c r="C40" s="130" t="s">
        <v>216</v>
      </c>
      <c r="D40" s="131" t="s">
        <v>217</v>
      </c>
      <c r="E40" s="131"/>
      <c r="F40" s="131"/>
      <c r="G40" s="131" t="s">
        <v>239</v>
      </c>
      <c r="H40" s="131"/>
      <c r="I40" s="131" t="s">
        <v>240</v>
      </c>
    </row>
    <row r="41" spans="1:9" ht="18" hidden="1">
      <c r="A41" s="132"/>
      <c r="B41" s="133" t="s">
        <v>241</v>
      </c>
      <c r="C41" s="134" t="e">
        <f>SUM(C43,C45:C46)</f>
        <v>#REF!</v>
      </c>
      <c r="D41" s="134">
        <f>SUM(D42:D44)</f>
        <v>0</v>
      </c>
      <c r="E41" s="134"/>
      <c r="F41" s="134"/>
      <c r="G41" s="134">
        <f>SUM(G42:G44)</f>
        <v>0</v>
      </c>
      <c r="H41" s="134"/>
      <c r="I41" s="134" t="e">
        <f>SUM(I43,I45:I46)</f>
        <v>#REF!</v>
      </c>
    </row>
    <row r="42" spans="1:9" ht="18" hidden="1">
      <c r="A42" s="132"/>
      <c r="B42" s="133" t="s">
        <v>242</v>
      </c>
      <c r="C42" s="135" t="e">
        <f>C44</f>
        <v>#REF!</v>
      </c>
      <c r="D42" s="134">
        <f>SUM(D43:D46)</f>
        <v>0</v>
      </c>
      <c r="E42" s="134"/>
      <c r="F42" s="134"/>
      <c r="G42" s="134">
        <f>SUM(G43:G46)</f>
        <v>0</v>
      </c>
      <c r="H42" s="134"/>
      <c r="I42" s="134" t="e">
        <f>SUM(I44)</f>
        <v>#REF!</v>
      </c>
    </row>
    <row r="43" spans="1:9" ht="18" hidden="1">
      <c r="A43" s="132"/>
      <c r="B43" s="132" t="s">
        <v>243</v>
      </c>
      <c r="C43" s="136" t="e">
        <f>#REF!</f>
        <v>#REF!</v>
      </c>
      <c r="D43" s="137"/>
      <c r="E43" s="137"/>
      <c r="F43" s="137"/>
      <c r="G43" s="137"/>
      <c r="H43" s="137"/>
      <c r="I43" s="138" t="e">
        <f>#REF!</f>
        <v>#REF!</v>
      </c>
    </row>
    <row r="44" spans="1:9" ht="18" hidden="1">
      <c r="A44" s="132"/>
      <c r="B44" s="139" t="s">
        <v>242</v>
      </c>
      <c r="C44" s="136" t="e">
        <f>#REF!</f>
        <v>#REF!</v>
      </c>
      <c r="D44" s="137"/>
      <c r="E44" s="137"/>
      <c r="F44" s="137"/>
      <c r="G44" s="137"/>
      <c r="H44" s="137"/>
      <c r="I44" s="138" t="e">
        <f>#REF!</f>
        <v>#REF!</v>
      </c>
    </row>
    <row r="45" spans="1:9" ht="18" hidden="1">
      <c r="A45" s="132"/>
      <c r="B45" s="132" t="s">
        <v>244</v>
      </c>
      <c r="C45" s="136">
        <f>E31</f>
        <v>0</v>
      </c>
      <c r="D45" s="137"/>
      <c r="E45" s="137"/>
      <c r="F45" s="137"/>
      <c r="G45" s="137"/>
      <c r="H45" s="137"/>
      <c r="I45" s="138">
        <f>E31</f>
        <v>0</v>
      </c>
    </row>
    <row r="46" spans="1:9" ht="18" hidden="1">
      <c r="A46" s="132"/>
      <c r="B46" s="132" t="s">
        <v>245</v>
      </c>
      <c r="C46" s="136" t="e">
        <f>#REF!</f>
        <v>#REF!</v>
      </c>
      <c r="D46" s="137"/>
      <c r="E46" s="137"/>
      <c r="F46" s="137"/>
      <c r="G46" s="137"/>
      <c r="H46" s="137"/>
      <c r="I46" s="138" t="e">
        <f>#REF!</f>
        <v>#REF!</v>
      </c>
    </row>
    <row r="47" spans="1:9" ht="18">
      <c r="A47" s="115"/>
      <c r="B47" s="115"/>
      <c r="C47" s="125"/>
      <c r="D47" s="202"/>
      <c r="E47" s="202"/>
      <c r="F47" s="202"/>
      <c r="G47" s="202"/>
      <c r="H47" s="202"/>
      <c r="I47" s="120"/>
    </row>
    <row r="48" spans="1:9" ht="18">
      <c r="A48" s="114" t="s">
        <v>401</v>
      </c>
      <c r="B48" s="115"/>
      <c r="C48" s="115"/>
      <c r="D48" s="115"/>
      <c r="E48" s="115"/>
      <c r="F48" s="115"/>
      <c r="G48" s="116"/>
      <c r="H48" s="116"/>
      <c r="I48" s="116"/>
    </row>
    <row r="49" spans="1:9" ht="18">
      <c r="A49" s="114"/>
      <c r="B49" s="315"/>
      <c r="C49" s="315"/>
      <c r="D49" s="115"/>
      <c r="E49" s="115"/>
      <c r="F49" s="316"/>
      <c r="G49" s="316"/>
      <c r="H49" s="116"/>
      <c r="I49" s="116"/>
    </row>
    <row r="50" spans="1:9" ht="18">
      <c r="A50" s="114"/>
      <c r="B50" s="140"/>
      <c r="C50" s="140"/>
      <c r="D50" s="115"/>
      <c r="E50" s="115"/>
      <c r="F50" s="141"/>
      <c r="G50" s="141"/>
      <c r="H50" s="116"/>
      <c r="I50" s="116"/>
    </row>
    <row r="51" spans="1:9" ht="18">
      <c r="A51" s="114" t="s">
        <v>247</v>
      </c>
      <c r="B51" s="115"/>
      <c r="C51" s="115"/>
      <c r="D51" s="115"/>
      <c r="E51" s="115"/>
      <c r="F51" s="115"/>
      <c r="G51" s="116"/>
      <c r="H51" s="116"/>
      <c r="I51" s="116"/>
    </row>
    <row r="52" spans="1:9" ht="21" customHeight="1">
      <c r="A52" s="115"/>
      <c r="B52" s="115"/>
      <c r="C52" s="115"/>
      <c r="D52" s="115"/>
      <c r="E52" s="115"/>
      <c r="F52" s="115"/>
      <c r="G52" s="116"/>
      <c r="H52" s="273" t="s">
        <v>211</v>
      </c>
      <c r="I52" s="273"/>
    </row>
    <row r="53" spans="1:9">
      <c r="A53" s="328" t="s">
        <v>0</v>
      </c>
      <c r="B53" s="328" t="s">
        <v>248</v>
      </c>
      <c r="C53" s="328"/>
      <c r="D53" s="328"/>
      <c r="E53" s="328"/>
      <c r="F53" s="329" t="s">
        <v>249</v>
      </c>
      <c r="G53" s="329"/>
      <c r="H53" s="329"/>
      <c r="I53" s="329"/>
    </row>
    <row r="54" spans="1:9">
      <c r="A54" s="328"/>
      <c r="B54" s="328"/>
      <c r="C54" s="328"/>
      <c r="D54" s="328"/>
      <c r="E54" s="328"/>
      <c r="F54" s="329" t="s">
        <v>250</v>
      </c>
      <c r="G54" s="329"/>
      <c r="H54" s="329" t="s">
        <v>251</v>
      </c>
      <c r="I54" s="329"/>
    </row>
    <row r="55" spans="1:9" ht="18">
      <c r="A55" s="123">
        <v>1</v>
      </c>
      <c r="B55" s="300">
        <v>2</v>
      </c>
      <c r="C55" s="331"/>
      <c r="D55" s="331"/>
      <c r="E55" s="301"/>
      <c r="F55" s="283">
        <v>3</v>
      </c>
      <c r="G55" s="283"/>
      <c r="H55" s="283">
        <v>4</v>
      </c>
      <c r="I55" s="283"/>
    </row>
    <row r="56" spans="1:9" s="143" customFormat="1" ht="29.25" customHeight="1">
      <c r="A56" s="142"/>
      <c r="B56" s="332" t="s">
        <v>252</v>
      </c>
      <c r="C56" s="333"/>
      <c r="D56" s="333"/>
      <c r="E56" s="334"/>
      <c r="F56" s="335">
        <f>F57</f>
        <v>147600000000</v>
      </c>
      <c r="G56" s="336"/>
      <c r="H56" s="335">
        <f>H57</f>
        <v>147600000000</v>
      </c>
      <c r="I56" s="336"/>
    </row>
    <row r="57" spans="1:9" ht="30.75" customHeight="1">
      <c r="A57" s="144">
        <v>1</v>
      </c>
      <c r="B57" s="337" t="s">
        <v>253</v>
      </c>
      <c r="C57" s="338"/>
      <c r="D57" s="338"/>
      <c r="E57" s="338"/>
      <c r="F57" s="339">
        <f>F29</f>
        <v>147600000000</v>
      </c>
      <c r="G57" s="339"/>
      <c r="H57" s="339">
        <f>F57</f>
        <v>147600000000</v>
      </c>
      <c r="I57" s="339"/>
    </row>
    <row r="58" spans="1:9" ht="30.75" customHeight="1">
      <c r="A58" s="145"/>
      <c r="B58" s="145"/>
      <c r="C58" s="146"/>
      <c r="D58" s="146"/>
      <c r="E58" s="146"/>
      <c r="F58" s="147"/>
      <c r="G58" s="147"/>
      <c r="H58" s="147"/>
      <c r="I58" s="147"/>
    </row>
    <row r="59" spans="1:9" ht="18">
      <c r="A59" s="114" t="s">
        <v>254</v>
      </c>
      <c r="B59" s="115"/>
      <c r="C59" s="115"/>
      <c r="D59" s="115"/>
      <c r="E59" s="115"/>
      <c r="F59" s="115"/>
      <c r="G59" s="116"/>
      <c r="H59" s="116"/>
      <c r="I59" s="116"/>
    </row>
    <row r="60" spans="1:9" ht="21.75" customHeight="1">
      <c r="A60" s="115">
        <v>1</v>
      </c>
      <c r="B60" s="148" t="s">
        <v>255</v>
      </c>
      <c r="C60" s="115"/>
      <c r="D60" s="115"/>
      <c r="E60" s="115"/>
      <c r="F60" s="115"/>
      <c r="G60" s="116"/>
      <c r="H60" s="116"/>
      <c r="I60" s="116"/>
    </row>
    <row r="61" spans="1:9" ht="59.25" customHeight="1">
      <c r="A61" s="140"/>
      <c r="B61" s="341" t="s">
        <v>405</v>
      </c>
      <c r="C61" s="315"/>
      <c r="D61" s="315"/>
      <c r="E61" s="315"/>
      <c r="F61" s="315"/>
      <c r="G61" s="315"/>
      <c r="H61" s="315"/>
      <c r="I61" s="315"/>
    </row>
    <row r="62" spans="1:9" ht="20.25" customHeight="1">
      <c r="A62" s="115">
        <v>2</v>
      </c>
      <c r="B62" s="148" t="s">
        <v>256</v>
      </c>
      <c r="C62" s="115"/>
      <c r="D62" s="115"/>
      <c r="E62" s="115"/>
      <c r="F62" s="115"/>
      <c r="G62" s="116"/>
      <c r="H62" s="116"/>
      <c r="I62" s="116"/>
    </row>
    <row r="63" spans="1:9" ht="21" customHeight="1">
      <c r="A63" s="149" t="s">
        <v>257</v>
      </c>
      <c r="B63" s="340" t="s">
        <v>258</v>
      </c>
      <c r="C63" s="340"/>
      <c r="D63" s="340"/>
      <c r="E63" s="340"/>
      <c r="F63" s="340"/>
      <c r="G63" s="340"/>
      <c r="H63" s="340"/>
      <c r="I63" s="340"/>
    </row>
    <row r="64" spans="1:9" ht="21.75" customHeight="1">
      <c r="A64" s="149" t="s">
        <v>257</v>
      </c>
      <c r="B64" s="341" t="s">
        <v>259</v>
      </c>
      <c r="C64" s="341"/>
      <c r="D64" s="341"/>
      <c r="E64" s="341"/>
      <c r="F64" s="341"/>
      <c r="G64" s="341"/>
      <c r="H64" s="341"/>
      <c r="I64" s="341"/>
    </row>
    <row r="65" spans="1:9" ht="18">
      <c r="A65" s="115">
        <v>3</v>
      </c>
      <c r="B65" s="148" t="s">
        <v>260</v>
      </c>
      <c r="C65" s="115" t="s">
        <v>261</v>
      </c>
      <c r="D65" s="115"/>
      <c r="E65" s="115"/>
      <c r="F65" s="115"/>
      <c r="G65" s="116"/>
      <c r="H65" s="116"/>
      <c r="I65" s="116"/>
    </row>
    <row r="66" spans="1:9" ht="18">
      <c r="A66" s="115"/>
      <c r="B66" s="115"/>
      <c r="C66" s="115"/>
      <c r="D66" s="115"/>
      <c r="E66" s="115"/>
      <c r="F66" s="330" t="s">
        <v>364</v>
      </c>
      <c r="G66" s="330"/>
      <c r="H66" s="330"/>
      <c r="I66" s="330"/>
    </row>
    <row r="67" spans="1:9">
      <c r="A67" s="342"/>
      <c r="B67" s="342"/>
      <c r="C67" s="342"/>
      <c r="D67" s="342"/>
      <c r="E67" s="150"/>
      <c r="F67" s="150"/>
      <c r="G67" s="343" t="s">
        <v>262</v>
      </c>
      <c r="H67" s="343"/>
      <c r="I67" s="343"/>
    </row>
    <row r="68" spans="1:9">
      <c r="A68" s="342" t="s">
        <v>263</v>
      </c>
      <c r="B68" s="342"/>
      <c r="C68" s="114"/>
      <c r="D68" s="342" t="s">
        <v>264</v>
      </c>
      <c r="E68" s="342"/>
      <c r="F68" s="342"/>
      <c r="G68" s="343" t="s">
        <v>265</v>
      </c>
      <c r="H68" s="343"/>
      <c r="I68" s="343"/>
    </row>
    <row r="69" spans="1:9" ht="18">
      <c r="A69" s="115"/>
      <c r="B69" s="115"/>
      <c r="C69" s="115"/>
      <c r="D69" s="115"/>
      <c r="E69" s="115"/>
      <c r="F69" s="115"/>
      <c r="G69" s="116"/>
      <c r="H69" s="116"/>
      <c r="I69" s="116"/>
    </row>
    <row r="70" spans="1:9" ht="18">
      <c r="A70" s="115"/>
      <c r="B70" s="115"/>
      <c r="C70" s="115"/>
      <c r="D70" s="115"/>
      <c r="E70" s="115"/>
      <c r="F70" s="115"/>
      <c r="G70" s="116"/>
      <c r="H70" s="116"/>
      <c r="I70" s="116"/>
    </row>
    <row r="71" spans="1:9" ht="18">
      <c r="A71" s="115"/>
      <c r="B71" s="115"/>
      <c r="C71" s="115"/>
      <c r="D71" s="115"/>
      <c r="E71" s="115"/>
      <c r="F71" s="115"/>
      <c r="G71" s="116"/>
      <c r="H71" s="116"/>
      <c r="I71" s="116"/>
    </row>
    <row r="72" spans="1:9" ht="18">
      <c r="A72" s="115"/>
      <c r="B72" s="151"/>
      <c r="C72" s="152"/>
      <c r="D72" s="140"/>
      <c r="E72" s="140"/>
      <c r="F72" s="140"/>
      <c r="G72" s="116"/>
      <c r="H72" s="116"/>
      <c r="I72" s="116"/>
    </row>
    <row r="73" spans="1:9" ht="18">
      <c r="A73" s="115"/>
      <c r="B73" s="153"/>
      <c r="C73" s="152"/>
      <c r="D73" s="140"/>
      <c r="E73" s="140"/>
      <c r="F73" s="140"/>
      <c r="G73" s="116"/>
      <c r="H73" s="116"/>
      <c r="I73" s="116"/>
    </row>
    <row r="74" spans="1:9" ht="18">
      <c r="A74" s="115"/>
      <c r="B74" s="115"/>
      <c r="C74" s="150"/>
      <c r="D74" s="115"/>
      <c r="E74" s="115"/>
      <c r="F74" s="115"/>
      <c r="G74" s="116"/>
      <c r="H74" s="116"/>
      <c r="I74" s="116"/>
    </row>
    <row r="75" spans="1:9">
      <c r="A75" s="342" t="s">
        <v>266</v>
      </c>
      <c r="B75" s="342"/>
      <c r="C75" s="114"/>
      <c r="D75" s="342" t="s">
        <v>267</v>
      </c>
      <c r="E75" s="342"/>
      <c r="F75" s="342"/>
      <c r="G75" s="343" t="s">
        <v>268</v>
      </c>
      <c r="H75" s="343"/>
      <c r="I75" s="343"/>
    </row>
  </sheetData>
  <mergeCells count="104">
    <mergeCell ref="A75:B75"/>
    <mergeCell ref="D75:F75"/>
    <mergeCell ref="G75:I75"/>
    <mergeCell ref="A67:B67"/>
    <mergeCell ref="C67:D67"/>
    <mergeCell ref="G67:I67"/>
    <mergeCell ref="A68:B68"/>
    <mergeCell ref="D68:F68"/>
    <mergeCell ref="G68:I68"/>
    <mergeCell ref="F66:I66"/>
    <mergeCell ref="B55:E55"/>
    <mergeCell ref="F55:G55"/>
    <mergeCell ref="H55:I55"/>
    <mergeCell ref="B56:E56"/>
    <mergeCell ref="F56:G56"/>
    <mergeCell ref="H56:I56"/>
    <mergeCell ref="B57:E57"/>
    <mergeCell ref="F57:G57"/>
    <mergeCell ref="H57:I57"/>
    <mergeCell ref="B63:I63"/>
    <mergeCell ref="B64:I64"/>
    <mergeCell ref="B61:I61"/>
    <mergeCell ref="A37:A39"/>
    <mergeCell ref="B37:B39"/>
    <mergeCell ref="C37:I37"/>
    <mergeCell ref="C38:C39"/>
    <mergeCell ref="D38:I38"/>
    <mergeCell ref="H52:I52"/>
    <mergeCell ref="A53:A54"/>
    <mergeCell ref="B53:E54"/>
    <mergeCell ref="F53:I53"/>
    <mergeCell ref="F54:G54"/>
    <mergeCell ref="H54:I54"/>
    <mergeCell ref="H33:I33"/>
    <mergeCell ref="B34:C34"/>
    <mergeCell ref="D34:E34"/>
    <mergeCell ref="F34:G34"/>
    <mergeCell ref="H34:I34"/>
    <mergeCell ref="B49:C49"/>
    <mergeCell ref="F49:G49"/>
    <mergeCell ref="B33:C33"/>
    <mergeCell ref="D33:E33"/>
    <mergeCell ref="F33:G33"/>
    <mergeCell ref="B30:C30"/>
    <mergeCell ref="D30:E30"/>
    <mergeCell ref="F30:G30"/>
    <mergeCell ref="H30:I30"/>
    <mergeCell ref="B31:C31"/>
    <mergeCell ref="D31:E31"/>
    <mergeCell ref="F31:G31"/>
    <mergeCell ref="H31:I31"/>
    <mergeCell ref="B32:C32"/>
    <mergeCell ref="D32:E32"/>
    <mergeCell ref="F32:G32"/>
    <mergeCell ref="H32:I32"/>
    <mergeCell ref="B27:C27"/>
    <mergeCell ref="D27:E27"/>
    <mergeCell ref="F27:G27"/>
    <mergeCell ref="H27:I27"/>
    <mergeCell ref="B28:C28"/>
    <mergeCell ref="D28:E28"/>
    <mergeCell ref="F28:G28"/>
    <mergeCell ref="H28:I28"/>
    <mergeCell ref="B29:C29"/>
    <mergeCell ref="D29:E29"/>
    <mergeCell ref="F29:G29"/>
    <mergeCell ref="H29:I29"/>
    <mergeCell ref="B26:C26"/>
    <mergeCell ref="D26:E26"/>
    <mergeCell ref="F26:G26"/>
    <mergeCell ref="H26:I26"/>
    <mergeCell ref="A20:C20"/>
    <mergeCell ref="D20:E20"/>
    <mergeCell ref="F20:G20"/>
    <mergeCell ref="H20:I20"/>
    <mergeCell ref="A21:C21"/>
    <mergeCell ref="D21:E21"/>
    <mergeCell ref="F21:G21"/>
    <mergeCell ref="H21:I21"/>
    <mergeCell ref="A22:C22"/>
    <mergeCell ref="D22:E22"/>
    <mergeCell ref="F22:G22"/>
    <mergeCell ref="H22:I22"/>
    <mergeCell ref="H25:I25"/>
    <mergeCell ref="D14:E14"/>
    <mergeCell ref="D15:E15"/>
    <mergeCell ref="H15:I15"/>
    <mergeCell ref="H17:I17"/>
    <mergeCell ref="A18:C19"/>
    <mergeCell ref="D18:E19"/>
    <mergeCell ref="F18:I18"/>
    <mergeCell ref="F19:G19"/>
    <mergeCell ref="H19:I19"/>
    <mergeCell ref="A13:B13"/>
    <mergeCell ref="C13:I13"/>
    <mergeCell ref="A10:B10"/>
    <mergeCell ref="C10:F10"/>
    <mergeCell ref="A12:B12"/>
    <mergeCell ref="C12:I12"/>
    <mergeCell ref="A6:I6"/>
    <mergeCell ref="A7:I7"/>
    <mergeCell ref="A9:B9"/>
    <mergeCell ref="C9:I9"/>
    <mergeCell ref="A11:B11"/>
  </mergeCells>
  <pageMargins left="0.7" right="0.7" top="0.5" bottom="0.75" header="0.3" footer="0.3"/>
  <pageSetup paperSize="9" scale="70" fitToHeight="0"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3"/>
  <sheetViews>
    <sheetView topLeftCell="D1" workbookViewId="0">
      <selection activeCell="H16" sqref="H16"/>
    </sheetView>
  </sheetViews>
  <sheetFormatPr defaultColWidth="9" defaultRowHeight="14"/>
  <cols>
    <col min="1" max="1" width="6" style="155" customWidth="1"/>
    <col min="2" max="2" width="10.1640625" style="155" customWidth="1"/>
    <col min="3" max="3" width="15.75" style="155" customWidth="1"/>
    <col min="4" max="4" width="14.75" style="155" customWidth="1"/>
    <col min="5" max="5" width="20.4140625" style="156" customWidth="1"/>
    <col min="6" max="6" width="18.83203125" style="156" customWidth="1"/>
    <col min="7" max="7" width="21.75" style="156" customWidth="1"/>
    <col min="8" max="8" width="20.25" style="156" customWidth="1"/>
    <col min="9" max="9" width="20.1640625" style="156" customWidth="1"/>
    <col min="10" max="10" width="17.1640625" style="155" customWidth="1"/>
    <col min="11" max="11" width="10.25" style="155" customWidth="1"/>
    <col min="12" max="12" width="16.25" style="155" customWidth="1"/>
    <col min="13" max="13" width="13.1640625" style="155" customWidth="1"/>
    <col min="14" max="256" width="9" style="157"/>
    <col min="257" max="257" width="6" style="157" customWidth="1"/>
    <col min="258" max="258" width="15.25" style="157" customWidth="1"/>
    <col min="259" max="259" width="28" style="157" customWidth="1"/>
    <col min="260" max="260" width="19.58203125" style="157" customWidth="1"/>
    <col min="261" max="261" width="20.4140625" style="157" customWidth="1"/>
    <col min="262" max="262" width="18.83203125" style="157" customWidth="1"/>
    <col min="263" max="263" width="21.75" style="157" customWidth="1"/>
    <col min="264" max="264" width="20.25" style="157" customWidth="1"/>
    <col min="265" max="265" width="20.1640625" style="157" customWidth="1"/>
    <col min="266" max="266" width="17.1640625" style="157" customWidth="1"/>
    <col min="267" max="267" width="10.25" style="157" customWidth="1"/>
    <col min="268" max="268" width="16.25" style="157" customWidth="1"/>
    <col min="269" max="269" width="13.1640625" style="157" customWidth="1"/>
    <col min="270" max="512" width="9" style="157"/>
    <col min="513" max="513" width="6" style="157" customWidth="1"/>
    <col min="514" max="514" width="15.25" style="157" customWidth="1"/>
    <col min="515" max="515" width="28" style="157" customWidth="1"/>
    <col min="516" max="516" width="19.58203125" style="157" customWidth="1"/>
    <col min="517" max="517" width="20.4140625" style="157" customWidth="1"/>
    <col min="518" max="518" width="18.83203125" style="157" customWidth="1"/>
    <col min="519" max="519" width="21.75" style="157" customWidth="1"/>
    <col min="520" max="520" width="20.25" style="157" customWidth="1"/>
    <col min="521" max="521" width="20.1640625" style="157" customWidth="1"/>
    <col min="522" max="522" width="17.1640625" style="157" customWidth="1"/>
    <col min="523" max="523" width="10.25" style="157" customWidth="1"/>
    <col min="524" max="524" width="16.25" style="157" customWidth="1"/>
    <col min="525" max="525" width="13.1640625" style="157" customWidth="1"/>
    <col min="526" max="768" width="9" style="157"/>
    <col min="769" max="769" width="6" style="157" customWidth="1"/>
    <col min="770" max="770" width="15.25" style="157" customWidth="1"/>
    <col min="771" max="771" width="28" style="157" customWidth="1"/>
    <col min="772" max="772" width="19.58203125" style="157" customWidth="1"/>
    <col min="773" max="773" width="20.4140625" style="157" customWidth="1"/>
    <col min="774" max="774" width="18.83203125" style="157" customWidth="1"/>
    <col min="775" max="775" width="21.75" style="157" customWidth="1"/>
    <col min="776" max="776" width="20.25" style="157" customWidth="1"/>
    <col min="777" max="777" width="20.1640625" style="157" customWidth="1"/>
    <col min="778" max="778" width="17.1640625" style="157" customWidth="1"/>
    <col min="779" max="779" width="10.25" style="157" customWidth="1"/>
    <col min="780" max="780" width="16.25" style="157" customWidth="1"/>
    <col min="781" max="781" width="13.1640625" style="157" customWidth="1"/>
    <col min="782" max="1024" width="9" style="157"/>
    <col min="1025" max="1025" width="6" style="157" customWidth="1"/>
    <col min="1026" max="1026" width="15.25" style="157" customWidth="1"/>
    <col min="1027" max="1027" width="28" style="157" customWidth="1"/>
    <col min="1028" max="1028" width="19.58203125" style="157" customWidth="1"/>
    <col min="1029" max="1029" width="20.4140625" style="157" customWidth="1"/>
    <col min="1030" max="1030" width="18.83203125" style="157" customWidth="1"/>
    <col min="1031" max="1031" width="21.75" style="157" customWidth="1"/>
    <col min="1032" max="1032" width="20.25" style="157" customWidth="1"/>
    <col min="1033" max="1033" width="20.1640625" style="157" customWidth="1"/>
    <col min="1034" max="1034" width="17.1640625" style="157" customWidth="1"/>
    <col min="1035" max="1035" width="10.25" style="157" customWidth="1"/>
    <col min="1036" max="1036" width="16.25" style="157" customWidth="1"/>
    <col min="1037" max="1037" width="13.1640625" style="157" customWidth="1"/>
    <col min="1038" max="1280" width="9" style="157"/>
    <col min="1281" max="1281" width="6" style="157" customWidth="1"/>
    <col min="1282" max="1282" width="15.25" style="157" customWidth="1"/>
    <col min="1283" max="1283" width="28" style="157" customWidth="1"/>
    <col min="1284" max="1284" width="19.58203125" style="157" customWidth="1"/>
    <col min="1285" max="1285" width="20.4140625" style="157" customWidth="1"/>
    <col min="1286" max="1286" width="18.83203125" style="157" customWidth="1"/>
    <col min="1287" max="1287" width="21.75" style="157" customWidth="1"/>
    <col min="1288" max="1288" width="20.25" style="157" customWidth="1"/>
    <col min="1289" max="1289" width="20.1640625" style="157" customWidth="1"/>
    <col min="1290" max="1290" width="17.1640625" style="157" customWidth="1"/>
    <col min="1291" max="1291" width="10.25" style="157" customWidth="1"/>
    <col min="1292" max="1292" width="16.25" style="157" customWidth="1"/>
    <col min="1293" max="1293" width="13.1640625" style="157" customWidth="1"/>
    <col min="1294" max="1536" width="9" style="157"/>
    <col min="1537" max="1537" width="6" style="157" customWidth="1"/>
    <col min="1538" max="1538" width="15.25" style="157" customWidth="1"/>
    <col min="1539" max="1539" width="28" style="157" customWidth="1"/>
    <col min="1540" max="1540" width="19.58203125" style="157" customWidth="1"/>
    <col min="1541" max="1541" width="20.4140625" style="157" customWidth="1"/>
    <col min="1542" max="1542" width="18.83203125" style="157" customWidth="1"/>
    <col min="1543" max="1543" width="21.75" style="157" customWidth="1"/>
    <col min="1544" max="1544" width="20.25" style="157" customWidth="1"/>
    <col min="1545" max="1545" width="20.1640625" style="157" customWidth="1"/>
    <col min="1546" max="1546" width="17.1640625" style="157" customWidth="1"/>
    <col min="1547" max="1547" width="10.25" style="157" customWidth="1"/>
    <col min="1548" max="1548" width="16.25" style="157" customWidth="1"/>
    <col min="1549" max="1549" width="13.1640625" style="157" customWidth="1"/>
    <col min="1550" max="1792" width="9" style="157"/>
    <col min="1793" max="1793" width="6" style="157" customWidth="1"/>
    <col min="1794" max="1794" width="15.25" style="157" customWidth="1"/>
    <col min="1795" max="1795" width="28" style="157" customWidth="1"/>
    <col min="1796" max="1796" width="19.58203125" style="157" customWidth="1"/>
    <col min="1797" max="1797" width="20.4140625" style="157" customWidth="1"/>
    <col min="1798" max="1798" width="18.83203125" style="157" customWidth="1"/>
    <col min="1799" max="1799" width="21.75" style="157" customWidth="1"/>
    <col min="1800" max="1800" width="20.25" style="157" customWidth="1"/>
    <col min="1801" max="1801" width="20.1640625" style="157" customWidth="1"/>
    <col min="1802" max="1802" width="17.1640625" style="157" customWidth="1"/>
    <col min="1803" max="1803" width="10.25" style="157" customWidth="1"/>
    <col min="1804" max="1804" width="16.25" style="157" customWidth="1"/>
    <col min="1805" max="1805" width="13.1640625" style="157" customWidth="1"/>
    <col min="1806" max="2048" width="9" style="157"/>
    <col min="2049" max="2049" width="6" style="157" customWidth="1"/>
    <col min="2050" max="2050" width="15.25" style="157" customWidth="1"/>
    <col min="2051" max="2051" width="28" style="157" customWidth="1"/>
    <col min="2052" max="2052" width="19.58203125" style="157" customWidth="1"/>
    <col min="2053" max="2053" width="20.4140625" style="157" customWidth="1"/>
    <col min="2054" max="2054" width="18.83203125" style="157" customWidth="1"/>
    <col min="2055" max="2055" width="21.75" style="157" customWidth="1"/>
    <col min="2056" max="2056" width="20.25" style="157" customWidth="1"/>
    <col min="2057" max="2057" width="20.1640625" style="157" customWidth="1"/>
    <col min="2058" max="2058" width="17.1640625" style="157" customWidth="1"/>
    <col min="2059" max="2059" width="10.25" style="157" customWidth="1"/>
    <col min="2060" max="2060" width="16.25" style="157" customWidth="1"/>
    <col min="2061" max="2061" width="13.1640625" style="157" customWidth="1"/>
    <col min="2062" max="2304" width="9" style="157"/>
    <col min="2305" max="2305" width="6" style="157" customWidth="1"/>
    <col min="2306" max="2306" width="15.25" style="157" customWidth="1"/>
    <col min="2307" max="2307" width="28" style="157" customWidth="1"/>
    <col min="2308" max="2308" width="19.58203125" style="157" customWidth="1"/>
    <col min="2309" max="2309" width="20.4140625" style="157" customWidth="1"/>
    <col min="2310" max="2310" width="18.83203125" style="157" customWidth="1"/>
    <col min="2311" max="2311" width="21.75" style="157" customWidth="1"/>
    <col min="2312" max="2312" width="20.25" style="157" customWidth="1"/>
    <col min="2313" max="2313" width="20.1640625" style="157" customWidth="1"/>
    <col min="2314" max="2314" width="17.1640625" style="157" customWidth="1"/>
    <col min="2315" max="2315" width="10.25" style="157" customWidth="1"/>
    <col min="2316" max="2316" width="16.25" style="157" customWidth="1"/>
    <col min="2317" max="2317" width="13.1640625" style="157" customWidth="1"/>
    <col min="2318" max="2560" width="9" style="157"/>
    <col min="2561" max="2561" width="6" style="157" customWidth="1"/>
    <col min="2562" max="2562" width="15.25" style="157" customWidth="1"/>
    <col min="2563" max="2563" width="28" style="157" customWidth="1"/>
    <col min="2564" max="2564" width="19.58203125" style="157" customWidth="1"/>
    <col min="2565" max="2565" width="20.4140625" style="157" customWidth="1"/>
    <col min="2566" max="2566" width="18.83203125" style="157" customWidth="1"/>
    <col min="2567" max="2567" width="21.75" style="157" customWidth="1"/>
    <col min="2568" max="2568" width="20.25" style="157" customWidth="1"/>
    <col min="2569" max="2569" width="20.1640625" style="157" customWidth="1"/>
    <col min="2570" max="2570" width="17.1640625" style="157" customWidth="1"/>
    <col min="2571" max="2571" width="10.25" style="157" customWidth="1"/>
    <col min="2572" max="2572" width="16.25" style="157" customWidth="1"/>
    <col min="2573" max="2573" width="13.1640625" style="157" customWidth="1"/>
    <col min="2574" max="2816" width="9" style="157"/>
    <col min="2817" max="2817" width="6" style="157" customWidth="1"/>
    <col min="2818" max="2818" width="15.25" style="157" customWidth="1"/>
    <col min="2819" max="2819" width="28" style="157" customWidth="1"/>
    <col min="2820" max="2820" width="19.58203125" style="157" customWidth="1"/>
    <col min="2821" max="2821" width="20.4140625" style="157" customWidth="1"/>
    <col min="2822" max="2822" width="18.83203125" style="157" customWidth="1"/>
    <col min="2823" max="2823" width="21.75" style="157" customWidth="1"/>
    <col min="2824" max="2824" width="20.25" style="157" customWidth="1"/>
    <col min="2825" max="2825" width="20.1640625" style="157" customWidth="1"/>
    <col min="2826" max="2826" width="17.1640625" style="157" customWidth="1"/>
    <col min="2827" max="2827" width="10.25" style="157" customWidth="1"/>
    <col min="2828" max="2828" width="16.25" style="157" customWidth="1"/>
    <col min="2829" max="2829" width="13.1640625" style="157" customWidth="1"/>
    <col min="2830" max="3072" width="9" style="157"/>
    <col min="3073" max="3073" width="6" style="157" customWidth="1"/>
    <col min="3074" max="3074" width="15.25" style="157" customWidth="1"/>
    <col min="3075" max="3075" width="28" style="157" customWidth="1"/>
    <col min="3076" max="3076" width="19.58203125" style="157" customWidth="1"/>
    <col min="3077" max="3077" width="20.4140625" style="157" customWidth="1"/>
    <col min="3078" max="3078" width="18.83203125" style="157" customWidth="1"/>
    <col min="3079" max="3079" width="21.75" style="157" customWidth="1"/>
    <col min="3080" max="3080" width="20.25" style="157" customWidth="1"/>
    <col min="3081" max="3081" width="20.1640625" style="157" customWidth="1"/>
    <col min="3082" max="3082" width="17.1640625" style="157" customWidth="1"/>
    <col min="3083" max="3083" width="10.25" style="157" customWidth="1"/>
    <col min="3084" max="3084" width="16.25" style="157" customWidth="1"/>
    <col min="3085" max="3085" width="13.1640625" style="157" customWidth="1"/>
    <col min="3086" max="3328" width="9" style="157"/>
    <col min="3329" max="3329" width="6" style="157" customWidth="1"/>
    <col min="3330" max="3330" width="15.25" style="157" customWidth="1"/>
    <col min="3331" max="3331" width="28" style="157" customWidth="1"/>
    <col min="3332" max="3332" width="19.58203125" style="157" customWidth="1"/>
    <col min="3333" max="3333" width="20.4140625" style="157" customWidth="1"/>
    <col min="3334" max="3334" width="18.83203125" style="157" customWidth="1"/>
    <col min="3335" max="3335" width="21.75" style="157" customWidth="1"/>
    <col min="3336" max="3336" width="20.25" style="157" customWidth="1"/>
    <col min="3337" max="3337" width="20.1640625" style="157" customWidth="1"/>
    <col min="3338" max="3338" width="17.1640625" style="157" customWidth="1"/>
    <col min="3339" max="3339" width="10.25" style="157" customWidth="1"/>
    <col min="3340" max="3340" width="16.25" style="157" customWidth="1"/>
    <col min="3341" max="3341" width="13.1640625" style="157" customWidth="1"/>
    <col min="3342" max="3584" width="9" style="157"/>
    <col min="3585" max="3585" width="6" style="157" customWidth="1"/>
    <col min="3586" max="3586" width="15.25" style="157" customWidth="1"/>
    <col min="3587" max="3587" width="28" style="157" customWidth="1"/>
    <col min="3588" max="3588" width="19.58203125" style="157" customWidth="1"/>
    <col min="3589" max="3589" width="20.4140625" style="157" customWidth="1"/>
    <col min="3590" max="3590" width="18.83203125" style="157" customWidth="1"/>
    <col min="3591" max="3591" width="21.75" style="157" customWidth="1"/>
    <col min="3592" max="3592" width="20.25" style="157" customWidth="1"/>
    <col min="3593" max="3593" width="20.1640625" style="157" customWidth="1"/>
    <col min="3594" max="3594" width="17.1640625" style="157" customWidth="1"/>
    <col min="3595" max="3595" width="10.25" style="157" customWidth="1"/>
    <col min="3596" max="3596" width="16.25" style="157" customWidth="1"/>
    <col min="3597" max="3597" width="13.1640625" style="157" customWidth="1"/>
    <col min="3598" max="3840" width="9" style="157"/>
    <col min="3841" max="3841" width="6" style="157" customWidth="1"/>
    <col min="3842" max="3842" width="15.25" style="157" customWidth="1"/>
    <col min="3843" max="3843" width="28" style="157" customWidth="1"/>
    <col min="3844" max="3844" width="19.58203125" style="157" customWidth="1"/>
    <col min="3845" max="3845" width="20.4140625" style="157" customWidth="1"/>
    <col min="3846" max="3846" width="18.83203125" style="157" customWidth="1"/>
    <col min="3847" max="3847" width="21.75" style="157" customWidth="1"/>
    <col min="3848" max="3848" width="20.25" style="157" customWidth="1"/>
    <col min="3849" max="3849" width="20.1640625" style="157" customWidth="1"/>
    <col min="3850" max="3850" width="17.1640625" style="157" customWidth="1"/>
    <col min="3851" max="3851" width="10.25" style="157" customWidth="1"/>
    <col min="3852" max="3852" width="16.25" style="157" customWidth="1"/>
    <col min="3853" max="3853" width="13.1640625" style="157" customWidth="1"/>
    <col min="3854" max="4096" width="9" style="157"/>
    <col min="4097" max="4097" width="6" style="157" customWidth="1"/>
    <col min="4098" max="4098" width="15.25" style="157" customWidth="1"/>
    <col min="4099" max="4099" width="28" style="157" customWidth="1"/>
    <col min="4100" max="4100" width="19.58203125" style="157" customWidth="1"/>
    <col min="4101" max="4101" width="20.4140625" style="157" customWidth="1"/>
    <col min="4102" max="4102" width="18.83203125" style="157" customWidth="1"/>
    <col min="4103" max="4103" width="21.75" style="157" customWidth="1"/>
    <col min="4104" max="4104" width="20.25" style="157" customWidth="1"/>
    <col min="4105" max="4105" width="20.1640625" style="157" customWidth="1"/>
    <col min="4106" max="4106" width="17.1640625" style="157" customWidth="1"/>
    <col min="4107" max="4107" width="10.25" style="157" customWidth="1"/>
    <col min="4108" max="4108" width="16.25" style="157" customWidth="1"/>
    <col min="4109" max="4109" width="13.1640625" style="157" customWidth="1"/>
    <col min="4110" max="4352" width="9" style="157"/>
    <col min="4353" max="4353" width="6" style="157" customWidth="1"/>
    <col min="4354" max="4354" width="15.25" style="157" customWidth="1"/>
    <col min="4355" max="4355" width="28" style="157" customWidth="1"/>
    <col min="4356" max="4356" width="19.58203125" style="157" customWidth="1"/>
    <col min="4357" max="4357" width="20.4140625" style="157" customWidth="1"/>
    <col min="4358" max="4358" width="18.83203125" style="157" customWidth="1"/>
    <col min="4359" max="4359" width="21.75" style="157" customWidth="1"/>
    <col min="4360" max="4360" width="20.25" style="157" customWidth="1"/>
    <col min="4361" max="4361" width="20.1640625" style="157" customWidth="1"/>
    <col min="4362" max="4362" width="17.1640625" style="157" customWidth="1"/>
    <col min="4363" max="4363" width="10.25" style="157" customWidth="1"/>
    <col min="4364" max="4364" width="16.25" style="157" customWidth="1"/>
    <col min="4365" max="4365" width="13.1640625" style="157" customWidth="1"/>
    <col min="4366" max="4608" width="9" style="157"/>
    <col min="4609" max="4609" width="6" style="157" customWidth="1"/>
    <col min="4610" max="4610" width="15.25" style="157" customWidth="1"/>
    <col min="4611" max="4611" width="28" style="157" customWidth="1"/>
    <col min="4612" max="4612" width="19.58203125" style="157" customWidth="1"/>
    <col min="4613" max="4613" width="20.4140625" style="157" customWidth="1"/>
    <col min="4614" max="4614" width="18.83203125" style="157" customWidth="1"/>
    <col min="4615" max="4615" width="21.75" style="157" customWidth="1"/>
    <col min="4616" max="4616" width="20.25" style="157" customWidth="1"/>
    <col min="4617" max="4617" width="20.1640625" style="157" customWidth="1"/>
    <col min="4618" max="4618" width="17.1640625" style="157" customWidth="1"/>
    <col min="4619" max="4619" width="10.25" style="157" customWidth="1"/>
    <col min="4620" max="4620" width="16.25" style="157" customWidth="1"/>
    <col min="4621" max="4621" width="13.1640625" style="157" customWidth="1"/>
    <col min="4622" max="4864" width="9" style="157"/>
    <col min="4865" max="4865" width="6" style="157" customWidth="1"/>
    <col min="4866" max="4866" width="15.25" style="157" customWidth="1"/>
    <col min="4867" max="4867" width="28" style="157" customWidth="1"/>
    <col min="4868" max="4868" width="19.58203125" style="157" customWidth="1"/>
    <col min="4869" max="4869" width="20.4140625" style="157" customWidth="1"/>
    <col min="4870" max="4870" width="18.83203125" style="157" customWidth="1"/>
    <col min="4871" max="4871" width="21.75" style="157" customWidth="1"/>
    <col min="4872" max="4872" width="20.25" style="157" customWidth="1"/>
    <col min="4873" max="4873" width="20.1640625" style="157" customWidth="1"/>
    <col min="4874" max="4874" width="17.1640625" style="157" customWidth="1"/>
    <col min="4875" max="4875" width="10.25" style="157" customWidth="1"/>
    <col min="4876" max="4876" width="16.25" style="157" customWidth="1"/>
    <col min="4877" max="4877" width="13.1640625" style="157" customWidth="1"/>
    <col min="4878" max="5120" width="9" style="157"/>
    <col min="5121" max="5121" width="6" style="157" customWidth="1"/>
    <col min="5122" max="5122" width="15.25" style="157" customWidth="1"/>
    <col min="5123" max="5123" width="28" style="157" customWidth="1"/>
    <col min="5124" max="5124" width="19.58203125" style="157" customWidth="1"/>
    <col min="5125" max="5125" width="20.4140625" style="157" customWidth="1"/>
    <col min="5126" max="5126" width="18.83203125" style="157" customWidth="1"/>
    <col min="5127" max="5127" width="21.75" style="157" customWidth="1"/>
    <col min="5128" max="5128" width="20.25" style="157" customWidth="1"/>
    <col min="5129" max="5129" width="20.1640625" style="157" customWidth="1"/>
    <col min="5130" max="5130" width="17.1640625" style="157" customWidth="1"/>
    <col min="5131" max="5131" width="10.25" style="157" customWidth="1"/>
    <col min="5132" max="5132" width="16.25" style="157" customWidth="1"/>
    <col min="5133" max="5133" width="13.1640625" style="157" customWidth="1"/>
    <col min="5134" max="5376" width="9" style="157"/>
    <col min="5377" max="5377" width="6" style="157" customWidth="1"/>
    <col min="5378" max="5378" width="15.25" style="157" customWidth="1"/>
    <col min="5379" max="5379" width="28" style="157" customWidth="1"/>
    <col min="5380" max="5380" width="19.58203125" style="157" customWidth="1"/>
    <col min="5381" max="5381" width="20.4140625" style="157" customWidth="1"/>
    <col min="5382" max="5382" width="18.83203125" style="157" customWidth="1"/>
    <col min="5383" max="5383" width="21.75" style="157" customWidth="1"/>
    <col min="5384" max="5384" width="20.25" style="157" customWidth="1"/>
    <col min="5385" max="5385" width="20.1640625" style="157" customWidth="1"/>
    <col min="5386" max="5386" width="17.1640625" style="157" customWidth="1"/>
    <col min="5387" max="5387" width="10.25" style="157" customWidth="1"/>
    <col min="5388" max="5388" width="16.25" style="157" customWidth="1"/>
    <col min="5389" max="5389" width="13.1640625" style="157" customWidth="1"/>
    <col min="5390" max="5632" width="9" style="157"/>
    <col min="5633" max="5633" width="6" style="157" customWidth="1"/>
    <col min="5634" max="5634" width="15.25" style="157" customWidth="1"/>
    <col min="5635" max="5635" width="28" style="157" customWidth="1"/>
    <col min="5636" max="5636" width="19.58203125" style="157" customWidth="1"/>
    <col min="5637" max="5637" width="20.4140625" style="157" customWidth="1"/>
    <col min="5638" max="5638" width="18.83203125" style="157" customWidth="1"/>
    <col min="5639" max="5639" width="21.75" style="157" customWidth="1"/>
    <col min="5640" max="5640" width="20.25" style="157" customWidth="1"/>
    <col min="5641" max="5641" width="20.1640625" style="157" customWidth="1"/>
    <col min="5642" max="5642" width="17.1640625" style="157" customWidth="1"/>
    <col min="5643" max="5643" width="10.25" style="157" customWidth="1"/>
    <col min="5644" max="5644" width="16.25" style="157" customWidth="1"/>
    <col min="5645" max="5645" width="13.1640625" style="157" customWidth="1"/>
    <col min="5646" max="5888" width="9" style="157"/>
    <col min="5889" max="5889" width="6" style="157" customWidth="1"/>
    <col min="5890" max="5890" width="15.25" style="157" customWidth="1"/>
    <col min="5891" max="5891" width="28" style="157" customWidth="1"/>
    <col min="5892" max="5892" width="19.58203125" style="157" customWidth="1"/>
    <col min="5893" max="5893" width="20.4140625" style="157" customWidth="1"/>
    <col min="5894" max="5894" width="18.83203125" style="157" customWidth="1"/>
    <col min="5895" max="5895" width="21.75" style="157" customWidth="1"/>
    <col min="5896" max="5896" width="20.25" style="157" customWidth="1"/>
    <col min="5897" max="5897" width="20.1640625" style="157" customWidth="1"/>
    <col min="5898" max="5898" width="17.1640625" style="157" customWidth="1"/>
    <col min="5899" max="5899" width="10.25" style="157" customWidth="1"/>
    <col min="5900" max="5900" width="16.25" style="157" customWidth="1"/>
    <col min="5901" max="5901" width="13.1640625" style="157" customWidth="1"/>
    <col min="5902" max="6144" width="9" style="157"/>
    <col min="6145" max="6145" width="6" style="157" customWidth="1"/>
    <col min="6146" max="6146" width="15.25" style="157" customWidth="1"/>
    <col min="6147" max="6147" width="28" style="157" customWidth="1"/>
    <col min="6148" max="6148" width="19.58203125" style="157" customWidth="1"/>
    <col min="6149" max="6149" width="20.4140625" style="157" customWidth="1"/>
    <col min="6150" max="6150" width="18.83203125" style="157" customWidth="1"/>
    <col min="6151" max="6151" width="21.75" style="157" customWidth="1"/>
    <col min="6152" max="6152" width="20.25" style="157" customWidth="1"/>
    <col min="6153" max="6153" width="20.1640625" style="157" customWidth="1"/>
    <col min="6154" max="6154" width="17.1640625" style="157" customWidth="1"/>
    <col min="6155" max="6155" width="10.25" style="157" customWidth="1"/>
    <col min="6156" max="6156" width="16.25" style="157" customWidth="1"/>
    <col min="6157" max="6157" width="13.1640625" style="157" customWidth="1"/>
    <col min="6158" max="6400" width="9" style="157"/>
    <col min="6401" max="6401" width="6" style="157" customWidth="1"/>
    <col min="6402" max="6402" width="15.25" style="157" customWidth="1"/>
    <col min="6403" max="6403" width="28" style="157" customWidth="1"/>
    <col min="6404" max="6404" width="19.58203125" style="157" customWidth="1"/>
    <col min="6405" max="6405" width="20.4140625" style="157" customWidth="1"/>
    <col min="6406" max="6406" width="18.83203125" style="157" customWidth="1"/>
    <col min="6407" max="6407" width="21.75" style="157" customWidth="1"/>
    <col min="6408" max="6408" width="20.25" style="157" customWidth="1"/>
    <col min="6409" max="6409" width="20.1640625" style="157" customWidth="1"/>
    <col min="6410" max="6410" width="17.1640625" style="157" customWidth="1"/>
    <col min="6411" max="6411" width="10.25" style="157" customWidth="1"/>
    <col min="6412" max="6412" width="16.25" style="157" customWidth="1"/>
    <col min="6413" max="6413" width="13.1640625" style="157" customWidth="1"/>
    <col min="6414" max="6656" width="9" style="157"/>
    <col min="6657" max="6657" width="6" style="157" customWidth="1"/>
    <col min="6658" max="6658" width="15.25" style="157" customWidth="1"/>
    <col min="6659" max="6659" width="28" style="157" customWidth="1"/>
    <col min="6660" max="6660" width="19.58203125" style="157" customWidth="1"/>
    <col min="6661" max="6661" width="20.4140625" style="157" customWidth="1"/>
    <col min="6662" max="6662" width="18.83203125" style="157" customWidth="1"/>
    <col min="6663" max="6663" width="21.75" style="157" customWidth="1"/>
    <col min="6664" max="6664" width="20.25" style="157" customWidth="1"/>
    <col min="6665" max="6665" width="20.1640625" style="157" customWidth="1"/>
    <col min="6666" max="6666" width="17.1640625" style="157" customWidth="1"/>
    <col min="6667" max="6667" width="10.25" style="157" customWidth="1"/>
    <col min="6668" max="6668" width="16.25" style="157" customWidth="1"/>
    <col min="6669" max="6669" width="13.1640625" style="157" customWidth="1"/>
    <col min="6670" max="6912" width="9" style="157"/>
    <col min="6913" max="6913" width="6" style="157" customWidth="1"/>
    <col min="6914" max="6914" width="15.25" style="157" customWidth="1"/>
    <col min="6915" max="6915" width="28" style="157" customWidth="1"/>
    <col min="6916" max="6916" width="19.58203125" style="157" customWidth="1"/>
    <col min="6917" max="6917" width="20.4140625" style="157" customWidth="1"/>
    <col min="6918" max="6918" width="18.83203125" style="157" customWidth="1"/>
    <col min="6919" max="6919" width="21.75" style="157" customWidth="1"/>
    <col min="6920" max="6920" width="20.25" style="157" customWidth="1"/>
    <col min="6921" max="6921" width="20.1640625" style="157" customWidth="1"/>
    <col min="6922" max="6922" width="17.1640625" style="157" customWidth="1"/>
    <col min="6923" max="6923" width="10.25" style="157" customWidth="1"/>
    <col min="6924" max="6924" width="16.25" style="157" customWidth="1"/>
    <col min="6925" max="6925" width="13.1640625" style="157" customWidth="1"/>
    <col min="6926" max="7168" width="9" style="157"/>
    <col min="7169" max="7169" width="6" style="157" customWidth="1"/>
    <col min="7170" max="7170" width="15.25" style="157" customWidth="1"/>
    <col min="7171" max="7171" width="28" style="157" customWidth="1"/>
    <col min="7172" max="7172" width="19.58203125" style="157" customWidth="1"/>
    <col min="7173" max="7173" width="20.4140625" style="157" customWidth="1"/>
    <col min="7174" max="7174" width="18.83203125" style="157" customWidth="1"/>
    <col min="7175" max="7175" width="21.75" style="157" customWidth="1"/>
    <col min="7176" max="7176" width="20.25" style="157" customWidth="1"/>
    <col min="7177" max="7177" width="20.1640625" style="157" customWidth="1"/>
    <col min="7178" max="7178" width="17.1640625" style="157" customWidth="1"/>
    <col min="7179" max="7179" width="10.25" style="157" customWidth="1"/>
    <col min="7180" max="7180" width="16.25" style="157" customWidth="1"/>
    <col min="7181" max="7181" width="13.1640625" style="157" customWidth="1"/>
    <col min="7182" max="7424" width="9" style="157"/>
    <col min="7425" max="7425" width="6" style="157" customWidth="1"/>
    <col min="7426" max="7426" width="15.25" style="157" customWidth="1"/>
    <col min="7427" max="7427" width="28" style="157" customWidth="1"/>
    <col min="7428" max="7428" width="19.58203125" style="157" customWidth="1"/>
    <col min="7429" max="7429" width="20.4140625" style="157" customWidth="1"/>
    <col min="7430" max="7430" width="18.83203125" style="157" customWidth="1"/>
    <col min="7431" max="7431" width="21.75" style="157" customWidth="1"/>
    <col min="7432" max="7432" width="20.25" style="157" customWidth="1"/>
    <col min="7433" max="7433" width="20.1640625" style="157" customWidth="1"/>
    <col min="7434" max="7434" width="17.1640625" style="157" customWidth="1"/>
    <col min="7435" max="7435" width="10.25" style="157" customWidth="1"/>
    <col min="7436" max="7436" width="16.25" style="157" customWidth="1"/>
    <col min="7437" max="7437" width="13.1640625" style="157" customWidth="1"/>
    <col min="7438" max="7680" width="9" style="157"/>
    <col min="7681" max="7681" width="6" style="157" customWidth="1"/>
    <col min="7682" max="7682" width="15.25" style="157" customWidth="1"/>
    <col min="7683" max="7683" width="28" style="157" customWidth="1"/>
    <col min="7684" max="7684" width="19.58203125" style="157" customWidth="1"/>
    <col min="7685" max="7685" width="20.4140625" style="157" customWidth="1"/>
    <col min="7686" max="7686" width="18.83203125" style="157" customWidth="1"/>
    <col min="7687" max="7687" width="21.75" style="157" customWidth="1"/>
    <col min="7688" max="7688" width="20.25" style="157" customWidth="1"/>
    <col min="7689" max="7689" width="20.1640625" style="157" customWidth="1"/>
    <col min="7690" max="7690" width="17.1640625" style="157" customWidth="1"/>
    <col min="7691" max="7691" width="10.25" style="157" customWidth="1"/>
    <col min="7692" max="7692" width="16.25" style="157" customWidth="1"/>
    <col min="7693" max="7693" width="13.1640625" style="157" customWidth="1"/>
    <col min="7694" max="7936" width="9" style="157"/>
    <col min="7937" max="7937" width="6" style="157" customWidth="1"/>
    <col min="7938" max="7938" width="15.25" style="157" customWidth="1"/>
    <col min="7939" max="7939" width="28" style="157" customWidth="1"/>
    <col min="7940" max="7940" width="19.58203125" style="157" customWidth="1"/>
    <col min="7941" max="7941" width="20.4140625" style="157" customWidth="1"/>
    <col min="7942" max="7942" width="18.83203125" style="157" customWidth="1"/>
    <col min="7943" max="7943" width="21.75" style="157" customWidth="1"/>
    <col min="7944" max="7944" width="20.25" style="157" customWidth="1"/>
    <col min="7945" max="7945" width="20.1640625" style="157" customWidth="1"/>
    <col min="7946" max="7946" width="17.1640625" style="157" customWidth="1"/>
    <col min="7947" max="7947" width="10.25" style="157" customWidth="1"/>
    <col min="7948" max="7948" width="16.25" style="157" customWidth="1"/>
    <col min="7949" max="7949" width="13.1640625" style="157" customWidth="1"/>
    <col min="7950" max="8192" width="9" style="157"/>
    <col min="8193" max="8193" width="6" style="157" customWidth="1"/>
    <col min="8194" max="8194" width="15.25" style="157" customWidth="1"/>
    <col min="8195" max="8195" width="28" style="157" customWidth="1"/>
    <col min="8196" max="8196" width="19.58203125" style="157" customWidth="1"/>
    <col min="8197" max="8197" width="20.4140625" style="157" customWidth="1"/>
    <col min="8198" max="8198" width="18.83203125" style="157" customWidth="1"/>
    <col min="8199" max="8199" width="21.75" style="157" customWidth="1"/>
    <col min="8200" max="8200" width="20.25" style="157" customWidth="1"/>
    <col min="8201" max="8201" width="20.1640625" style="157" customWidth="1"/>
    <col min="8202" max="8202" width="17.1640625" style="157" customWidth="1"/>
    <col min="8203" max="8203" width="10.25" style="157" customWidth="1"/>
    <col min="8204" max="8204" width="16.25" style="157" customWidth="1"/>
    <col min="8205" max="8205" width="13.1640625" style="157" customWidth="1"/>
    <col min="8206" max="8448" width="9" style="157"/>
    <col min="8449" max="8449" width="6" style="157" customWidth="1"/>
    <col min="8450" max="8450" width="15.25" style="157" customWidth="1"/>
    <col min="8451" max="8451" width="28" style="157" customWidth="1"/>
    <col min="8452" max="8452" width="19.58203125" style="157" customWidth="1"/>
    <col min="8453" max="8453" width="20.4140625" style="157" customWidth="1"/>
    <col min="8454" max="8454" width="18.83203125" style="157" customWidth="1"/>
    <col min="8455" max="8455" width="21.75" style="157" customWidth="1"/>
    <col min="8456" max="8456" width="20.25" style="157" customWidth="1"/>
    <col min="8457" max="8457" width="20.1640625" style="157" customWidth="1"/>
    <col min="8458" max="8458" width="17.1640625" style="157" customWidth="1"/>
    <col min="8459" max="8459" width="10.25" style="157" customWidth="1"/>
    <col min="8460" max="8460" width="16.25" style="157" customWidth="1"/>
    <col min="8461" max="8461" width="13.1640625" style="157" customWidth="1"/>
    <col min="8462" max="8704" width="9" style="157"/>
    <col min="8705" max="8705" width="6" style="157" customWidth="1"/>
    <col min="8706" max="8706" width="15.25" style="157" customWidth="1"/>
    <col min="8707" max="8707" width="28" style="157" customWidth="1"/>
    <col min="8708" max="8708" width="19.58203125" style="157" customWidth="1"/>
    <col min="8709" max="8709" width="20.4140625" style="157" customWidth="1"/>
    <col min="8710" max="8710" width="18.83203125" style="157" customWidth="1"/>
    <col min="8711" max="8711" width="21.75" style="157" customWidth="1"/>
    <col min="8712" max="8712" width="20.25" style="157" customWidth="1"/>
    <col min="8713" max="8713" width="20.1640625" style="157" customWidth="1"/>
    <col min="8714" max="8714" width="17.1640625" style="157" customWidth="1"/>
    <col min="8715" max="8715" width="10.25" style="157" customWidth="1"/>
    <col min="8716" max="8716" width="16.25" style="157" customWidth="1"/>
    <col min="8717" max="8717" width="13.1640625" style="157" customWidth="1"/>
    <col min="8718" max="8960" width="9" style="157"/>
    <col min="8961" max="8961" width="6" style="157" customWidth="1"/>
    <col min="8962" max="8962" width="15.25" style="157" customWidth="1"/>
    <col min="8963" max="8963" width="28" style="157" customWidth="1"/>
    <col min="8964" max="8964" width="19.58203125" style="157" customWidth="1"/>
    <col min="8965" max="8965" width="20.4140625" style="157" customWidth="1"/>
    <col min="8966" max="8966" width="18.83203125" style="157" customWidth="1"/>
    <col min="8967" max="8967" width="21.75" style="157" customWidth="1"/>
    <col min="8968" max="8968" width="20.25" style="157" customWidth="1"/>
    <col min="8969" max="8969" width="20.1640625" style="157" customWidth="1"/>
    <col min="8970" max="8970" width="17.1640625" style="157" customWidth="1"/>
    <col min="8971" max="8971" width="10.25" style="157" customWidth="1"/>
    <col min="8972" max="8972" width="16.25" style="157" customWidth="1"/>
    <col min="8973" max="8973" width="13.1640625" style="157" customWidth="1"/>
    <col min="8974" max="9216" width="9" style="157"/>
    <col min="9217" max="9217" width="6" style="157" customWidth="1"/>
    <col min="9218" max="9218" width="15.25" style="157" customWidth="1"/>
    <col min="9219" max="9219" width="28" style="157" customWidth="1"/>
    <col min="9220" max="9220" width="19.58203125" style="157" customWidth="1"/>
    <col min="9221" max="9221" width="20.4140625" style="157" customWidth="1"/>
    <col min="9222" max="9222" width="18.83203125" style="157" customWidth="1"/>
    <col min="9223" max="9223" width="21.75" style="157" customWidth="1"/>
    <col min="9224" max="9224" width="20.25" style="157" customWidth="1"/>
    <col min="9225" max="9225" width="20.1640625" style="157" customWidth="1"/>
    <col min="9226" max="9226" width="17.1640625" style="157" customWidth="1"/>
    <col min="9227" max="9227" width="10.25" style="157" customWidth="1"/>
    <col min="9228" max="9228" width="16.25" style="157" customWidth="1"/>
    <col min="9229" max="9229" width="13.1640625" style="157" customWidth="1"/>
    <col min="9230" max="9472" width="9" style="157"/>
    <col min="9473" max="9473" width="6" style="157" customWidth="1"/>
    <col min="9474" max="9474" width="15.25" style="157" customWidth="1"/>
    <col min="9475" max="9475" width="28" style="157" customWidth="1"/>
    <col min="9476" max="9476" width="19.58203125" style="157" customWidth="1"/>
    <col min="9477" max="9477" width="20.4140625" style="157" customWidth="1"/>
    <col min="9478" max="9478" width="18.83203125" style="157" customWidth="1"/>
    <col min="9479" max="9479" width="21.75" style="157" customWidth="1"/>
    <col min="9480" max="9480" width="20.25" style="157" customWidth="1"/>
    <col min="9481" max="9481" width="20.1640625" style="157" customWidth="1"/>
    <col min="9482" max="9482" width="17.1640625" style="157" customWidth="1"/>
    <col min="9483" max="9483" width="10.25" style="157" customWidth="1"/>
    <col min="9484" max="9484" width="16.25" style="157" customWidth="1"/>
    <col min="9485" max="9485" width="13.1640625" style="157" customWidth="1"/>
    <col min="9486" max="9728" width="9" style="157"/>
    <col min="9729" max="9729" width="6" style="157" customWidth="1"/>
    <col min="9730" max="9730" width="15.25" style="157" customWidth="1"/>
    <col min="9731" max="9731" width="28" style="157" customWidth="1"/>
    <col min="9732" max="9732" width="19.58203125" style="157" customWidth="1"/>
    <col min="9733" max="9733" width="20.4140625" style="157" customWidth="1"/>
    <col min="9734" max="9734" width="18.83203125" style="157" customWidth="1"/>
    <col min="9735" max="9735" width="21.75" style="157" customWidth="1"/>
    <col min="9736" max="9736" width="20.25" style="157" customWidth="1"/>
    <col min="9737" max="9737" width="20.1640625" style="157" customWidth="1"/>
    <col min="9738" max="9738" width="17.1640625" style="157" customWidth="1"/>
    <col min="9739" max="9739" width="10.25" style="157" customWidth="1"/>
    <col min="9740" max="9740" width="16.25" style="157" customWidth="1"/>
    <col min="9741" max="9741" width="13.1640625" style="157" customWidth="1"/>
    <col min="9742" max="9984" width="9" style="157"/>
    <col min="9985" max="9985" width="6" style="157" customWidth="1"/>
    <col min="9986" max="9986" width="15.25" style="157" customWidth="1"/>
    <col min="9987" max="9987" width="28" style="157" customWidth="1"/>
    <col min="9988" max="9988" width="19.58203125" style="157" customWidth="1"/>
    <col min="9989" max="9989" width="20.4140625" style="157" customWidth="1"/>
    <col min="9990" max="9990" width="18.83203125" style="157" customWidth="1"/>
    <col min="9991" max="9991" width="21.75" style="157" customWidth="1"/>
    <col min="9992" max="9992" width="20.25" style="157" customWidth="1"/>
    <col min="9993" max="9993" width="20.1640625" style="157" customWidth="1"/>
    <col min="9994" max="9994" width="17.1640625" style="157" customWidth="1"/>
    <col min="9995" max="9995" width="10.25" style="157" customWidth="1"/>
    <col min="9996" max="9996" width="16.25" style="157" customWidth="1"/>
    <col min="9997" max="9997" width="13.1640625" style="157" customWidth="1"/>
    <col min="9998" max="10240" width="9" style="157"/>
    <col min="10241" max="10241" width="6" style="157" customWidth="1"/>
    <col min="10242" max="10242" width="15.25" style="157" customWidth="1"/>
    <col min="10243" max="10243" width="28" style="157" customWidth="1"/>
    <col min="10244" max="10244" width="19.58203125" style="157" customWidth="1"/>
    <col min="10245" max="10245" width="20.4140625" style="157" customWidth="1"/>
    <col min="10246" max="10246" width="18.83203125" style="157" customWidth="1"/>
    <col min="10247" max="10247" width="21.75" style="157" customWidth="1"/>
    <col min="10248" max="10248" width="20.25" style="157" customWidth="1"/>
    <col min="10249" max="10249" width="20.1640625" style="157" customWidth="1"/>
    <col min="10250" max="10250" width="17.1640625" style="157" customWidth="1"/>
    <col min="10251" max="10251" width="10.25" style="157" customWidth="1"/>
    <col min="10252" max="10252" width="16.25" style="157" customWidth="1"/>
    <col min="10253" max="10253" width="13.1640625" style="157" customWidth="1"/>
    <col min="10254" max="10496" width="9" style="157"/>
    <col min="10497" max="10497" width="6" style="157" customWidth="1"/>
    <col min="10498" max="10498" width="15.25" style="157" customWidth="1"/>
    <col min="10499" max="10499" width="28" style="157" customWidth="1"/>
    <col min="10500" max="10500" width="19.58203125" style="157" customWidth="1"/>
    <col min="10501" max="10501" width="20.4140625" style="157" customWidth="1"/>
    <col min="10502" max="10502" width="18.83203125" style="157" customWidth="1"/>
    <col min="10503" max="10503" width="21.75" style="157" customWidth="1"/>
    <col min="10504" max="10504" width="20.25" style="157" customWidth="1"/>
    <col min="10505" max="10505" width="20.1640625" style="157" customWidth="1"/>
    <col min="10506" max="10506" width="17.1640625" style="157" customWidth="1"/>
    <col min="10507" max="10507" width="10.25" style="157" customWidth="1"/>
    <col min="10508" max="10508" width="16.25" style="157" customWidth="1"/>
    <col min="10509" max="10509" width="13.1640625" style="157" customWidth="1"/>
    <col min="10510" max="10752" width="9" style="157"/>
    <col min="10753" max="10753" width="6" style="157" customWidth="1"/>
    <col min="10754" max="10754" width="15.25" style="157" customWidth="1"/>
    <col min="10755" max="10755" width="28" style="157" customWidth="1"/>
    <col min="10756" max="10756" width="19.58203125" style="157" customWidth="1"/>
    <col min="10757" max="10757" width="20.4140625" style="157" customWidth="1"/>
    <col min="10758" max="10758" width="18.83203125" style="157" customWidth="1"/>
    <col min="10759" max="10759" width="21.75" style="157" customWidth="1"/>
    <col min="10760" max="10760" width="20.25" style="157" customWidth="1"/>
    <col min="10761" max="10761" width="20.1640625" style="157" customWidth="1"/>
    <col min="10762" max="10762" width="17.1640625" style="157" customWidth="1"/>
    <col min="10763" max="10763" width="10.25" style="157" customWidth="1"/>
    <col min="10764" max="10764" width="16.25" style="157" customWidth="1"/>
    <col min="10765" max="10765" width="13.1640625" style="157" customWidth="1"/>
    <col min="10766" max="11008" width="9" style="157"/>
    <col min="11009" max="11009" width="6" style="157" customWidth="1"/>
    <col min="11010" max="11010" width="15.25" style="157" customWidth="1"/>
    <col min="11011" max="11011" width="28" style="157" customWidth="1"/>
    <col min="11012" max="11012" width="19.58203125" style="157" customWidth="1"/>
    <col min="11013" max="11013" width="20.4140625" style="157" customWidth="1"/>
    <col min="11014" max="11014" width="18.83203125" style="157" customWidth="1"/>
    <col min="11015" max="11015" width="21.75" style="157" customWidth="1"/>
    <col min="11016" max="11016" width="20.25" style="157" customWidth="1"/>
    <col min="11017" max="11017" width="20.1640625" style="157" customWidth="1"/>
    <col min="11018" max="11018" width="17.1640625" style="157" customWidth="1"/>
    <col min="11019" max="11019" width="10.25" style="157" customWidth="1"/>
    <col min="11020" max="11020" width="16.25" style="157" customWidth="1"/>
    <col min="11021" max="11021" width="13.1640625" style="157" customWidth="1"/>
    <col min="11022" max="11264" width="9" style="157"/>
    <col min="11265" max="11265" width="6" style="157" customWidth="1"/>
    <col min="11266" max="11266" width="15.25" style="157" customWidth="1"/>
    <col min="11267" max="11267" width="28" style="157" customWidth="1"/>
    <col min="11268" max="11268" width="19.58203125" style="157" customWidth="1"/>
    <col min="11269" max="11269" width="20.4140625" style="157" customWidth="1"/>
    <col min="11270" max="11270" width="18.83203125" style="157" customWidth="1"/>
    <col min="11271" max="11271" width="21.75" style="157" customWidth="1"/>
    <col min="11272" max="11272" width="20.25" style="157" customWidth="1"/>
    <col min="11273" max="11273" width="20.1640625" style="157" customWidth="1"/>
    <col min="11274" max="11274" width="17.1640625" style="157" customWidth="1"/>
    <col min="11275" max="11275" width="10.25" style="157" customWidth="1"/>
    <col min="11276" max="11276" width="16.25" style="157" customWidth="1"/>
    <col min="11277" max="11277" width="13.1640625" style="157" customWidth="1"/>
    <col min="11278" max="11520" width="9" style="157"/>
    <col min="11521" max="11521" width="6" style="157" customWidth="1"/>
    <col min="11522" max="11522" width="15.25" style="157" customWidth="1"/>
    <col min="11523" max="11523" width="28" style="157" customWidth="1"/>
    <col min="11524" max="11524" width="19.58203125" style="157" customWidth="1"/>
    <col min="11525" max="11525" width="20.4140625" style="157" customWidth="1"/>
    <col min="11526" max="11526" width="18.83203125" style="157" customWidth="1"/>
    <col min="11527" max="11527" width="21.75" style="157" customWidth="1"/>
    <col min="11528" max="11528" width="20.25" style="157" customWidth="1"/>
    <col min="11529" max="11529" width="20.1640625" style="157" customWidth="1"/>
    <col min="11530" max="11530" width="17.1640625" style="157" customWidth="1"/>
    <col min="11531" max="11531" width="10.25" style="157" customWidth="1"/>
    <col min="11532" max="11532" width="16.25" style="157" customWidth="1"/>
    <col min="11533" max="11533" width="13.1640625" style="157" customWidth="1"/>
    <col min="11534" max="11776" width="9" style="157"/>
    <col min="11777" max="11777" width="6" style="157" customWidth="1"/>
    <col min="11778" max="11778" width="15.25" style="157" customWidth="1"/>
    <col min="11779" max="11779" width="28" style="157" customWidth="1"/>
    <col min="11780" max="11780" width="19.58203125" style="157" customWidth="1"/>
    <col min="11781" max="11781" width="20.4140625" style="157" customWidth="1"/>
    <col min="11782" max="11782" width="18.83203125" style="157" customWidth="1"/>
    <col min="11783" max="11783" width="21.75" style="157" customWidth="1"/>
    <col min="11784" max="11784" width="20.25" style="157" customWidth="1"/>
    <col min="11785" max="11785" width="20.1640625" style="157" customWidth="1"/>
    <col min="11786" max="11786" width="17.1640625" style="157" customWidth="1"/>
    <col min="11787" max="11787" width="10.25" style="157" customWidth="1"/>
    <col min="11788" max="11788" width="16.25" style="157" customWidth="1"/>
    <col min="11789" max="11789" width="13.1640625" style="157" customWidth="1"/>
    <col min="11790" max="12032" width="9" style="157"/>
    <col min="12033" max="12033" width="6" style="157" customWidth="1"/>
    <col min="12034" max="12034" width="15.25" style="157" customWidth="1"/>
    <col min="12035" max="12035" width="28" style="157" customWidth="1"/>
    <col min="12036" max="12036" width="19.58203125" style="157" customWidth="1"/>
    <col min="12037" max="12037" width="20.4140625" style="157" customWidth="1"/>
    <col min="12038" max="12038" width="18.83203125" style="157" customWidth="1"/>
    <col min="12039" max="12039" width="21.75" style="157" customWidth="1"/>
    <col min="12040" max="12040" width="20.25" style="157" customWidth="1"/>
    <col min="12041" max="12041" width="20.1640625" style="157" customWidth="1"/>
    <col min="12042" max="12042" width="17.1640625" style="157" customWidth="1"/>
    <col min="12043" max="12043" width="10.25" style="157" customWidth="1"/>
    <col min="12044" max="12044" width="16.25" style="157" customWidth="1"/>
    <col min="12045" max="12045" width="13.1640625" style="157" customWidth="1"/>
    <col min="12046" max="12288" width="9" style="157"/>
    <col min="12289" max="12289" width="6" style="157" customWidth="1"/>
    <col min="12290" max="12290" width="15.25" style="157" customWidth="1"/>
    <col min="12291" max="12291" width="28" style="157" customWidth="1"/>
    <col min="12292" max="12292" width="19.58203125" style="157" customWidth="1"/>
    <col min="12293" max="12293" width="20.4140625" style="157" customWidth="1"/>
    <col min="12294" max="12294" width="18.83203125" style="157" customWidth="1"/>
    <col min="12295" max="12295" width="21.75" style="157" customWidth="1"/>
    <col min="12296" max="12296" width="20.25" style="157" customWidth="1"/>
    <col min="12297" max="12297" width="20.1640625" style="157" customWidth="1"/>
    <col min="12298" max="12298" width="17.1640625" style="157" customWidth="1"/>
    <col min="12299" max="12299" width="10.25" style="157" customWidth="1"/>
    <col min="12300" max="12300" width="16.25" style="157" customWidth="1"/>
    <col min="12301" max="12301" width="13.1640625" style="157" customWidth="1"/>
    <col min="12302" max="12544" width="9" style="157"/>
    <col min="12545" max="12545" width="6" style="157" customWidth="1"/>
    <col min="12546" max="12546" width="15.25" style="157" customWidth="1"/>
    <col min="12547" max="12547" width="28" style="157" customWidth="1"/>
    <col min="12548" max="12548" width="19.58203125" style="157" customWidth="1"/>
    <col min="12549" max="12549" width="20.4140625" style="157" customWidth="1"/>
    <col min="12550" max="12550" width="18.83203125" style="157" customWidth="1"/>
    <col min="12551" max="12551" width="21.75" style="157" customWidth="1"/>
    <col min="12552" max="12552" width="20.25" style="157" customWidth="1"/>
    <col min="12553" max="12553" width="20.1640625" style="157" customWidth="1"/>
    <col min="12554" max="12554" width="17.1640625" style="157" customWidth="1"/>
    <col min="12555" max="12555" width="10.25" style="157" customWidth="1"/>
    <col min="12556" max="12556" width="16.25" style="157" customWidth="1"/>
    <col min="12557" max="12557" width="13.1640625" style="157" customWidth="1"/>
    <col min="12558" max="12800" width="9" style="157"/>
    <col min="12801" max="12801" width="6" style="157" customWidth="1"/>
    <col min="12802" max="12802" width="15.25" style="157" customWidth="1"/>
    <col min="12803" max="12803" width="28" style="157" customWidth="1"/>
    <col min="12804" max="12804" width="19.58203125" style="157" customWidth="1"/>
    <col min="12805" max="12805" width="20.4140625" style="157" customWidth="1"/>
    <col min="12806" max="12806" width="18.83203125" style="157" customWidth="1"/>
    <col min="12807" max="12807" width="21.75" style="157" customWidth="1"/>
    <col min="12808" max="12808" width="20.25" style="157" customWidth="1"/>
    <col min="12809" max="12809" width="20.1640625" style="157" customWidth="1"/>
    <col min="12810" max="12810" width="17.1640625" style="157" customWidth="1"/>
    <col min="12811" max="12811" width="10.25" style="157" customWidth="1"/>
    <col min="12812" max="12812" width="16.25" style="157" customWidth="1"/>
    <col min="12813" max="12813" width="13.1640625" style="157" customWidth="1"/>
    <col min="12814" max="13056" width="9" style="157"/>
    <col min="13057" max="13057" width="6" style="157" customWidth="1"/>
    <col min="13058" max="13058" width="15.25" style="157" customWidth="1"/>
    <col min="13059" max="13059" width="28" style="157" customWidth="1"/>
    <col min="13060" max="13060" width="19.58203125" style="157" customWidth="1"/>
    <col min="13061" max="13061" width="20.4140625" style="157" customWidth="1"/>
    <col min="13062" max="13062" width="18.83203125" style="157" customWidth="1"/>
    <col min="13063" max="13063" width="21.75" style="157" customWidth="1"/>
    <col min="13064" max="13064" width="20.25" style="157" customWidth="1"/>
    <col min="13065" max="13065" width="20.1640625" style="157" customWidth="1"/>
    <col min="13066" max="13066" width="17.1640625" style="157" customWidth="1"/>
    <col min="13067" max="13067" width="10.25" style="157" customWidth="1"/>
    <col min="13068" max="13068" width="16.25" style="157" customWidth="1"/>
    <col min="13069" max="13069" width="13.1640625" style="157" customWidth="1"/>
    <col min="13070" max="13312" width="9" style="157"/>
    <col min="13313" max="13313" width="6" style="157" customWidth="1"/>
    <col min="13314" max="13314" width="15.25" style="157" customWidth="1"/>
    <col min="13315" max="13315" width="28" style="157" customWidth="1"/>
    <col min="13316" max="13316" width="19.58203125" style="157" customWidth="1"/>
    <col min="13317" max="13317" width="20.4140625" style="157" customWidth="1"/>
    <col min="13318" max="13318" width="18.83203125" style="157" customWidth="1"/>
    <col min="13319" max="13319" width="21.75" style="157" customWidth="1"/>
    <col min="13320" max="13320" width="20.25" style="157" customWidth="1"/>
    <col min="13321" max="13321" width="20.1640625" style="157" customWidth="1"/>
    <col min="13322" max="13322" width="17.1640625" style="157" customWidth="1"/>
    <col min="13323" max="13323" width="10.25" style="157" customWidth="1"/>
    <col min="13324" max="13324" width="16.25" style="157" customWidth="1"/>
    <col min="13325" max="13325" width="13.1640625" style="157" customWidth="1"/>
    <col min="13326" max="13568" width="9" style="157"/>
    <col min="13569" max="13569" width="6" style="157" customWidth="1"/>
    <col min="13570" max="13570" width="15.25" style="157" customWidth="1"/>
    <col min="13571" max="13571" width="28" style="157" customWidth="1"/>
    <col min="13572" max="13572" width="19.58203125" style="157" customWidth="1"/>
    <col min="13573" max="13573" width="20.4140625" style="157" customWidth="1"/>
    <col min="13574" max="13574" width="18.83203125" style="157" customWidth="1"/>
    <col min="13575" max="13575" width="21.75" style="157" customWidth="1"/>
    <col min="13576" max="13576" width="20.25" style="157" customWidth="1"/>
    <col min="13577" max="13577" width="20.1640625" style="157" customWidth="1"/>
    <col min="13578" max="13578" width="17.1640625" style="157" customWidth="1"/>
    <col min="13579" max="13579" width="10.25" style="157" customWidth="1"/>
    <col min="13580" max="13580" width="16.25" style="157" customWidth="1"/>
    <col min="13581" max="13581" width="13.1640625" style="157" customWidth="1"/>
    <col min="13582" max="13824" width="9" style="157"/>
    <col min="13825" max="13825" width="6" style="157" customWidth="1"/>
    <col min="13826" max="13826" width="15.25" style="157" customWidth="1"/>
    <col min="13827" max="13827" width="28" style="157" customWidth="1"/>
    <col min="13828" max="13828" width="19.58203125" style="157" customWidth="1"/>
    <col min="13829" max="13829" width="20.4140625" style="157" customWidth="1"/>
    <col min="13830" max="13830" width="18.83203125" style="157" customWidth="1"/>
    <col min="13831" max="13831" width="21.75" style="157" customWidth="1"/>
    <col min="13832" max="13832" width="20.25" style="157" customWidth="1"/>
    <col min="13833" max="13833" width="20.1640625" style="157" customWidth="1"/>
    <col min="13834" max="13834" width="17.1640625" style="157" customWidth="1"/>
    <col min="13835" max="13835" width="10.25" style="157" customWidth="1"/>
    <col min="13836" max="13836" width="16.25" style="157" customWidth="1"/>
    <col min="13837" max="13837" width="13.1640625" style="157" customWidth="1"/>
    <col min="13838" max="14080" width="9" style="157"/>
    <col min="14081" max="14081" width="6" style="157" customWidth="1"/>
    <col min="14082" max="14082" width="15.25" style="157" customWidth="1"/>
    <col min="14083" max="14083" width="28" style="157" customWidth="1"/>
    <col min="14084" max="14084" width="19.58203125" style="157" customWidth="1"/>
    <col min="14085" max="14085" width="20.4140625" style="157" customWidth="1"/>
    <col min="14086" max="14086" width="18.83203125" style="157" customWidth="1"/>
    <col min="14087" max="14087" width="21.75" style="157" customWidth="1"/>
    <col min="14088" max="14088" width="20.25" style="157" customWidth="1"/>
    <col min="14089" max="14089" width="20.1640625" style="157" customWidth="1"/>
    <col min="14090" max="14090" width="17.1640625" style="157" customWidth="1"/>
    <col min="14091" max="14091" width="10.25" style="157" customWidth="1"/>
    <col min="14092" max="14092" width="16.25" style="157" customWidth="1"/>
    <col min="14093" max="14093" width="13.1640625" style="157" customWidth="1"/>
    <col min="14094" max="14336" width="9" style="157"/>
    <col min="14337" max="14337" width="6" style="157" customWidth="1"/>
    <col min="14338" max="14338" width="15.25" style="157" customWidth="1"/>
    <col min="14339" max="14339" width="28" style="157" customWidth="1"/>
    <col min="14340" max="14340" width="19.58203125" style="157" customWidth="1"/>
    <col min="14341" max="14341" width="20.4140625" style="157" customWidth="1"/>
    <col min="14342" max="14342" width="18.83203125" style="157" customWidth="1"/>
    <col min="14343" max="14343" width="21.75" style="157" customWidth="1"/>
    <col min="14344" max="14344" width="20.25" style="157" customWidth="1"/>
    <col min="14345" max="14345" width="20.1640625" style="157" customWidth="1"/>
    <col min="14346" max="14346" width="17.1640625" style="157" customWidth="1"/>
    <col min="14347" max="14347" width="10.25" style="157" customWidth="1"/>
    <col min="14348" max="14348" width="16.25" style="157" customWidth="1"/>
    <col min="14349" max="14349" width="13.1640625" style="157" customWidth="1"/>
    <col min="14350" max="14592" width="9" style="157"/>
    <col min="14593" max="14593" width="6" style="157" customWidth="1"/>
    <col min="14594" max="14594" width="15.25" style="157" customWidth="1"/>
    <col min="14595" max="14595" width="28" style="157" customWidth="1"/>
    <col min="14596" max="14596" width="19.58203125" style="157" customWidth="1"/>
    <col min="14597" max="14597" width="20.4140625" style="157" customWidth="1"/>
    <col min="14598" max="14598" width="18.83203125" style="157" customWidth="1"/>
    <col min="14599" max="14599" width="21.75" style="157" customWidth="1"/>
    <col min="14600" max="14600" width="20.25" style="157" customWidth="1"/>
    <col min="14601" max="14601" width="20.1640625" style="157" customWidth="1"/>
    <col min="14602" max="14602" width="17.1640625" style="157" customWidth="1"/>
    <col min="14603" max="14603" width="10.25" style="157" customWidth="1"/>
    <col min="14604" max="14604" width="16.25" style="157" customWidth="1"/>
    <col min="14605" max="14605" width="13.1640625" style="157" customWidth="1"/>
    <col min="14606" max="14848" width="9" style="157"/>
    <col min="14849" max="14849" width="6" style="157" customWidth="1"/>
    <col min="14850" max="14850" width="15.25" style="157" customWidth="1"/>
    <col min="14851" max="14851" width="28" style="157" customWidth="1"/>
    <col min="14852" max="14852" width="19.58203125" style="157" customWidth="1"/>
    <col min="14853" max="14853" width="20.4140625" style="157" customWidth="1"/>
    <col min="14854" max="14854" width="18.83203125" style="157" customWidth="1"/>
    <col min="14855" max="14855" width="21.75" style="157" customWidth="1"/>
    <col min="14856" max="14856" width="20.25" style="157" customWidth="1"/>
    <col min="14857" max="14857" width="20.1640625" style="157" customWidth="1"/>
    <col min="14858" max="14858" width="17.1640625" style="157" customWidth="1"/>
    <col min="14859" max="14859" width="10.25" style="157" customWidth="1"/>
    <col min="14860" max="14860" width="16.25" style="157" customWidth="1"/>
    <col min="14861" max="14861" width="13.1640625" style="157" customWidth="1"/>
    <col min="14862" max="15104" width="9" style="157"/>
    <col min="15105" max="15105" width="6" style="157" customWidth="1"/>
    <col min="15106" max="15106" width="15.25" style="157" customWidth="1"/>
    <col min="15107" max="15107" width="28" style="157" customWidth="1"/>
    <col min="15108" max="15108" width="19.58203125" style="157" customWidth="1"/>
    <col min="15109" max="15109" width="20.4140625" style="157" customWidth="1"/>
    <col min="15110" max="15110" width="18.83203125" style="157" customWidth="1"/>
    <col min="15111" max="15111" width="21.75" style="157" customWidth="1"/>
    <col min="15112" max="15112" width="20.25" style="157" customWidth="1"/>
    <col min="15113" max="15113" width="20.1640625" style="157" customWidth="1"/>
    <col min="15114" max="15114" width="17.1640625" style="157" customWidth="1"/>
    <col min="15115" max="15115" width="10.25" style="157" customWidth="1"/>
    <col min="15116" max="15116" width="16.25" style="157" customWidth="1"/>
    <col min="15117" max="15117" width="13.1640625" style="157" customWidth="1"/>
    <col min="15118" max="15360" width="9" style="157"/>
    <col min="15361" max="15361" width="6" style="157" customWidth="1"/>
    <col min="15362" max="15362" width="15.25" style="157" customWidth="1"/>
    <col min="15363" max="15363" width="28" style="157" customWidth="1"/>
    <col min="15364" max="15364" width="19.58203125" style="157" customWidth="1"/>
    <col min="15365" max="15365" width="20.4140625" style="157" customWidth="1"/>
    <col min="15366" max="15366" width="18.83203125" style="157" customWidth="1"/>
    <col min="15367" max="15367" width="21.75" style="157" customWidth="1"/>
    <col min="15368" max="15368" width="20.25" style="157" customWidth="1"/>
    <col min="15369" max="15369" width="20.1640625" style="157" customWidth="1"/>
    <col min="15370" max="15370" width="17.1640625" style="157" customWidth="1"/>
    <col min="15371" max="15371" width="10.25" style="157" customWidth="1"/>
    <col min="15372" max="15372" width="16.25" style="157" customWidth="1"/>
    <col min="15373" max="15373" width="13.1640625" style="157" customWidth="1"/>
    <col min="15374" max="15616" width="9" style="157"/>
    <col min="15617" max="15617" width="6" style="157" customWidth="1"/>
    <col min="15618" max="15618" width="15.25" style="157" customWidth="1"/>
    <col min="15619" max="15619" width="28" style="157" customWidth="1"/>
    <col min="15620" max="15620" width="19.58203125" style="157" customWidth="1"/>
    <col min="15621" max="15621" width="20.4140625" style="157" customWidth="1"/>
    <col min="15622" max="15622" width="18.83203125" style="157" customWidth="1"/>
    <col min="15623" max="15623" width="21.75" style="157" customWidth="1"/>
    <col min="15624" max="15624" width="20.25" style="157" customWidth="1"/>
    <col min="15625" max="15625" width="20.1640625" style="157" customWidth="1"/>
    <col min="15626" max="15626" width="17.1640625" style="157" customWidth="1"/>
    <col min="15627" max="15627" width="10.25" style="157" customWidth="1"/>
    <col min="15628" max="15628" width="16.25" style="157" customWidth="1"/>
    <col min="15629" max="15629" width="13.1640625" style="157" customWidth="1"/>
    <col min="15630" max="15872" width="9" style="157"/>
    <col min="15873" max="15873" width="6" style="157" customWidth="1"/>
    <col min="15874" max="15874" width="15.25" style="157" customWidth="1"/>
    <col min="15875" max="15875" width="28" style="157" customWidth="1"/>
    <col min="15876" max="15876" width="19.58203125" style="157" customWidth="1"/>
    <col min="15877" max="15877" width="20.4140625" style="157" customWidth="1"/>
    <col min="15878" max="15878" width="18.83203125" style="157" customWidth="1"/>
    <col min="15879" max="15879" width="21.75" style="157" customWidth="1"/>
    <col min="15880" max="15880" width="20.25" style="157" customWidth="1"/>
    <col min="15881" max="15881" width="20.1640625" style="157" customWidth="1"/>
    <col min="15882" max="15882" width="17.1640625" style="157" customWidth="1"/>
    <col min="15883" max="15883" width="10.25" style="157" customWidth="1"/>
    <col min="15884" max="15884" width="16.25" style="157" customWidth="1"/>
    <col min="15885" max="15885" width="13.1640625" style="157" customWidth="1"/>
    <col min="15886" max="16128" width="9" style="157"/>
    <col min="16129" max="16129" width="6" style="157" customWidth="1"/>
    <col min="16130" max="16130" width="15.25" style="157" customWidth="1"/>
    <col min="16131" max="16131" width="28" style="157" customWidth="1"/>
    <col min="16132" max="16132" width="19.58203125" style="157" customWidth="1"/>
    <col min="16133" max="16133" width="20.4140625" style="157" customWidth="1"/>
    <col min="16134" max="16134" width="18.83203125" style="157" customWidth="1"/>
    <col min="16135" max="16135" width="21.75" style="157" customWidth="1"/>
    <col min="16136" max="16136" width="20.25" style="157" customWidth="1"/>
    <col min="16137" max="16137" width="20.1640625" style="157" customWidth="1"/>
    <col min="16138" max="16138" width="17.1640625" style="157" customWidth="1"/>
    <col min="16139" max="16139" width="10.25" style="157" customWidth="1"/>
    <col min="16140" max="16140" width="16.25" style="157" customWidth="1"/>
    <col min="16141" max="16141" width="13.1640625" style="157" customWidth="1"/>
    <col min="16142" max="16384" width="9" style="157"/>
  </cols>
  <sheetData>
    <row r="1" spans="1:13" s="154" customFormat="1" ht="30">
      <c r="A1" s="344" t="s">
        <v>269</v>
      </c>
      <c r="B1" s="344"/>
      <c r="C1" s="344"/>
      <c r="D1" s="344"/>
      <c r="E1" s="344"/>
      <c r="F1" s="344"/>
      <c r="G1" s="344"/>
      <c r="H1" s="344"/>
      <c r="I1" s="344"/>
      <c r="J1" s="344"/>
      <c r="K1" s="344"/>
      <c r="L1" s="344"/>
      <c r="M1" s="344"/>
    </row>
    <row r="3" spans="1:13" s="154" customFormat="1">
      <c r="A3" s="345" t="s">
        <v>0</v>
      </c>
      <c r="B3" s="345" t="s">
        <v>270</v>
      </c>
      <c r="C3" s="345" t="s">
        <v>271</v>
      </c>
      <c r="D3" s="345" t="s">
        <v>272</v>
      </c>
      <c r="E3" s="346" t="s">
        <v>273</v>
      </c>
      <c r="F3" s="347"/>
      <c r="G3" s="348"/>
      <c r="H3" s="349" t="s">
        <v>274</v>
      </c>
      <c r="I3" s="349"/>
      <c r="J3" s="350" t="s">
        <v>275</v>
      </c>
      <c r="K3" s="350"/>
      <c r="L3" s="158"/>
      <c r="M3" s="158"/>
    </row>
    <row r="4" spans="1:13" s="154" customFormat="1">
      <c r="A4" s="345"/>
      <c r="B4" s="345"/>
      <c r="C4" s="345"/>
      <c r="D4" s="345"/>
      <c r="E4" s="159" t="s">
        <v>175</v>
      </c>
      <c r="F4" s="159" t="s">
        <v>276</v>
      </c>
      <c r="G4" s="159" t="s">
        <v>277</v>
      </c>
      <c r="H4" s="159" t="s">
        <v>278</v>
      </c>
      <c r="I4" s="159" t="s">
        <v>279</v>
      </c>
      <c r="J4" s="160" t="s">
        <v>175</v>
      </c>
      <c r="K4" s="160" t="s">
        <v>276</v>
      </c>
      <c r="L4" s="158"/>
      <c r="M4" s="158"/>
    </row>
    <row r="5" spans="1:13">
      <c r="A5" s="161">
        <v>1</v>
      </c>
      <c r="B5" s="162" t="s">
        <v>280</v>
      </c>
      <c r="C5" s="162" t="s">
        <v>31</v>
      </c>
      <c r="D5" s="163">
        <v>43609</v>
      </c>
      <c r="E5" s="164">
        <v>16619760000</v>
      </c>
      <c r="F5" s="165">
        <f>E5*0.1</f>
        <v>1661976000</v>
      </c>
      <c r="G5" s="165">
        <f>E5+F5</f>
        <v>18281736000</v>
      </c>
      <c r="H5" s="166">
        <v>8309880000</v>
      </c>
      <c r="I5" s="165">
        <v>9971856000</v>
      </c>
      <c r="J5" s="161"/>
      <c r="K5" s="161"/>
      <c r="L5" s="161"/>
      <c r="M5" s="163"/>
    </row>
    <row r="6" spans="1:13">
      <c r="A6" s="161">
        <v>2</v>
      </c>
      <c r="B6" s="162" t="s">
        <v>281</v>
      </c>
      <c r="C6" s="162" t="s">
        <v>32</v>
      </c>
      <c r="D6" s="167">
        <v>43637</v>
      </c>
      <c r="E6" s="164">
        <v>28088280000</v>
      </c>
      <c r="F6" s="165">
        <f t="shared" ref="F6:F9" si="0">E6*0.1</f>
        <v>2808828000</v>
      </c>
      <c r="G6" s="165">
        <f t="shared" ref="G6:G9" si="1">E6+F6</f>
        <v>30897108000</v>
      </c>
      <c r="H6" s="166">
        <v>14044140000</v>
      </c>
      <c r="I6" s="165">
        <v>16852968000</v>
      </c>
      <c r="J6" s="168"/>
      <c r="K6" s="168"/>
      <c r="L6" s="169"/>
      <c r="M6" s="169"/>
    </row>
    <row r="7" spans="1:13">
      <c r="A7" s="161">
        <v>3</v>
      </c>
      <c r="B7" s="162" t="s">
        <v>365</v>
      </c>
      <c r="C7" s="162" t="s">
        <v>25</v>
      </c>
      <c r="D7" s="167">
        <v>43668</v>
      </c>
      <c r="E7" s="164">
        <v>44043840000</v>
      </c>
      <c r="F7" s="165">
        <f t="shared" si="0"/>
        <v>4404384000</v>
      </c>
      <c r="G7" s="165">
        <f t="shared" si="1"/>
        <v>48448224000</v>
      </c>
      <c r="H7" s="166">
        <v>22021920000</v>
      </c>
      <c r="I7" s="165">
        <v>26426304000</v>
      </c>
      <c r="J7" s="168"/>
      <c r="K7" s="168"/>
      <c r="L7" s="169"/>
      <c r="M7" s="169"/>
    </row>
    <row r="8" spans="1:13">
      <c r="A8" s="161">
        <v>4</v>
      </c>
      <c r="B8" s="162" t="s">
        <v>366</v>
      </c>
      <c r="C8" s="162" t="s">
        <v>27</v>
      </c>
      <c r="D8" s="167">
        <v>43693</v>
      </c>
      <c r="E8" s="164">
        <v>49246740000</v>
      </c>
      <c r="F8" s="165">
        <f t="shared" si="0"/>
        <v>4924674000</v>
      </c>
      <c r="G8" s="165">
        <f t="shared" si="1"/>
        <v>54171414000</v>
      </c>
      <c r="H8" s="166">
        <v>24623370000</v>
      </c>
      <c r="I8" s="165">
        <v>29548044000</v>
      </c>
      <c r="J8" s="168"/>
      <c r="K8" s="168"/>
      <c r="L8" s="169"/>
      <c r="M8" s="169"/>
    </row>
    <row r="9" spans="1:13">
      <c r="A9" s="161">
        <v>5</v>
      </c>
      <c r="B9" s="162" t="s">
        <v>367</v>
      </c>
      <c r="C9" s="162" t="s">
        <v>28</v>
      </c>
      <c r="D9" s="167">
        <v>43725</v>
      </c>
      <c r="E9" s="164">
        <v>9601380000</v>
      </c>
      <c r="F9" s="165">
        <f t="shared" si="0"/>
        <v>960138000</v>
      </c>
      <c r="G9" s="165">
        <f t="shared" si="1"/>
        <v>10561518000</v>
      </c>
      <c r="H9" s="166">
        <v>4800690000</v>
      </c>
      <c r="I9" s="165">
        <v>5760828000</v>
      </c>
      <c r="J9" s="168"/>
      <c r="K9" s="168"/>
      <c r="L9" s="169"/>
      <c r="M9" s="169"/>
    </row>
    <row r="10" spans="1:13" s="154" customFormat="1">
      <c r="A10" s="158"/>
      <c r="B10" s="158"/>
      <c r="C10" s="158"/>
      <c r="D10" s="158"/>
      <c r="E10" s="160">
        <f>SUM(E5:E9)</f>
        <v>147600000000</v>
      </c>
      <c r="F10" s="160">
        <f>SUM(F5:F9)</f>
        <v>14760000000</v>
      </c>
      <c r="G10" s="160">
        <f>SUM(G5:G9)</f>
        <v>162360000000</v>
      </c>
      <c r="H10" s="160">
        <f>SUM(H5:H9)</f>
        <v>73800000000</v>
      </c>
      <c r="I10" s="160">
        <f>SUM(I5:I9)</f>
        <v>88560000000</v>
      </c>
      <c r="J10" s="158"/>
      <c r="K10" s="158"/>
      <c r="L10" s="158"/>
      <c r="M10" s="158"/>
    </row>
    <row r="12" spans="1:13" ht="15.5">
      <c r="H12" s="170"/>
    </row>
    <row r="13" spans="1:13" ht="15.5">
      <c r="H13" s="170"/>
    </row>
  </sheetData>
  <mergeCells count="8">
    <mergeCell ref="A1:M1"/>
    <mergeCell ref="A3:A4"/>
    <mergeCell ref="B3:B4"/>
    <mergeCell ref="C3:C4"/>
    <mergeCell ref="D3:D4"/>
    <mergeCell ref="E3:G3"/>
    <mergeCell ref="H3:I3"/>
    <mergeCell ref="J3:K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80"/>
  <sheetViews>
    <sheetView topLeftCell="A9" workbookViewId="0">
      <selection activeCell="A24" sqref="A24:A71"/>
    </sheetView>
  </sheetViews>
  <sheetFormatPr defaultColWidth="9" defaultRowHeight="16.5"/>
  <cols>
    <col min="1" max="1" width="6.58203125" style="216" customWidth="1"/>
    <col min="2" max="2" width="24.25" style="203" customWidth="1"/>
    <col min="3" max="3" width="22.83203125" style="203" customWidth="1"/>
    <col min="4" max="4" width="23.58203125" style="203" customWidth="1"/>
    <col min="5" max="5" width="26.58203125" style="203" customWidth="1"/>
    <col min="6" max="6" width="16.4140625" style="203" customWidth="1"/>
    <col min="7" max="7" width="27.25" style="203" hidden="1" customWidth="1"/>
    <col min="8" max="8" width="0" style="203" hidden="1" customWidth="1"/>
    <col min="9" max="11" width="9" style="203"/>
    <col min="12" max="12" width="18.75" style="203" customWidth="1"/>
    <col min="13" max="13" width="18.83203125" style="216" customWidth="1"/>
    <col min="14" max="256" width="9" style="203"/>
    <col min="257" max="257" width="4.75" style="203" bestFit="1" customWidth="1"/>
    <col min="258" max="258" width="26.58203125" style="203" customWidth="1"/>
    <col min="259" max="259" width="27.4140625" style="203" customWidth="1"/>
    <col min="260" max="260" width="25.75" style="203" customWidth="1"/>
    <col min="261" max="261" width="26.58203125" style="203" customWidth="1"/>
    <col min="262" max="262" width="19.83203125" style="203" customWidth="1"/>
    <col min="263" max="263" width="0" style="203" hidden="1" customWidth="1"/>
    <col min="264" max="512" width="9" style="203"/>
    <col min="513" max="513" width="4.75" style="203" bestFit="1" customWidth="1"/>
    <col min="514" max="514" width="26.58203125" style="203" customWidth="1"/>
    <col min="515" max="515" width="27.4140625" style="203" customWidth="1"/>
    <col min="516" max="516" width="25.75" style="203" customWidth="1"/>
    <col min="517" max="517" width="26.58203125" style="203" customWidth="1"/>
    <col min="518" max="518" width="19.83203125" style="203" customWidth="1"/>
    <col min="519" max="519" width="0" style="203" hidden="1" customWidth="1"/>
    <col min="520" max="768" width="9" style="203"/>
    <col min="769" max="769" width="4.75" style="203" bestFit="1" customWidth="1"/>
    <col min="770" max="770" width="26.58203125" style="203" customWidth="1"/>
    <col min="771" max="771" width="27.4140625" style="203" customWidth="1"/>
    <col min="772" max="772" width="25.75" style="203" customWidth="1"/>
    <col min="773" max="773" width="26.58203125" style="203" customWidth="1"/>
    <col min="774" max="774" width="19.83203125" style="203" customWidth="1"/>
    <col min="775" max="775" width="0" style="203" hidden="1" customWidth="1"/>
    <col min="776" max="1024" width="9" style="203"/>
    <col min="1025" max="1025" width="4.75" style="203" bestFit="1" customWidth="1"/>
    <col min="1026" max="1026" width="26.58203125" style="203" customWidth="1"/>
    <col min="1027" max="1027" width="27.4140625" style="203" customWidth="1"/>
    <col min="1028" max="1028" width="25.75" style="203" customWidth="1"/>
    <col min="1029" max="1029" width="26.58203125" style="203" customWidth="1"/>
    <col min="1030" max="1030" width="19.83203125" style="203" customWidth="1"/>
    <col min="1031" max="1031" width="0" style="203" hidden="1" customWidth="1"/>
    <col min="1032" max="1280" width="9" style="203"/>
    <col min="1281" max="1281" width="4.75" style="203" bestFit="1" customWidth="1"/>
    <col min="1282" max="1282" width="26.58203125" style="203" customWidth="1"/>
    <col min="1283" max="1283" width="27.4140625" style="203" customWidth="1"/>
    <col min="1284" max="1284" width="25.75" style="203" customWidth="1"/>
    <col min="1285" max="1285" width="26.58203125" style="203" customWidth="1"/>
    <col min="1286" max="1286" width="19.83203125" style="203" customWidth="1"/>
    <col min="1287" max="1287" width="0" style="203" hidden="1" customWidth="1"/>
    <col min="1288" max="1536" width="9" style="203"/>
    <col min="1537" max="1537" width="4.75" style="203" bestFit="1" customWidth="1"/>
    <col min="1538" max="1538" width="26.58203125" style="203" customWidth="1"/>
    <col min="1539" max="1539" width="27.4140625" style="203" customWidth="1"/>
    <col min="1540" max="1540" width="25.75" style="203" customWidth="1"/>
    <col min="1541" max="1541" width="26.58203125" style="203" customWidth="1"/>
    <col min="1542" max="1542" width="19.83203125" style="203" customWidth="1"/>
    <col min="1543" max="1543" width="0" style="203" hidden="1" customWidth="1"/>
    <col min="1544" max="1792" width="9" style="203"/>
    <col min="1793" max="1793" width="4.75" style="203" bestFit="1" customWidth="1"/>
    <col min="1794" max="1794" width="26.58203125" style="203" customWidth="1"/>
    <col min="1795" max="1795" width="27.4140625" style="203" customWidth="1"/>
    <col min="1796" max="1796" width="25.75" style="203" customWidth="1"/>
    <col min="1797" max="1797" width="26.58203125" style="203" customWidth="1"/>
    <col min="1798" max="1798" width="19.83203125" style="203" customWidth="1"/>
    <col min="1799" max="1799" width="0" style="203" hidden="1" customWidth="1"/>
    <col min="1800" max="2048" width="9" style="203"/>
    <col min="2049" max="2049" width="4.75" style="203" bestFit="1" customWidth="1"/>
    <col min="2050" max="2050" width="26.58203125" style="203" customWidth="1"/>
    <col min="2051" max="2051" width="27.4140625" style="203" customWidth="1"/>
    <col min="2052" max="2052" width="25.75" style="203" customWidth="1"/>
    <col min="2053" max="2053" width="26.58203125" style="203" customWidth="1"/>
    <col min="2054" max="2054" width="19.83203125" style="203" customWidth="1"/>
    <col min="2055" max="2055" width="0" style="203" hidden="1" customWidth="1"/>
    <col min="2056" max="2304" width="9" style="203"/>
    <col min="2305" max="2305" width="4.75" style="203" bestFit="1" customWidth="1"/>
    <col min="2306" max="2306" width="26.58203125" style="203" customWidth="1"/>
    <col min="2307" max="2307" width="27.4140625" style="203" customWidth="1"/>
    <col min="2308" max="2308" width="25.75" style="203" customWidth="1"/>
    <col min="2309" max="2309" width="26.58203125" style="203" customWidth="1"/>
    <col min="2310" max="2310" width="19.83203125" style="203" customWidth="1"/>
    <col min="2311" max="2311" width="0" style="203" hidden="1" customWidth="1"/>
    <col min="2312" max="2560" width="9" style="203"/>
    <col min="2561" max="2561" width="4.75" style="203" bestFit="1" customWidth="1"/>
    <col min="2562" max="2562" width="26.58203125" style="203" customWidth="1"/>
    <col min="2563" max="2563" width="27.4140625" style="203" customWidth="1"/>
    <col min="2564" max="2564" width="25.75" style="203" customWidth="1"/>
    <col min="2565" max="2565" width="26.58203125" style="203" customWidth="1"/>
    <col min="2566" max="2566" width="19.83203125" style="203" customWidth="1"/>
    <col min="2567" max="2567" width="0" style="203" hidden="1" customWidth="1"/>
    <col min="2568" max="2816" width="9" style="203"/>
    <col min="2817" max="2817" width="4.75" style="203" bestFit="1" customWidth="1"/>
    <col min="2818" max="2818" width="26.58203125" style="203" customWidth="1"/>
    <col min="2819" max="2819" width="27.4140625" style="203" customWidth="1"/>
    <col min="2820" max="2820" width="25.75" style="203" customWidth="1"/>
    <col min="2821" max="2821" width="26.58203125" style="203" customWidth="1"/>
    <col min="2822" max="2822" width="19.83203125" style="203" customWidth="1"/>
    <col min="2823" max="2823" width="0" style="203" hidden="1" customWidth="1"/>
    <col min="2824" max="3072" width="9" style="203"/>
    <col min="3073" max="3073" width="4.75" style="203" bestFit="1" customWidth="1"/>
    <col min="3074" max="3074" width="26.58203125" style="203" customWidth="1"/>
    <col min="3075" max="3075" width="27.4140625" style="203" customWidth="1"/>
    <col min="3076" max="3076" width="25.75" style="203" customWidth="1"/>
    <col min="3077" max="3077" width="26.58203125" style="203" customWidth="1"/>
    <col min="3078" max="3078" width="19.83203125" style="203" customWidth="1"/>
    <col min="3079" max="3079" width="0" style="203" hidden="1" customWidth="1"/>
    <col min="3080" max="3328" width="9" style="203"/>
    <col min="3329" max="3329" width="4.75" style="203" bestFit="1" customWidth="1"/>
    <col min="3330" max="3330" width="26.58203125" style="203" customWidth="1"/>
    <col min="3331" max="3331" width="27.4140625" style="203" customWidth="1"/>
    <col min="3332" max="3332" width="25.75" style="203" customWidth="1"/>
    <col min="3333" max="3333" width="26.58203125" style="203" customWidth="1"/>
    <col min="3334" max="3334" width="19.83203125" style="203" customWidth="1"/>
    <col min="3335" max="3335" width="0" style="203" hidden="1" customWidth="1"/>
    <col min="3336" max="3584" width="9" style="203"/>
    <col min="3585" max="3585" width="4.75" style="203" bestFit="1" customWidth="1"/>
    <col min="3586" max="3586" width="26.58203125" style="203" customWidth="1"/>
    <col min="3587" max="3587" width="27.4140625" style="203" customWidth="1"/>
    <col min="3588" max="3588" width="25.75" style="203" customWidth="1"/>
    <col min="3589" max="3589" width="26.58203125" style="203" customWidth="1"/>
    <col min="3590" max="3590" width="19.83203125" style="203" customWidth="1"/>
    <col min="3591" max="3591" width="0" style="203" hidden="1" customWidth="1"/>
    <col min="3592" max="3840" width="9" style="203"/>
    <col min="3841" max="3841" width="4.75" style="203" bestFit="1" customWidth="1"/>
    <col min="3842" max="3842" width="26.58203125" style="203" customWidth="1"/>
    <col min="3843" max="3843" width="27.4140625" style="203" customWidth="1"/>
    <col min="3844" max="3844" width="25.75" style="203" customWidth="1"/>
    <col min="3845" max="3845" width="26.58203125" style="203" customWidth="1"/>
    <col min="3846" max="3846" width="19.83203125" style="203" customWidth="1"/>
    <col min="3847" max="3847" width="0" style="203" hidden="1" customWidth="1"/>
    <col min="3848" max="4096" width="9" style="203"/>
    <col min="4097" max="4097" width="4.75" style="203" bestFit="1" customWidth="1"/>
    <col min="4098" max="4098" width="26.58203125" style="203" customWidth="1"/>
    <col min="4099" max="4099" width="27.4140625" style="203" customWidth="1"/>
    <col min="4100" max="4100" width="25.75" style="203" customWidth="1"/>
    <col min="4101" max="4101" width="26.58203125" style="203" customWidth="1"/>
    <col min="4102" max="4102" width="19.83203125" style="203" customWidth="1"/>
    <col min="4103" max="4103" width="0" style="203" hidden="1" customWidth="1"/>
    <col min="4104" max="4352" width="9" style="203"/>
    <col min="4353" max="4353" width="4.75" style="203" bestFit="1" customWidth="1"/>
    <col min="4354" max="4354" width="26.58203125" style="203" customWidth="1"/>
    <col min="4355" max="4355" width="27.4140625" style="203" customWidth="1"/>
    <col min="4356" max="4356" width="25.75" style="203" customWidth="1"/>
    <col min="4357" max="4357" width="26.58203125" style="203" customWidth="1"/>
    <col min="4358" max="4358" width="19.83203125" style="203" customWidth="1"/>
    <col min="4359" max="4359" width="0" style="203" hidden="1" customWidth="1"/>
    <col min="4360" max="4608" width="9" style="203"/>
    <col min="4609" max="4609" width="4.75" style="203" bestFit="1" customWidth="1"/>
    <col min="4610" max="4610" width="26.58203125" style="203" customWidth="1"/>
    <col min="4611" max="4611" width="27.4140625" style="203" customWidth="1"/>
    <col min="4612" max="4612" width="25.75" style="203" customWidth="1"/>
    <col min="4613" max="4613" width="26.58203125" style="203" customWidth="1"/>
    <col min="4614" max="4614" width="19.83203125" style="203" customWidth="1"/>
    <col min="4615" max="4615" width="0" style="203" hidden="1" customWidth="1"/>
    <col min="4616" max="4864" width="9" style="203"/>
    <col min="4865" max="4865" width="4.75" style="203" bestFit="1" customWidth="1"/>
    <col min="4866" max="4866" width="26.58203125" style="203" customWidth="1"/>
    <col min="4867" max="4867" width="27.4140625" style="203" customWidth="1"/>
    <col min="4868" max="4868" width="25.75" style="203" customWidth="1"/>
    <col min="4869" max="4869" width="26.58203125" style="203" customWidth="1"/>
    <col min="4870" max="4870" width="19.83203125" style="203" customWidth="1"/>
    <col min="4871" max="4871" width="0" style="203" hidden="1" customWidth="1"/>
    <col min="4872" max="5120" width="9" style="203"/>
    <col min="5121" max="5121" width="4.75" style="203" bestFit="1" customWidth="1"/>
    <col min="5122" max="5122" width="26.58203125" style="203" customWidth="1"/>
    <col min="5123" max="5123" width="27.4140625" style="203" customWidth="1"/>
    <col min="5124" max="5124" width="25.75" style="203" customWidth="1"/>
    <col min="5125" max="5125" width="26.58203125" style="203" customWidth="1"/>
    <col min="5126" max="5126" width="19.83203125" style="203" customWidth="1"/>
    <col min="5127" max="5127" width="0" style="203" hidden="1" customWidth="1"/>
    <col min="5128" max="5376" width="9" style="203"/>
    <col min="5377" max="5377" width="4.75" style="203" bestFit="1" customWidth="1"/>
    <col min="5378" max="5378" width="26.58203125" style="203" customWidth="1"/>
    <col min="5379" max="5379" width="27.4140625" style="203" customWidth="1"/>
    <col min="5380" max="5380" width="25.75" style="203" customWidth="1"/>
    <col min="5381" max="5381" width="26.58203125" style="203" customWidth="1"/>
    <col min="5382" max="5382" width="19.83203125" style="203" customWidth="1"/>
    <col min="5383" max="5383" width="0" style="203" hidden="1" customWidth="1"/>
    <col min="5384" max="5632" width="9" style="203"/>
    <col min="5633" max="5633" width="4.75" style="203" bestFit="1" customWidth="1"/>
    <col min="5634" max="5634" width="26.58203125" style="203" customWidth="1"/>
    <col min="5635" max="5635" width="27.4140625" style="203" customWidth="1"/>
    <col min="5636" max="5636" width="25.75" style="203" customWidth="1"/>
    <col min="5637" max="5637" width="26.58203125" style="203" customWidth="1"/>
    <col min="5638" max="5638" width="19.83203125" style="203" customWidth="1"/>
    <col min="5639" max="5639" width="0" style="203" hidden="1" customWidth="1"/>
    <col min="5640" max="5888" width="9" style="203"/>
    <col min="5889" max="5889" width="4.75" style="203" bestFit="1" customWidth="1"/>
    <col min="5890" max="5890" width="26.58203125" style="203" customWidth="1"/>
    <col min="5891" max="5891" width="27.4140625" style="203" customWidth="1"/>
    <col min="5892" max="5892" width="25.75" style="203" customWidth="1"/>
    <col min="5893" max="5893" width="26.58203125" style="203" customWidth="1"/>
    <col min="5894" max="5894" width="19.83203125" style="203" customWidth="1"/>
    <col min="5895" max="5895" width="0" style="203" hidden="1" customWidth="1"/>
    <col min="5896" max="6144" width="9" style="203"/>
    <col min="6145" max="6145" width="4.75" style="203" bestFit="1" customWidth="1"/>
    <col min="6146" max="6146" width="26.58203125" style="203" customWidth="1"/>
    <col min="6147" max="6147" width="27.4140625" style="203" customWidth="1"/>
    <col min="6148" max="6148" width="25.75" style="203" customWidth="1"/>
    <col min="6149" max="6149" width="26.58203125" style="203" customWidth="1"/>
    <col min="6150" max="6150" width="19.83203125" style="203" customWidth="1"/>
    <col min="6151" max="6151" width="0" style="203" hidden="1" customWidth="1"/>
    <col min="6152" max="6400" width="9" style="203"/>
    <col min="6401" max="6401" width="4.75" style="203" bestFit="1" customWidth="1"/>
    <col min="6402" max="6402" width="26.58203125" style="203" customWidth="1"/>
    <col min="6403" max="6403" width="27.4140625" style="203" customWidth="1"/>
    <col min="6404" max="6404" width="25.75" style="203" customWidth="1"/>
    <col min="6405" max="6405" width="26.58203125" style="203" customWidth="1"/>
    <col min="6406" max="6406" width="19.83203125" style="203" customWidth="1"/>
    <col min="6407" max="6407" width="0" style="203" hidden="1" customWidth="1"/>
    <col min="6408" max="6656" width="9" style="203"/>
    <col min="6657" max="6657" width="4.75" style="203" bestFit="1" customWidth="1"/>
    <col min="6658" max="6658" width="26.58203125" style="203" customWidth="1"/>
    <col min="6659" max="6659" width="27.4140625" style="203" customWidth="1"/>
    <col min="6660" max="6660" width="25.75" style="203" customWidth="1"/>
    <col min="6661" max="6661" width="26.58203125" style="203" customWidth="1"/>
    <col min="6662" max="6662" width="19.83203125" style="203" customWidth="1"/>
    <col min="6663" max="6663" width="0" style="203" hidden="1" customWidth="1"/>
    <col min="6664" max="6912" width="9" style="203"/>
    <col min="6913" max="6913" width="4.75" style="203" bestFit="1" customWidth="1"/>
    <col min="6914" max="6914" width="26.58203125" style="203" customWidth="1"/>
    <col min="6915" max="6915" width="27.4140625" style="203" customWidth="1"/>
    <col min="6916" max="6916" width="25.75" style="203" customWidth="1"/>
    <col min="6917" max="6917" width="26.58203125" style="203" customWidth="1"/>
    <col min="6918" max="6918" width="19.83203125" style="203" customWidth="1"/>
    <col min="6919" max="6919" width="0" style="203" hidden="1" customWidth="1"/>
    <col min="6920" max="7168" width="9" style="203"/>
    <col min="7169" max="7169" width="4.75" style="203" bestFit="1" customWidth="1"/>
    <col min="7170" max="7170" width="26.58203125" style="203" customWidth="1"/>
    <col min="7171" max="7171" width="27.4140625" style="203" customWidth="1"/>
    <col min="7172" max="7172" width="25.75" style="203" customWidth="1"/>
    <col min="7173" max="7173" width="26.58203125" style="203" customWidth="1"/>
    <col min="7174" max="7174" width="19.83203125" style="203" customWidth="1"/>
    <col min="7175" max="7175" width="0" style="203" hidden="1" customWidth="1"/>
    <col min="7176" max="7424" width="9" style="203"/>
    <col min="7425" max="7425" width="4.75" style="203" bestFit="1" customWidth="1"/>
    <col min="7426" max="7426" width="26.58203125" style="203" customWidth="1"/>
    <col min="7427" max="7427" width="27.4140625" style="203" customWidth="1"/>
    <col min="7428" max="7428" width="25.75" style="203" customWidth="1"/>
    <col min="7429" max="7429" width="26.58203125" style="203" customWidth="1"/>
    <col min="7430" max="7430" width="19.83203125" style="203" customWidth="1"/>
    <col min="7431" max="7431" width="0" style="203" hidden="1" customWidth="1"/>
    <col min="7432" max="7680" width="9" style="203"/>
    <col min="7681" max="7681" width="4.75" style="203" bestFit="1" customWidth="1"/>
    <col min="7682" max="7682" width="26.58203125" style="203" customWidth="1"/>
    <col min="7683" max="7683" width="27.4140625" style="203" customWidth="1"/>
    <col min="7684" max="7684" width="25.75" style="203" customWidth="1"/>
    <col min="7685" max="7685" width="26.58203125" style="203" customWidth="1"/>
    <col min="7686" max="7686" width="19.83203125" style="203" customWidth="1"/>
    <col min="7687" max="7687" width="0" style="203" hidden="1" customWidth="1"/>
    <col min="7688" max="7936" width="9" style="203"/>
    <col min="7937" max="7937" width="4.75" style="203" bestFit="1" customWidth="1"/>
    <col min="7938" max="7938" width="26.58203125" style="203" customWidth="1"/>
    <col min="7939" max="7939" width="27.4140625" style="203" customWidth="1"/>
    <col min="7940" max="7940" width="25.75" style="203" customWidth="1"/>
    <col min="7941" max="7941" width="26.58203125" style="203" customWidth="1"/>
    <col min="7942" max="7942" width="19.83203125" style="203" customWidth="1"/>
    <col min="7943" max="7943" width="0" style="203" hidden="1" customWidth="1"/>
    <col min="7944" max="8192" width="9" style="203"/>
    <col min="8193" max="8193" width="4.75" style="203" bestFit="1" customWidth="1"/>
    <col min="8194" max="8194" width="26.58203125" style="203" customWidth="1"/>
    <col min="8195" max="8195" width="27.4140625" style="203" customWidth="1"/>
    <col min="8196" max="8196" width="25.75" style="203" customWidth="1"/>
    <col min="8197" max="8197" width="26.58203125" style="203" customWidth="1"/>
    <col min="8198" max="8198" width="19.83203125" style="203" customWidth="1"/>
    <col min="8199" max="8199" width="0" style="203" hidden="1" customWidth="1"/>
    <col min="8200" max="8448" width="9" style="203"/>
    <col min="8449" max="8449" width="4.75" style="203" bestFit="1" customWidth="1"/>
    <col min="8450" max="8450" width="26.58203125" style="203" customWidth="1"/>
    <col min="8451" max="8451" width="27.4140625" style="203" customWidth="1"/>
    <col min="8452" max="8452" width="25.75" style="203" customWidth="1"/>
    <col min="8453" max="8453" width="26.58203125" style="203" customWidth="1"/>
    <col min="8454" max="8454" width="19.83203125" style="203" customWidth="1"/>
    <col min="8455" max="8455" width="0" style="203" hidden="1" customWidth="1"/>
    <col min="8456" max="8704" width="9" style="203"/>
    <col min="8705" max="8705" width="4.75" style="203" bestFit="1" customWidth="1"/>
    <col min="8706" max="8706" width="26.58203125" style="203" customWidth="1"/>
    <col min="8707" max="8707" width="27.4140625" style="203" customWidth="1"/>
    <col min="8708" max="8708" width="25.75" style="203" customWidth="1"/>
    <col min="8709" max="8709" width="26.58203125" style="203" customWidth="1"/>
    <col min="8710" max="8710" width="19.83203125" style="203" customWidth="1"/>
    <col min="8711" max="8711" width="0" style="203" hidden="1" customWidth="1"/>
    <col min="8712" max="8960" width="9" style="203"/>
    <col min="8961" max="8961" width="4.75" style="203" bestFit="1" customWidth="1"/>
    <col min="8962" max="8962" width="26.58203125" style="203" customWidth="1"/>
    <col min="8963" max="8963" width="27.4140625" style="203" customWidth="1"/>
    <col min="8964" max="8964" width="25.75" style="203" customWidth="1"/>
    <col min="8965" max="8965" width="26.58203125" style="203" customWidth="1"/>
    <col min="8966" max="8966" width="19.83203125" style="203" customWidth="1"/>
    <col min="8967" max="8967" width="0" style="203" hidden="1" customWidth="1"/>
    <col min="8968" max="9216" width="9" style="203"/>
    <col min="9217" max="9217" width="4.75" style="203" bestFit="1" customWidth="1"/>
    <col min="9218" max="9218" width="26.58203125" style="203" customWidth="1"/>
    <col min="9219" max="9219" width="27.4140625" style="203" customWidth="1"/>
    <col min="9220" max="9220" width="25.75" style="203" customWidth="1"/>
    <col min="9221" max="9221" width="26.58203125" style="203" customWidth="1"/>
    <col min="9222" max="9222" width="19.83203125" style="203" customWidth="1"/>
    <col min="9223" max="9223" width="0" style="203" hidden="1" customWidth="1"/>
    <col min="9224" max="9472" width="9" style="203"/>
    <col min="9473" max="9473" width="4.75" style="203" bestFit="1" customWidth="1"/>
    <col min="9474" max="9474" width="26.58203125" style="203" customWidth="1"/>
    <col min="9475" max="9475" width="27.4140625" style="203" customWidth="1"/>
    <col min="9476" max="9476" width="25.75" style="203" customWidth="1"/>
    <col min="9477" max="9477" width="26.58203125" style="203" customWidth="1"/>
    <col min="9478" max="9478" width="19.83203125" style="203" customWidth="1"/>
    <col min="9479" max="9479" width="0" style="203" hidden="1" customWidth="1"/>
    <col min="9480" max="9728" width="9" style="203"/>
    <col min="9729" max="9729" width="4.75" style="203" bestFit="1" customWidth="1"/>
    <col min="9730" max="9730" width="26.58203125" style="203" customWidth="1"/>
    <col min="9731" max="9731" width="27.4140625" style="203" customWidth="1"/>
    <col min="9732" max="9732" width="25.75" style="203" customWidth="1"/>
    <col min="9733" max="9733" width="26.58203125" style="203" customWidth="1"/>
    <col min="9734" max="9734" width="19.83203125" style="203" customWidth="1"/>
    <col min="9735" max="9735" width="0" style="203" hidden="1" customWidth="1"/>
    <col min="9736" max="9984" width="9" style="203"/>
    <col min="9985" max="9985" width="4.75" style="203" bestFit="1" customWidth="1"/>
    <col min="9986" max="9986" width="26.58203125" style="203" customWidth="1"/>
    <col min="9987" max="9987" width="27.4140625" style="203" customWidth="1"/>
    <col min="9988" max="9988" width="25.75" style="203" customWidth="1"/>
    <col min="9989" max="9989" width="26.58203125" style="203" customWidth="1"/>
    <col min="9990" max="9990" width="19.83203125" style="203" customWidth="1"/>
    <col min="9991" max="9991" width="0" style="203" hidden="1" customWidth="1"/>
    <col min="9992" max="10240" width="9" style="203"/>
    <col min="10241" max="10241" width="4.75" style="203" bestFit="1" customWidth="1"/>
    <col min="10242" max="10242" width="26.58203125" style="203" customWidth="1"/>
    <col min="10243" max="10243" width="27.4140625" style="203" customWidth="1"/>
    <col min="10244" max="10244" width="25.75" style="203" customWidth="1"/>
    <col min="10245" max="10245" width="26.58203125" style="203" customWidth="1"/>
    <col min="10246" max="10246" width="19.83203125" style="203" customWidth="1"/>
    <col min="10247" max="10247" width="0" style="203" hidden="1" customWidth="1"/>
    <col min="10248" max="10496" width="9" style="203"/>
    <col min="10497" max="10497" width="4.75" style="203" bestFit="1" customWidth="1"/>
    <col min="10498" max="10498" width="26.58203125" style="203" customWidth="1"/>
    <col min="10499" max="10499" width="27.4140625" style="203" customWidth="1"/>
    <col min="10500" max="10500" width="25.75" style="203" customWidth="1"/>
    <col min="10501" max="10501" width="26.58203125" style="203" customWidth="1"/>
    <col min="10502" max="10502" width="19.83203125" style="203" customWidth="1"/>
    <col min="10503" max="10503" width="0" style="203" hidden="1" customWidth="1"/>
    <col min="10504" max="10752" width="9" style="203"/>
    <col min="10753" max="10753" width="4.75" style="203" bestFit="1" customWidth="1"/>
    <col min="10754" max="10754" width="26.58203125" style="203" customWidth="1"/>
    <col min="10755" max="10755" width="27.4140625" style="203" customWidth="1"/>
    <col min="10756" max="10756" width="25.75" style="203" customWidth="1"/>
    <col min="10757" max="10757" width="26.58203125" style="203" customWidth="1"/>
    <col min="10758" max="10758" width="19.83203125" style="203" customWidth="1"/>
    <col min="10759" max="10759" width="0" style="203" hidden="1" customWidth="1"/>
    <col min="10760" max="11008" width="9" style="203"/>
    <col min="11009" max="11009" width="4.75" style="203" bestFit="1" customWidth="1"/>
    <col min="11010" max="11010" width="26.58203125" style="203" customWidth="1"/>
    <col min="11011" max="11011" width="27.4140625" style="203" customWidth="1"/>
    <col min="11012" max="11012" width="25.75" style="203" customWidth="1"/>
    <col min="11013" max="11013" width="26.58203125" style="203" customWidth="1"/>
    <col min="11014" max="11014" width="19.83203125" style="203" customWidth="1"/>
    <col min="11015" max="11015" width="0" style="203" hidden="1" customWidth="1"/>
    <col min="11016" max="11264" width="9" style="203"/>
    <col min="11265" max="11265" width="4.75" style="203" bestFit="1" customWidth="1"/>
    <col min="11266" max="11266" width="26.58203125" style="203" customWidth="1"/>
    <col min="11267" max="11267" width="27.4140625" style="203" customWidth="1"/>
    <col min="11268" max="11268" width="25.75" style="203" customWidth="1"/>
    <col min="11269" max="11269" width="26.58203125" style="203" customWidth="1"/>
    <col min="11270" max="11270" width="19.83203125" style="203" customWidth="1"/>
    <col min="11271" max="11271" width="0" style="203" hidden="1" customWidth="1"/>
    <col min="11272" max="11520" width="9" style="203"/>
    <col min="11521" max="11521" width="4.75" style="203" bestFit="1" customWidth="1"/>
    <col min="11522" max="11522" width="26.58203125" style="203" customWidth="1"/>
    <col min="11523" max="11523" width="27.4140625" style="203" customWidth="1"/>
    <col min="11524" max="11524" width="25.75" style="203" customWidth="1"/>
    <col min="11525" max="11525" width="26.58203125" style="203" customWidth="1"/>
    <col min="11526" max="11526" width="19.83203125" style="203" customWidth="1"/>
    <col min="11527" max="11527" width="0" style="203" hidden="1" customWidth="1"/>
    <col min="11528" max="11776" width="9" style="203"/>
    <col min="11777" max="11777" width="4.75" style="203" bestFit="1" customWidth="1"/>
    <col min="11778" max="11778" width="26.58203125" style="203" customWidth="1"/>
    <col min="11779" max="11779" width="27.4140625" style="203" customWidth="1"/>
    <col min="11780" max="11780" width="25.75" style="203" customWidth="1"/>
    <col min="11781" max="11781" width="26.58203125" style="203" customWidth="1"/>
    <col min="11782" max="11782" width="19.83203125" style="203" customWidth="1"/>
    <col min="11783" max="11783" width="0" style="203" hidden="1" customWidth="1"/>
    <col min="11784" max="12032" width="9" style="203"/>
    <col min="12033" max="12033" width="4.75" style="203" bestFit="1" customWidth="1"/>
    <col min="12034" max="12034" width="26.58203125" style="203" customWidth="1"/>
    <col min="12035" max="12035" width="27.4140625" style="203" customWidth="1"/>
    <col min="12036" max="12036" width="25.75" style="203" customWidth="1"/>
    <col min="12037" max="12037" width="26.58203125" style="203" customWidth="1"/>
    <col min="12038" max="12038" width="19.83203125" style="203" customWidth="1"/>
    <col min="12039" max="12039" width="0" style="203" hidden="1" customWidth="1"/>
    <col min="12040" max="12288" width="9" style="203"/>
    <col min="12289" max="12289" width="4.75" style="203" bestFit="1" customWidth="1"/>
    <col min="12290" max="12290" width="26.58203125" style="203" customWidth="1"/>
    <col min="12291" max="12291" width="27.4140625" style="203" customWidth="1"/>
    <col min="12292" max="12292" width="25.75" style="203" customWidth="1"/>
    <col min="12293" max="12293" width="26.58203125" style="203" customWidth="1"/>
    <col min="12294" max="12294" width="19.83203125" style="203" customWidth="1"/>
    <col min="12295" max="12295" width="0" style="203" hidden="1" customWidth="1"/>
    <col min="12296" max="12544" width="9" style="203"/>
    <col min="12545" max="12545" width="4.75" style="203" bestFit="1" customWidth="1"/>
    <col min="12546" max="12546" width="26.58203125" style="203" customWidth="1"/>
    <col min="12547" max="12547" width="27.4140625" style="203" customWidth="1"/>
    <col min="12548" max="12548" width="25.75" style="203" customWidth="1"/>
    <col min="12549" max="12549" width="26.58203125" style="203" customWidth="1"/>
    <col min="12550" max="12550" width="19.83203125" style="203" customWidth="1"/>
    <col min="12551" max="12551" width="0" style="203" hidden="1" customWidth="1"/>
    <col min="12552" max="12800" width="9" style="203"/>
    <col min="12801" max="12801" width="4.75" style="203" bestFit="1" customWidth="1"/>
    <col min="12802" max="12802" width="26.58203125" style="203" customWidth="1"/>
    <col min="12803" max="12803" width="27.4140625" style="203" customWidth="1"/>
    <col min="12804" max="12804" width="25.75" style="203" customWidth="1"/>
    <col min="12805" max="12805" width="26.58203125" style="203" customWidth="1"/>
    <col min="12806" max="12806" width="19.83203125" style="203" customWidth="1"/>
    <col min="12807" max="12807" width="0" style="203" hidden="1" customWidth="1"/>
    <col min="12808" max="13056" width="9" style="203"/>
    <col min="13057" max="13057" width="4.75" style="203" bestFit="1" customWidth="1"/>
    <col min="13058" max="13058" width="26.58203125" style="203" customWidth="1"/>
    <col min="13059" max="13059" width="27.4140625" style="203" customWidth="1"/>
    <col min="13060" max="13060" width="25.75" style="203" customWidth="1"/>
    <col min="13061" max="13061" width="26.58203125" style="203" customWidth="1"/>
    <col min="13062" max="13062" width="19.83203125" style="203" customWidth="1"/>
    <col min="13063" max="13063" width="0" style="203" hidden="1" customWidth="1"/>
    <col min="13064" max="13312" width="9" style="203"/>
    <col min="13313" max="13313" width="4.75" style="203" bestFit="1" customWidth="1"/>
    <col min="13314" max="13314" width="26.58203125" style="203" customWidth="1"/>
    <col min="13315" max="13315" width="27.4140625" style="203" customWidth="1"/>
    <col min="13316" max="13316" width="25.75" style="203" customWidth="1"/>
    <col min="13317" max="13317" width="26.58203125" style="203" customWidth="1"/>
    <col min="13318" max="13318" width="19.83203125" style="203" customWidth="1"/>
    <col min="13319" max="13319" width="0" style="203" hidden="1" customWidth="1"/>
    <col min="13320" max="13568" width="9" style="203"/>
    <col min="13569" max="13569" width="4.75" style="203" bestFit="1" customWidth="1"/>
    <col min="13570" max="13570" width="26.58203125" style="203" customWidth="1"/>
    <col min="13571" max="13571" width="27.4140625" style="203" customWidth="1"/>
    <col min="13572" max="13572" width="25.75" style="203" customWidth="1"/>
    <col min="13573" max="13573" width="26.58203125" style="203" customWidth="1"/>
    <col min="13574" max="13574" width="19.83203125" style="203" customWidth="1"/>
    <col min="13575" max="13575" width="0" style="203" hidden="1" customWidth="1"/>
    <col min="13576" max="13824" width="9" style="203"/>
    <col min="13825" max="13825" width="4.75" style="203" bestFit="1" customWidth="1"/>
    <col min="13826" max="13826" width="26.58203125" style="203" customWidth="1"/>
    <col min="13827" max="13827" width="27.4140625" style="203" customWidth="1"/>
    <col min="13828" max="13828" width="25.75" style="203" customWidth="1"/>
    <col min="13829" max="13829" width="26.58203125" style="203" customWidth="1"/>
    <col min="13830" max="13830" width="19.83203125" style="203" customWidth="1"/>
    <col min="13831" max="13831" width="0" style="203" hidden="1" customWidth="1"/>
    <col min="13832" max="14080" width="9" style="203"/>
    <col min="14081" max="14081" width="4.75" style="203" bestFit="1" customWidth="1"/>
    <col min="14082" max="14082" width="26.58203125" style="203" customWidth="1"/>
    <col min="14083" max="14083" width="27.4140625" style="203" customWidth="1"/>
    <col min="14084" max="14084" width="25.75" style="203" customWidth="1"/>
    <col min="14085" max="14085" width="26.58203125" style="203" customWidth="1"/>
    <col min="14086" max="14086" width="19.83203125" style="203" customWidth="1"/>
    <col min="14087" max="14087" width="0" style="203" hidden="1" customWidth="1"/>
    <col min="14088" max="14336" width="9" style="203"/>
    <col min="14337" max="14337" width="4.75" style="203" bestFit="1" customWidth="1"/>
    <col min="14338" max="14338" width="26.58203125" style="203" customWidth="1"/>
    <col min="14339" max="14339" width="27.4140625" style="203" customWidth="1"/>
    <col min="14340" max="14340" width="25.75" style="203" customWidth="1"/>
    <col min="14341" max="14341" width="26.58203125" style="203" customWidth="1"/>
    <col min="14342" max="14342" width="19.83203125" style="203" customWidth="1"/>
    <col min="14343" max="14343" width="0" style="203" hidden="1" customWidth="1"/>
    <col min="14344" max="14592" width="9" style="203"/>
    <col min="14593" max="14593" width="4.75" style="203" bestFit="1" customWidth="1"/>
    <col min="14594" max="14594" width="26.58203125" style="203" customWidth="1"/>
    <col min="14595" max="14595" width="27.4140625" style="203" customWidth="1"/>
    <col min="14596" max="14596" width="25.75" style="203" customWidth="1"/>
    <col min="14597" max="14597" width="26.58203125" style="203" customWidth="1"/>
    <col min="14598" max="14598" width="19.83203125" style="203" customWidth="1"/>
    <col min="14599" max="14599" width="0" style="203" hidden="1" customWidth="1"/>
    <col min="14600" max="14848" width="9" style="203"/>
    <col min="14849" max="14849" width="4.75" style="203" bestFit="1" customWidth="1"/>
    <col min="14850" max="14850" width="26.58203125" style="203" customWidth="1"/>
    <col min="14851" max="14851" width="27.4140625" style="203" customWidth="1"/>
    <col min="14852" max="14852" width="25.75" style="203" customWidth="1"/>
    <col min="14853" max="14853" width="26.58203125" style="203" customWidth="1"/>
    <col min="14854" max="14854" width="19.83203125" style="203" customWidth="1"/>
    <col min="14855" max="14855" width="0" style="203" hidden="1" customWidth="1"/>
    <col min="14856" max="15104" width="9" style="203"/>
    <col min="15105" max="15105" width="4.75" style="203" bestFit="1" customWidth="1"/>
    <col min="15106" max="15106" width="26.58203125" style="203" customWidth="1"/>
    <col min="15107" max="15107" width="27.4140625" style="203" customWidth="1"/>
    <col min="15108" max="15108" width="25.75" style="203" customWidth="1"/>
    <col min="15109" max="15109" width="26.58203125" style="203" customWidth="1"/>
    <col min="15110" max="15110" width="19.83203125" style="203" customWidth="1"/>
    <col min="15111" max="15111" width="0" style="203" hidden="1" customWidth="1"/>
    <col min="15112" max="15360" width="9" style="203"/>
    <col min="15361" max="15361" width="4.75" style="203" bestFit="1" customWidth="1"/>
    <col min="15362" max="15362" width="26.58203125" style="203" customWidth="1"/>
    <col min="15363" max="15363" width="27.4140625" style="203" customWidth="1"/>
    <col min="15364" max="15364" width="25.75" style="203" customWidth="1"/>
    <col min="15365" max="15365" width="26.58203125" style="203" customWidth="1"/>
    <col min="15366" max="15366" width="19.83203125" style="203" customWidth="1"/>
    <col min="15367" max="15367" width="0" style="203" hidden="1" customWidth="1"/>
    <col min="15368" max="15616" width="9" style="203"/>
    <col min="15617" max="15617" width="4.75" style="203" bestFit="1" customWidth="1"/>
    <col min="15618" max="15618" width="26.58203125" style="203" customWidth="1"/>
    <col min="15619" max="15619" width="27.4140625" style="203" customWidth="1"/>
    <col min="15620" max="15620" width="25.75" style="203" customWidth="1"/>
    <col min="15621" max="15621" width="26.58203125" style="203" customWidth="1"/>
    <col min="15622" max="15622" width="19.83203125" style="203" customWidth="1"/>
    <col min="15623" max="15623" width="0" style="203" hidden="1" customWidth="1"/>
    <col min="15624" max="15872" width="9" style="203"/>
    <col min="15873" max="15873" width="4.75" style="203" bestFit="1" customWidth="1"/>
    <col min="15874" max="15874" width="26.58203125" style="203" customWidth="1"/>
    <col min="15875" max="15875" width="27.4140625" style="203" customWidth="1"/>
    <col min="15876" max="15876" width="25.75" style="203" customWidth="1"/>
    <col min="15877" max="15877" width="26.58203125" style="203" customWidth="1"/>
    <col min="15878" max="15878" width="19.83203125" style="203" customWidth="1"/>
    <col min="15879" max="15879" width="0" style="203" hidden="1" customWidth="1"/>
    <col min="15880" max="16128" width="9" style="203"/>
    <col min="16129" max="16129" width="4.75" style="203" bestFit="1" customWidth="1"/>
    <col min="16130" max="16130" width="26.58203125" style="203" customWidth="1"/>
    <col min="16131" max="16131" width="27.4140625" style="203" customWidth="1"/>
    <col min="16132" max="16132" width="25.75" style="203" customWidth="1"/>
    <col min="16133" max="16133" width="26.58203125" style="203" customWidth="1"/>
    <col min="16134" max="16134" width="19.83203125" style="203" customWidth="1"/>
    <col min="16135" max="16135" width="0" style="203" hidden="1" customWidth="1"/>
    <col min="16136" max="16384" width="9" style="203"/>
  </cols>
  <sheetData>
    <row r="1" spans="1:13">
      <c r="A1" s="353" t="s">
        <v>282</v>
      </c>
      <c r="B1" s="353"/>
      <c r="C1" s="353"/>
    </row>
    <row r="2" spans="1:13">
      <c r="A2" s="354" t="s">
        <v>283</v>
      </c>
      <c r="B2" s="354"/>
      <c r="C2" s="354"/>
    </row>
    <row r="4" spans="1:13" ht="25.5" customHeight="1">
      <c r="A4" s="355" t="s">
        <v>284</v>
      </c>
      <c r="B4" s="355"/>
      <c r="C4" s="355"/>
      <c r="D4" s="355"/>
      <c r="E4" s="355"/>
      <c r="F4" s="355"/>
      <c r="G4" s="171"/>
      <c r="H4" s="171"/>
    </row>
    <row r="5" spans="1:13" ht="37.5" customHeight="1">
      <c r="A5" s="356" t="s">
        <v>403</v>
      </c>
      <c r="B5" s="356"/>
      <c r="C5" s="356"/>
      <c r="D5" s="356"/>
      <c r="E5" s="356"/>
      <c r="F5" s="356"/>
      <c r="G5" s="172"/>
      <c r="H5" s="172"/>
    </row>
    <row r="7" spans="1:13" s="204" customFormat="1">
      <c r="A7" s="357" t="s">
        <v>0</v>
      </c>
      <c r="B7" s="359" t="s">
        <v>285</v>
      </c>
      <c r="C7" s="359"/>
      <c r="D7" s="359"/>
      <c r="E7" s="359"/>
      <c r="F7" s="360" t="s">
        <v>20</v>
      </c>
      <c r="M7" s="222"/>
    </row>
    <row r="8" spans="1:13" s="204" customFormat="1" ht="33.5" thickBot="1">
      <c r="A8" s="358"/>
      <c r="B8" s="205" t="s">
        <v>286</v>
      </c>
      <c r="C8" s="206" t="s">
        <v>287</v>
      </c>
      <c r="D8" s="206" t="s">
        <v>276</v>
      </c>
      <c r="E8" s="206" t="s">
        <v>277</v>
      </c>
      <c r="F8" s="360"/>
      <c r="M8" s="222"/>
    </row>
    <row r="9" spans="1:13" ht="17" thickBot="1">
      <c r="A9" s="214">
        <v>1</v>
      </c>
      <c r="B9" s="24" t="s">
        <v>288</v>
      </c>
      <c r="C9" s="42">
        <v>3173400000</v>
      </c>
      <c r="D9" s="207">
        <f>C9*0.1</f>
        <v>317340000</v>
      </c>
      <c r="E9" s="207">
        <f>C9+D9</f>
        <v>3490740000</v>
      </c>
      <c r="F9" s="208"/>
      <c r="G9" s="24" t="s">
        <v>288</v>
      </c>
      <c r="H9" s="24" t="s">
        <v>29</v>
      </c>
      <c r="L9" s="219" t="s">
        <v>24</v>
      </c>
      <c r="M9" s="216" t="str">
        <f>"VNPT "&amp;L9</f>
        <v>VNPT An Giang</v>
      </c>
    </row>
    <row r="10" spans="1:13" ht="17" thickBot="1">
      <c r="A10" s="12">
        <v>2</v>
      </c>
      <c r="B10" s="24" t="s">
        <v>368</v>
      </c>
      <c r="C10" s="42">
        <v>2664180000</v>
      </c>
      <c r="D10" s="207">
        <f t="shared" ref="D10:D71" si="0">C10*0.1</f>
        <v>266418000</v>
      </c>
      <c r="E10" s="207">
        <f t="shared" ref="E10:E71" si="1">C10+D10</f>
        <v>2930598000</v>
      </c>
      <c r="F10" s="208"/>
      <c r="G10" s="24" t="s">
        <v>289</v>
      </c>
      <c r="H10" s="24" t="s">
        <v>33</v>
      </c>
      <c r="L10" s="220" t="s">
        <v>30</v>
      </c>
      <c r="M10" s="216" t="str">
        <f t="shared" ref="M10:M72" si="2">"VNPT "&amp;L10</f>
        <v>VNPT Bà Rịa Vũng Tàu</v>
      </c>
    </row>
    <row r="11" spans="1:13" ht="17" thickBot="1">
      <c r="A11" s="214">
        <v>3</v>
      </c>
      <c r="B11" s="24" t="s">
        <v>369</v>
      </c>
      <c r="C11" s="42">
        <v>1040580000</v>
      </c>
      <c r="D11" s="207">
        <f t="shared" si="0"/>
        <v>104058000</v>
      </c>
      <c r="E11" s="207">
        <f t="shared" si="1"/>
        <v>1144638000</v>
      </c>
      <c r="F11" s="208"/>
      <c r="G11" s="24" t="s">
        <v>290</v>
      </c>
      <c r="H11" s="24" t="s">
        <v>35</v>
      </c>
      <c r="L11" s="220" t="s">
        <v>48</v>
      </c>
      <c r="M11" s="216" t="str">
        <f t="shared" si="2"/>
        <v>VNPT Bình Dương</v>
      </c>
    </row>
    <row r="12" spans="1:13" ht="17" thickBot="1">
      <c r="A12" s="12">
        <v>4</v>
      </c>
      <c r="B12" s="24" t="s">
        <v>370</v>
      </c>
      <c r="C12" s="42">
        <v>3431700000</v>
      </c>
      <c r="D12" s="207">
        <f t="shared" si="0"/>
        <v>343170000</v>
      </c>
      <c r="E12" s="207">
        <f t="shared" si="1"/>
        <v>3774870000</v>
      </c>
      <c r="F12" s="208"/>
      <c r="G12" s="24" t="s">
        <v>291</v>
      </c>
      <c r="H12" s="24" t="s">
        <v>37</v>
      </c>
      <c r="L12" s="221" t="s">
        <v>50</v>
      </c>
      <c r="M12" s="216" t="str">
        <f t="shared" si="2"/>
        <v>VNPT Bình Phước</v>
      </c>
    </row>
    <row r="13" spans="1:13" ht="17" thickBot="1">
      <c r="A13" s="214">
        <v>5</v>
      </c>
      <c r="B13" s="24" t="s">
        <v>371</v>
      </c>
      <c r="C13" s="42">
        <v>332100000</v>
      </c>
      <c r="D13" s="207">
        <f t="shared" si="0"/>
        <v>33210000</v>
      </c>
      <c r="E13" s="207">
        <f t="shared" si="1"/>
        <v>365310000</v>
      </c>
      <c r="F13" s="208"/>
      <c r="G13" s="24" t="s">
        <v>44</v>
      </c>
      <c r="H13" s="24" t="s">
        <v>39</v>
      </c>
      <c r="L13" s="221" t="s">
        <v>52</v>
      </c>
      <c r="M13" s="216" t="str">
        <f t="shared" si="2"/>
        <v>VNPT Bình Thuận</v>
      </c>
    </row>
    <row r="14" spans="1:13" ht="17" thickBot="1">
      <c r="A14" s="12">
        <v>6</v>
      </c>
      <c r="B14" s="24" t="s">
        <v>291</v>
      </c>
      <c r="C14" s="42">
        <v>2287800000</v>
      </c>
      <c r="D14" s="207">
        <f t="shared" si="0"/>
        <v>228780000</v>
      </c>
      <c r="E14" s="207">
        <f t="shared" si="1"/>
        <v>2516580000</v>
      </c>
      <c r="F14" s="208"/>
      <c r="G14" s="24" t="s">
        <v>292</v>
      </c>
      <c r="H14" s="24" t="s">
        <v>41</v>
      </c>
      <c r="L14" s="221" t="s">
        <v>45</v>
      </c>
      <c r="M14" s="216" t="str">
        <f t="shared" si="2"/>
        <v>VNPT Bình Định</v>
      </c>
    </row>
    <row r="15" spans="1:13" ht="17" thickBot="1">
      <c r="A15" s="214">
        <v>7</v>
      </c>
      <c r="B15" s="24" t="s">
        <v>372</v>
      </c>
      <c r="C15" s="42">
        <v>1542420000</v>
      </c>
      <c r="D15" s="207">
        <f t="shared" si="0"/>
        <v>154242000</v>
      </c>
      <c r="E15" s="207">
        <f t="shared" si="1"/>
        <v>1696662000</v>
      </c>
      <c r="F15" s="208"/>
      <c r="G15" s="24" t="s">
        <v>293</v>
      </c>
      <c r="H15" s="24" t="s">
        <v>43</v>
      </c>
      <c r="L15" s="221" t="s">
        <v>34</v>
      </c>
      <c r="M15" s="216" t="str">
        <f t="shared" si="2"/>
        <v>VNPT Bạc Liêu</v>
      </c>
    </row>
    <row r="16" spans="1:13" ht="17" thickBot="1">
      <c r="A16" s="12">
        <v>8</v>
      </c>
      <c r="B16" s="24" t="s">
        <v>373</v>
      </c>
      <c r="C16" s="42">
        <v>1771200000</v>
      </c>
      <c r="D16" s="207">
        <f t="shared" si="0"/>
        <v>177120000</v>
      </c>
      <c r="E16" s="207">
        <f t="shared" si="1"/>
        <v>1948320000</v>
      </c>
      <c r="F16" s="208"/>
      <c r="G16" s="24" t="s">
        <v>294</v>
      </c>
      <c r="H16" s="24" t="s">
        <v>46</v>
      </c>
      <c r="L16" s="221" t="s">
        <v>36</v>
      </c>
      <c r="M16" s="216" t="str">
        <f t="shared" si="2"/>
        <v>VNPT Bắc Giang</v>
      </c>
    </row>
    <row r="17" spans="1:13" ht="17" thickBot="1">
      <c r="A17" s="214">
        <v>9</v>
      </c>
      <c r="B17" s="24" t="s">
        <v>47</v>
      </c>
      <c r="C17" s="42">
        <v>1402200000</v>
      </c>
      <c r="D17" s="207">
        <f t="shared" si="0"/>
        <v>140220000</v>
      </c>
      <c r="E17" s="207">
        <f t="shared" si="1"/>
        <v>1542420000</v>
      </c>
      <c r="F17" s="208"/>
      <c r="G17" s="24" t="s">
        <v>295</v>
      </c>
      <c r="H17" s="24" t="s">
        <v>49</v>
      </c>
      <c r="L17" s="220" t="s">
        <v>38</v>
      </c>
      <c r="M17" s="216" t="str">
        <f t="shared" si="2"/>
        <v>VNPT Bắc Kạn</v>
      </c>
    </row>
    <row r="18" spans="1:13" ht="17" thickBot="1">
      <c r="A18" s="12">
        <v>10</v>
      </c>
      <c r="B18" s="24" t="s">
        <v>293</v>
      </c>
      <c r="C18" s="42">
        <v>2346840000</v>
      </c>
      <c r="D18" s="207">
        <f t="shared" si="0"/>
        <v>234684000</v>
      </c>
      <c r="E18" s="207">
        <f t="shared" si="1"/>
        <v>2581524000</v>
      </c>
      <c r="F18" s="208"/>
      <c r="G18" s="24" t="s">
        <v>296</v>
      </c>
      <c r="H18" s="24" t="s">
        <v>51</v>
      </c>
      <c r="L18" s="221" t="s">
        <v>40</v>
      </c>
      <c r="M18" s="216" t="str">
        <f t="shared" si="2"/>
        <v>VNPT Bắc Ninh</v>
      </c>
    </row>
    <row r="19" spans="1:13" ht="17" thickBot="1">
      <c r="A19" s="214">
        <v>11</v>
      </c>
      <c r="B19" s="24" t="s">
        <v>294</v>
      </c>
      <c r="C19" s="42">
        <v>1512900000</v>
      </c>
      <c r="D19" s="207">
        <f t="shared" si="0"/>
        <v>151290000</v>
      </c>
      <c r="E19" s="207">
        <f t="shared" si="1"/>
        <v>1664190000</v>
      </c>
      <c r="F19" s="208"/>
      <c r="G19" s="24" t="s">
        <v>297</v>
      </c>
      <c r="H19" s="24" t="s">
        <v>53</v>
      </c>
      <c r="L19" s="221" t="s">
        <v>42</v>
      </c>
      <c r="M19" s="216" t="str">
        <f t="shared" si="2"/>
        <v>VNPT Bến Tre</v>
      </c>
    </row>
    <row r="20" spans="1:13" ht="17" thickBot="1">
      <c r="A20" s="12">
        <v>12</v>
      </c>
      <c r="B20" s="24" t="s">
        <v>295</v>
      </c>
      <c r="C20" s="42">
        <v>1195560000</v>
      </c>
      <c r="D20" s="207">
        <f t="shared" si="0"/>
        <v>119556000</v>
      </c>
      <c r="E20" s="207">
        <f t="shared" si="1"/>
        <v>1315116000</v>
      </c>
      <c r="F20" s="208"/>
      <c r="G20" s="24" t="s">
        <v>298</v>
      </c>
      <c r="H20" s="24" t="s">
        <v>55</v>
      </c>
      <c r="L20" s="221" t="s">
        <v>54</v>
      </c>
      <c r="M20" s="216" t="str">
        <f t="shared" si="2"/>
        <v>VNPT Cà Mau</v>
      </c>
    </row>
    <row r="21" spans="1:13" ht="17" thickBot="1">
      <c r="A21" s="214">
        <v>13</v>
      </c>
      <c r="B21" s="24" t="s">
        <v>296</v>
      </c>
      <c r="C21" s="42">
        <v>2952000000</v>
      </c>
      <c r="D21" s="207">
        <f t="shared" si="0"/>
        <v>295200000</v>
      </c>
      <c r="E21" s="207">
        <f t="shared" si="1"/>
        <v>3247200000</v>
      </c>
      <c r="F21" s="208"/>
      <c r="G21" s="24" t="s">
        <v>299</v>
      </c>
      <c r="H21" s="24" t="s">
        <v>57</v>
      </c>
      <c r="L21" s="221" t="s">
        <v>58</v>
      </c>
      <c r="M21" s="216" t="str">
        <f t="shared" si="2"/>
        <v>VNPT Cao Bằng</v>
      </c>
    </row>
    <row r="22" spans="1:13" ht="17" thickBot="1">
      <c r="A22" s="12">
        <v>14</v>
      </c>
      <c r="B22" s="24" t="s">
        <v>374</v>
      </c>
      <c r="C22" s="42">
        <v>760140000</v>
      </c>
      <c r="D22" s="207">
        <f t="shared" si="0"/>
        <v>76014000</v>
      </c>
      <c r="E22" s="207">
        <f t="shared" si="1"/>
        <v>836154000</v>
      </c>
      <c r="F22" s="208"/>
      <c r="G22" s="24" t="s">
        <v>300</v>
      </c>
      <c r="H22" s="24" t="s">
        <v>59</v>
      </c>
      <c r="L22" s="220" t="s">
        <v>56</v>
      </c>
      <c r="M22" s="216" t="str">
        <f t="shared" si="2"/>
        <v>VNPT Cần Thơ</v>
      </c>
    </row>
    <row r="23" spans="1:13" ht="17" thickBot="1">
      <c r="A23" s="214">
        <v>15</v>
      </c>
      <c r="B23" s="24" t="s">
        <v>375</v>
      </c>
      <c r="C23" s="42">
        <v>856080000</v>
      </c>
      <c r="D23" s="207">
        <f t="shared" si="0"/>
        <v>85608000</v>
      </c>
      <c r="E23" s="207">
        <f t="shared" si="1"/>
        <v>941688000</v>
      </c>
      <c r="F23" s="208"/>
      <c r="G23" s="24" t="s">
        <v>301</v>
      </c>
      <c r="H23" s="24" t="s">
        <v>61</v>
      </c>
      <c r="L23" s="220" t="s">
        <v>70</v>
      </c>
      <c r="M23" s="216" t="str">
        <f t="shared" si="2"/>
        <v>VNPT Gia Lai</v>
      </c>
    </row>
    <row r="24" spans="1:13" ht="17" thickBot="1">
      <c r="A24" s="12">
        <v>16</v>
      </c>
      <c r="B24" s="24" t="s">
        <v>297</v>
      </c>
      <c r="C24" s="42">
        <v>8044200000</v>
      </c>
      <c r="D24" s="207">
        <f t="shared" si="0"/>
        <v>804420000</v>
      </c>
      <c r="E24" s="207">
        <f t="shared" si="1"/>
        <v>8848620000</v>
      </c>
      <c r="F24" s="208"/>
      <c r="G24" s="24" t="s">
        <v>302</v>
      </c>
      <c r="H24" s="24" t="s">
        <v>63</v>
      </c>
      <c r="L24" s="221" t="s">
        <v>72</v>
      </c>
      <c r="M24" s="216" t="str">
        <f t="shared" si="2"/>
        <v>VNPT Hà Giang</v>
      </c>
    </row>
    <row r="25" spans="1:13" ht="17" thickBot="1">
      <c r="A25" s="214">
        <v>17</v>
      </c>
      <c r="B25" s="24" t="s">
        <v>376</v>
      </c>
      <c r="C25" s="42">
        <v>1033200000</v>
      </c>
      <c r="D25" s="207">
        <f t="shared" si="0"/>
        <v>103320000</v>
      </c>
      <c r="E25" s="207">
        <f t="shared" si="1"/>
        <v>1136520000</v>
      </c>
      <c r="F25" s="208"/>
      <c r="G25" s="24" t="s">
        <v>303</v>
      </c>
      <c r="H25" s="24" t="s">
        <v>65</v>
      </c>
      <c r="L25" s="221" t="s">
        <v>76</v>
      </c>
      <c r="M25" s="216" t="str">
        <f t="shared" si="2"/>
        <v>VNPT Hà Nam</v>
      </c>
    </row>
    <row r="26" spans="1:13" ht="17" thickBot="1">
      <c r="A26" s="12">
        <v>18</v>
      </c>
      <c r="B26" s="24" t="s">
        <v>411</v>
      </c>
      <c r="C26" s="42"/>
      <c r="D26" s="207"/>
      <c r="E26" s="207"/>
      <c r="F26" s="208"/>
      <c r="G26" s="24"/>
      <c r="H26" s="24"/>
      <c r="L26" s="221"/>
    </row>
    <row r="27" spans="1:13" ht="17" thickBot="1">
      <c r="A27" s="214">
        <v>19</v>
      </c>
      <c r="B27" s="24" t="s">
        <v>377</v>
      </c>
      <c r="C27" s="42">
        <v>6058980000</v>
      </c>
      <c r="D27" s="207">
        <f t="shared" si="0"/>
        <v>605898000</v>
      </c>
      <c r="E27" s="207">
        <f t="shared" si="1"/>
        <v>6664878000</v>
      </c>
      <c r="F27" s="208"/>
      <c r="G27" s="24" t="s">
        <v>304</v>
      </c>
      <c r="H27" s="24" t="s">
        <v>67</v>
      </c>
      <c r="L27" s="221" t="s">
        <v>78</v>
      </c>
      <c r="M27" s="216" t="str">
        <f t="shared" si="2"/>
        <v>VNPT Hà Tĩnh</v>
      </c>
    </row>
    <row r="28" spans="1:13" ht="17" thickBot="1">
      <c r="A28" s="12">
        <v>20</v>
      </c>
      <c r="B28" s="24" t="s">
        <v>300</v>
      </c>
      <c r="C28" s="42">
        <v>2435400000</v>
      </c>
      <c r="D28" s="207">
        <f t="shared" si="0"/>
        <v>243540000</v>
      </c>
      <c r="E28" s="207">
        <f t="shared" si="1"/>
        <v>2678940000</v>
      </c>
      <c r="F28" s="208"/>
      <c r="G28" s="24" t="s">
        <v>305</v>
      </c>
      <c r="H28" s="24" t="s">
        <v>69</v>
      </c>
      <c r="L28" s="221" t="s">
        <v>80</v>
      </c>
      <c r="M28" s="216" t="str">
        <f t="shared" si="2"/>
        <v>VNPT Hòa Bình</v>
      </c>
    </row>
    <row r="29" spans="1:13" ht="17" thickBot="1">
      <c r="A29" s="214">
        <v>21</v>
      </c>
      <c r="B29" s="24" t="s">
        <v>378</v>
      </c>
      <c r="C29" s="42">
        <v>1306260000</v>
      </c>
      <c r="D29" s="207">
        <f t="shared" si="0"/>
        <v>130626000</v>
      </c>
      <c r="E29" s="207">
        <f t="shared" si="1"/>
        <v>1436886000</v>
      </c>
      <c r="F29" s="208"/>
      <c r="G29" s="24" t="s">
        <v>306</v>
      </c>
      <c r="H29" s="24" t="s">
        <v>71</v>
      </c>
      <c r="L29" s="221" t="s">
        <v>89</v>
      </c>
      <c r="M29" s="216" t="str">
        <f t="shared" si="2"/>
        <v>VNPT Hưng Yên</v>
      </c>
    </row>
    <row r="30" spans="1:13" ht="17" thickBot="1">
      <c r="A30" s="12">
        <v>22</v>
      </c>
      <c r="B30" s="24" t="s">
        <v>379</v>
      </c>
      <c r="C30" s="42">
        <v>1328400000</v>
      </c>
      <c r="D30" s="207">
        <f t="shared" si="0"/>
        <v>132840000</v>
      </c>
      <c r="E30" s="207">
        <f t="shared" si="1"/>
        <v>1461240000</v>
      </c>
      <c r="F30" s="208"/>
      <c r="G30" s="24" t="s">
        <v>307</v>
      </c>
      <c r="H30" s="24" t="s">
        <v>73</v>
      </c>
      <c r="L30" s="221" t="s">
        <v>82</v>
      </c>
      <c r="M30" s="216" t="str">
        <f t="shared" si="2"/>
        <v>VNPT Hải Dương</v>
      </c>
    </row>
    <row r="31" spans="1:13" ht="17" thickBot="1">
      <c r="A31" s="214">
        <v>23</v>
      </c>
      <c r="B31" s="24" t="s">
        <v>301</v>
      </c>
      <c r="C31" s="42">
        <v>7232400000</v>
      </c>
      <c r="D31" s="207">
        <f t="shared" si="0"/>
        <v>723240000</v>
      </c>
      <c r="E31" s="207">
        <f t="shared" si="1"/>
        <v>7955640000</v>
      </c>
      <c r="F31" s="208"/>
      <c r="G31" s="24" t="s">
        <v>308</v>
      </c>
      <c r="H31" s="24" t="s">
        <v>75</v>
      </c>
      <c r="L31" s="221" t="s">
        <v>84</v>
      </c>
      <c r="M31" s="216" t="str">
        <f t="shared" si="2"/>
        <v>VNPT Hải Phòng</v>
      </c>
    </row>
    <row r="32" spans="1:13" ht="17" thickBot="1">
      <c r="A32" s="12">
        <v>24</v>
      </c>
      <c r="B32" s="24" t="s">
        <v>380</v>
      </c>
      <c r="C32" s="42">
        <v>3904020000</v>
      </c>
      <c r="D32" s="207">
        <f t="shared" si="0"/>
        <v>390402000</v>
      </c>
      <c r="E32" s="207">
        <f t="shared" si="1"/>
        <v>4294422000</v>
      </c>
      <c r="F32" s="208"/>
      <c r="G32" s="24" t="s">
        <v>309</v>
      </c>
      <c r="H32" s="24" t="s">
        <v>77</v>
      </c>
      <c r="L32" s="221" t="s">
        <v>86</v>
      </c>
      <c r="M32" s="216" t="str">
        <f t="shared" si="2"/>
        <v>VNPT Hậu Giang</v>
      </c>
    </row>
    <row r="33" spans="1:13" ht="17" thickBot="1">
      <c r="A33" s="214">
        <v>25</v>
      </c>
      <c r="B33" s="24" t="s">
        <v>302</v>
      </c>
      <c r="C33" s="42">
        <v>1830240000</v>
      </c>
      <c r="D33" s="207">
        <f t="shared" si="0"/>
        <v>183024000</v>
      </c>
      <c r="E33" s="207">
        <f t="shared" si="1"/>
        <v>2013264000</v>
      </c>
      <c r="F33" s="208"/>
      <c r="G33" s="24" t="s">
        <v>310</v>
      </c>
      <c r="H33" s="24" t="s">
        <v>79</v>
      </c>
      <c r="L33" s="221" t="s">
        <v>91</v>
      </c>
      <c r="M33" s="216" t="str">
        <f t="shared" si="2"/>
        <v>VNPT Khánh Hòa</v>
      </c>
    </row>
    <row r="34" spans="1:13" ht="17" thickBot="1">
      <c r="A34" s="12">
        <v>26</v>
      </c>
      <c r="B34" s="24" t="s">
        <v>303</v>
      </c>
      <c r="C34" s="42">
        <v>516600000</v>
      </c>
      <c r="D34" s="207">
        <f t="shared" si="0"/>
        <v>51660000</v>
      </c>
      <c r="E34" s="207">
        <f t="shared" si="1"/>
        <v>568260000</v>
      </c>
      <c r="F34" s="208"/>
      <c r="G34" s="24" t="s">
        <v>311</v>
      </c>
      <c r="H34" s="24" t="s">
        <v>81</v>
      </c>
      <c r="L34" s="220" t="s">
        <v>93</v>
      </c>
      <c r="M34" s="216" t="str">
        <f t="shared" si="2"/>
        <v>VNPT Kiên Giang</v>
      </c>
    </row>
    <row r="35" spans="1:13" ht="17" thickBot="1">
      <c r="A35" s="214">
        <v>27</v>
      </c>
      <c r="B35" s="24" t="s">
        <v>381</v>
      </c>
      <c r="C35" s="42">
        <v>2745360000</v>
      </c>
      <c r="D35" s="207">
        <f t="shared" si="0"/>
        <v>274536000</v>
      </c>
      <c r="E35" s="207">
        <f t="shared" si="1"/>
        <v>3019896000</v>
      </c>
      <c r="F35" s="208"/>
      <c r="G35" s="24" t="s">
        <v>312</v>
      </c>
      <c r="H35" s="24" t="s">
        <v>83</v>
      </c>
      <c r="L35" s="221" t="s">
        <v>95</v>
      </c>
      <c r="M35" s="216" t="str">
        <f t="shared" si="2"/>
        <v>VNPT Kon Tum</v>
      </c>
    </row>
    <row r="36" spans="1:13" ht="17" thickBot="1">
      <c r="A36" s="12">
        <v>28</v>
      </c>
      <c r="B36" s="24" t="s">
        <v>304</v>
      </c>
      <c r="C36" s="42">
        <v>6376320000</v>
      </c>
      <c r="D36" s="207">
        <f t="shared" si="0"/>
        <v>637632000</v>
      </c>
      <c r="E36" s="207">
        <f t="shared" si="1"/>
        <v>7013952000</v>
      </c>
      <c r="F36" s="208"/>
      <c r="G36" s="24" t="s">
        <v>313</v>
      </c>
      <c r="H36" s="24" t="s">
        <v>85</v>
      </c>
      <c r="L36" s="220" t="s">
        <v>99</v>
      </c>
      <c r="M36" s="216" t="str">
        <f t="shared" si="2"/>
        <v>VNPT Lai Châu</v>
      </c>
    </row>
    <row r="37" spans="1:13" ht="17" thickBot="1">
      <c r="A37" s="214">
        <v>29</v>
      </c>
      <c r="B37" s="24" t="s">
        <v>382</v>
      </c>
      <c r="C37" s="42">
        <v>642060000</v>
      </c>
      <c r="D37" s="207">
        <f t="shared" si="0"/>
        <v>64206000</v>
      </c>
      <c r="E37" s="207">
        <f t="shared" si="1"/>
        <v>706266000</v>
      </c>
      <c r="F37" s="208"/>
      <c r="G37" s="24" t="s">
        <v>314</v>
      </c>
      <c r="H37" s="24" t="s">
        <v>87</v>
      </c>
      <c r="L37" s="221" t="s">
        <v>97</v>
      </c>
      <c r="M37" s="216" t="str">
        <f t="shared" si="2"/>
        <v>VNPT Lâm Đồng</v>
      </c>
    </row>
    <row r="38" spans="1:13" ht="17" thickBot="1">
      <c r="A38" s="12">
        <v>30</v>
      </c>
      <c r="B38" s="24" t="s">
        <v>383</v>
      </c>
      <c r="C38" s="42">
        <v>8487000000</v>
      </c>
      <c r="D38" s="207">
        <f t="shared" si="0"/>
        <v>848700000</v>
      </c>
      <c r="E38" s="207">
        <f t="shared" si="1"/>
        <v>9335700000</v>
      </c>
      <c r="F38" s="208"/>
      <c r="G38" s="24" t="s">
        <v>315</v>
      </c>
      <c r="H38" s="24" t="s">
        <v>88</v>
      </c>
      <c r="L38" s="221" t="s">
        <v>103</v>
      </c>
      <c r="M38" s="216" t="str">
        <f t="shared" si="2"/>
        <v>VNPT Lào Cai</v>
      </c>
    </row>
    <row r="39" spans="1:13" ht="17" thickBot="1">
      <c r="A39" s="214">
        <v>31</v>
      </c>
      <c r="B39" s="24" t="s">
        <v>306</v>
      </c>
      <c r="C39" s="42">
        <v>2051640000</v>
      </c>
      <c r="D39" s="207">
        <f t="shared" si="0"/>
        <v>205164000</v>
      </c>
      <c r="E39" s="207">
        <f t="shared" si="1"/>
        <v>2256804000</v>
      </c>
      <c r="F39" s="208"/>
      <c r="G39" s="24" t="s">
        <v>316</v>
      </c>
      <c r="H39" s="24" t="s">
        <v>90</v>
      </c>
      <c r="L39" s="221" t="s">
        <v>105</v>
      </c>
      <c r="M39" s="216" t="str">
        <f t="shared" si="2"/>
        <v>VNPT Long An</v>
      </c>
    </row>
    <row r="40" spans="1:13" ht="17" thickBot="1">
      <c r="A40" s="12">
        <v>32</v>
      </c>
      <c r="B40" s="24" t="s">
        <v>307</v>
      </c>
      <c r="C40" s="42">
        <v>2177100000</v>
      </c>
      <c r="D40" s="207">
        <f t="shared" si="0"/>
        <v>217710000</v>
      </c>
      <c r="E40" s="207">
        <f t="shared" si="1"/>
        <v>2394810000</v>
      </c>
      <c r="F40" s="208"/>
      <c r="G40" s="24" t="s">
        <v>317</v>
      </c>
      <c r="H40" s="24" t="s">
        <v>92</v>
      </c>
      <c r="L40" s="220" t="s">
        <v>101</v>
      </c>
      <c r="M40" s="216" t="str">
        <f t="shared" si="2"/>
        <v>VNPT Lạng Sơn</v>
      </c>
    </row>
    <row r="41" spans="1:13" ht="17" thickBot="1">
      <c r="A41" s="214">
        <v>33</v>
      </c>
      <c r="B41" s="24" t="s">
        <v>308</v>
      </c>
      <c r="C41" s="42">
        <v>3904020000</v>
      </c>
      <c r="D41" s="207">
        <f t="shared" si="0"/>
        <v>390402000</v>
      </c>
      <c r="E41" s="207">
        <f t="shared" si="1"/>
        <v>4294422000</v>
      </c>
      <c r="F41" s="208"/>
      <c r="G41" s="24" t="s">
        <v>318</v>
      </c>
      <c r="H41" s="24" t="s">
        <v>94</v>
      </c>
      <c r="L41" s="221" t="s">
        <v>109</v>
      </c>
      <c r="M41" s="216" t="str">
        <f t="shared" si="2"/>
        <v>VNPT Nghệ An</v>
      </c>
    </row>
    <row r="42" spans="1:13" ht="17" thickBot="1">
      <c r="A42" s="12">
        <v>34</v>
      </c>
      <c r="B42" s="24" t="s">
        <v>309</v>
      </c>
      <c r="C42" s="42">
        <v>472320000</v>
      </c>
      <c r="D42" s="207">
        <f t="shared" si="0"/>
        <v>47232000</v>
      </c>
      <c r="E42" s="207">
        <f t="shared" si="1"/>
        <v>519552000</v>
      </c>
      <c r="F42" s="208"/>
      <c r="G42" s="24" t="s">
        <v>319</v>
      </c>
      <c r="H42" s="24" t="s">
        <v>96</v>
      </c>
      <c r="L42" s="221" t="s">
        <v>107</v>
      </c>
      <c r="M42" s="216" t="str">
        <f t="shared" si="2"/>
        <v>VNPT Nam Định</v>
      </c>
    </row>
    <row r="43" spans="1:13" ht="17" thickBot="1">
      <c r="A43" s="214">
        <v>35</v>
      </c>
      <c r="B43" s="24" t="s">
        <v>310</v>
      </c>
      <c r="C43" s="42">
        <v>5682600000</v>
      </c>
      <c r="D43" s="207">
        <f t="shared" si="0"/>
        <v>568260000</v>
      </c>
      <c r="E43" s="207">
        <f t="shared" si="1"/>
        <v>6250860000</v>
      </c>
      <c r="F43" s="208"/>
      <c r="G43" s="24" t="s">
        <v>320</v>
      </c>
      <c r="H43" s="24" t="s">
        <v>98</v>
      </c>
      <c r="L43" s="221" t="s">
        <v>111</v>
      </c>
      <c r="M43" s="216" t="str">
        <f t="shared" si="2"/>
        <v>VNPT Ninh Bình</v>
      </c>
    </row>
    <row r="44" spans="1:13" ht="17" thickBot="1">
      <c r="A44" s="12">
        <v>36</v>
      </c>
      <c r="B44" s="24" t="s">
        <v>384</v>
      </c>
      <c r="C44" s="42">
        <v>863460000</v>
      </c>
      <c r="D44" s="207">
        <f t="shared" si="0"/>
        <v>86346000</v>
      </c>
      <c r="E44" s="207">
        <f t="shared" si="1"/>
        <v>949806000</v>
      </c>
      <c r="F44" s="208"/>
      <c r="G44" s="24" t="s">
        <v>321</v>
      </c>
      <c r="H44" s="24" t="s">
        <v>100</v>
      </c>
      <c r="L44" s="221" t="s">
        <v>113</v>
      </c>
      <c r="M44" s="216" t="str">
        <f t="shared" si="2"/>
        <v>VNPT Ninh Thuận</v>
      </c>
    </row>
    <row r="45" spans="1:13" ht="17" thickBot="1">
      <c r="A45" s="214">
        <v>37</v>
      </c>
      <c r="B45" s="24" t="s">
        <v>311</v>
      </c>
      <c r="C45" s="42">
        <v>1343160000</v>
      </c>
      <c r="D45" s="207">
        <f t="shared" si="0"/>
        <v>134316000</v>
      </c>
      <c r="E45" s="207">
        <f t="shared" si="1"/>
        <v>1477476000</v>
      </c>
      <c r="F45" s="208"/>
      <c r="G45" s="24" t="s">
        <v>322</v>
      </c>
      <c r="H45" s="24" t="s">
        <v>102</v>
      </c>
      <c r="L45" s="221" t="s">
        <v>115</v>
      </c>
      <c r="M45" s="216" t="str">
        <f t="shared" si="2"/>
        <v>VNPT Phú Thọ</v>
      </c>
    </row>
    <row r="46" spans="1:13" ht="17" thickBot="1">
      <c r="A46" s="12">
        <v>38</v>
      </c>
      <c r="B46" s="24" t="s">
        <v>312</v>
      </c>
      <c r="C46" s="42">
        <v>2177100000</v>
      </c>
      <c r="D46" s="207">
        <f t="shared" si="0"/>
        <v>217710000</v>
      </c>
      <c r="E46" s="207">
        <f t="shared" si="1"/>
        <v>2394810000</v>
      </c>
      <c r="F46" s="208"/>
      <c r="G46" s="24" t="s">
        <v>323</v>
      </c>
      <c r="H46" s="24" t="s">
        <v>104</v>
      </c>
      <c r="L46" s="221" t="s">
        <v>117</v>
      </c>
      <c r="M46" s="216" t="str">
        <f t="shared" si="2"/>
        <v>VNPT Phú Yên</v>
      </c>
    </row>
    <row r="47" spans="1:13" ht="17" thickBot="1">
      <c r="A47" s="214">
        <v>39</v>
      </c>
      <c r="B47" s="24" t="s">
        <v>313</v>
      </c>
      <c r="C47" s="42">
        <v>3173400000</v>
      </c>
      <c r="D47" s="207">
        <f t="shared" si="0"/>
        <v>317340000</v>
      </c>
      <c r="E47" s="207">
        <f t="shared" si="1"/>
        <v>3490740000</v>
      </c>
      <c r="F47" s="208"/>
      <c r="G47" s="24" t="s">
        <v>324</v>
      </c>
      <c r="H47" s="24" t="s">
        <v>106</v>
      </c>
      <c r="L47" s="221" t="s">
        <v>119</v>
      </c>
      <c r="M47" s="216" t="str">
        <f t="shared" si="2"/>
        <v>VNPT Quảng Bình</v>
      </c>
    </row>
    <row r="48" spans="1:13" ht="17" thickBot="1">
      <c r="A48" s="12">
        <v>40</v>
      </c>
      <c r="B48" s="24" t="s">
        <v>314</v>
      </c>
      <c r="C48" s="42">
        <v>3756420000</v>
      </c>
      <c r="D48" s="207">
        <f t="shared" si="0"/>
        <v>375642000</v>
      </c>
      <c r="E48" s="207">
        <f t="shared" si="1"/>
        <v>4132062000</v>
      </c>
      <c r="F48" s="208"/>
      <c r="G48" s="24" t="s">
        <v>325</v>
      </c>
      <c r="H48" s="24" t="s">
        <v>108</v>
      </c>
      <c r="L48" s="221" t="s">
        <v>121</v>
      </c>
      <c r="M48" s="216" t="str">
        <f t="shared" si="2"/>
        <v>VNPT Quảng Nam</v>
      </c>
    </row>
    <row r="49" spans="1:13" ht="17" thickBot="1">
      <c r="A49" s="214">
        <v>41</v>
      </c>
      <c r="B49" s="24" t="s">
        <v>315</v>
      </c>
      <c r="C49" s="42">
        <v>3756420000</v>
      </c>
      <c r="D49" s="207">
        <f t="shared" si="0"/>
        <v>375642000</v>
      </c>
      <c r="E49" s="207">
        <f t="shared" si="1"/>
        <v>4132062000</v>
      </c>
      <c r="F49" s="208"/>
      <c r="G49" s="24" t="s">
        <v>326</v>
      </c>
      <c r="H49" s="24" t="s">
        <v>110</v>
      </c>
      <c r="L49" s="221" t="s">
        <v>123</v>
      </c>
      <c r="M49" s="216" t="str">
        <f t="shared" si="2"/>
        <v>VNPT Quảng Ngãi</v>
      </c>
    </row>
    <row r="50" spans="1:13" ht="17" thickBot="1">
      <c r="A50" s="12">
        <v>42</v>
      </c>
      <c r="B50" s="24" t="s">
        <v>316</v>
      </c>
      <c r="C50" s="42">
        <v>2435400000</v>
      </c>
      <c r="D50" s="207">
        <f t="shared" si="0"/>
        <v>243540000</v>
      </c>
      <c r="E50" s="207">
        <f t="shared" si="1"/>
        <v>2678940000</v>
      </c>
      <c r="F50" s="208"/>
      <c r="G50" s="24" t="s">
        <v>327</v>
      </c>
      <c r="H50" s="24" t="s">
        <v>112</v>
      </c>
      <c r="L50" s="221" t="s">
        <v>125</v>
      </c>
      <c r="M50" s="216" t="str">
        <f t="shared" si="2"/>
        <v>VNPT Quảng Ninh</v>
      </c>
    </row>
    <row r="51" spans="1:13" ht="17" thickBot="1">
      <c r="A51" s="214">
        <v>43</v>
      </c>
      <c r="B51" s="24" t="s">
        <v>317</v>
      </c>
      <c r="C51" s="42">
        <v>738000000</v>
      </c>
      <c r="D51" s="207">
        <f t="shared" si="0"/>
        <v>73800000</v>
      </c>
      <c r="E51" s="207">
        <f t="shared" si="1"/>
        <v>811800000</v>
      </c>
      <c r="F51" s="208"/>
      <c r="G51" s="24" t="s">
        <v>328</v>
      </c>
      <c r="H51" s="24" t="s">
        <v>114</v>
      </c>
      <c r="L51" s="221" t="s">
        <v>127</v>
      </c>
      <c r="M51" s="216" t="str">
        <f t="shared" si="2"/>
        <v>VNPT Quảng Trị</v>
      </c>
    </row>
    <row r="52" spans="1:13" ht="17" thickBot="1">
      <c r="A52" s="12">
        <v>44</v>
      </c>
      <c r="B52" s="24" t="s">
        <v>318</v>
      </c>
      <c r="C52" s="42">
        <v>4693680000</v>
      </c>
      <c r="D52" s="207">
        <f t="shared" si="0"/>
        <v>469368000</v>
      </c>
      <c r="E52" s="207">
        <f t="shared" si="1"/>
        <v>5163048000</v>
      </c>
      <c r="F52" s="208"/>
      <c r="G52" s="24" t="s">
        <v>329</v>
      </c>
      <c r="H52" s="24" t="s">
        <v>116</v>
      </c>
      <c r="L52" s="221" t="s">
        <v>131</v>
      </c>
      <c r="M52" s="216" t="str">
        <f t="shared" si="2"/>
        <v>VNPT Sóc Trăng</v>
      </c>
    </row>
    <row r="53" spans="1:13" ht="17" thickBot="1">
      <c r="A53" s="214">
        <v>45</v>
      </c>
      <c r="B53" s="24" t="s">
        <v>385</v>
      </c>
      <c r="C53" s="42">
        <v>1254600000</v>
      </c>
      <c r="D53" s="207">
        <f t="shared" si="0"/>
        <v>125460000</v>
      </c>
      <c r="E53" s="207">
        <f t="shared" si="1"/>
        <v>1380060000</v>
      </c>
      <c r="F53" s="208"/>
      <c r="G53" s="24" t="s">
        <v>141</v>
      </c>
      <c r="H53" s="24" t="s">
        <v>118</v>
      </c>
      <c r="L53" s="221" t="s">
        <v>129</v>
      </c>
      <c r="M53" s="216" t="str">
        <f t="shared" si="2"/>
        <v>VNPT Sơn La</v>
      </c>
    </row>
    <row r="54" spans="1:13" ht="17" thickBot="1">
      <c r="A54" s="12">
        <v>46</v>
      </c>
      <c r="B54" s="24" t="s">
        <v>319</v>
      </c>
      <c r="C54" s="42">
        <v>1446480000</v>
      </c>
      <c r="D54" s="207">
        <f t="shared" si="0"/>
        <v>144648000</v>
      </c>
      <c r="E54" s="207">
        <f t="shared" si="1"/>
        <v>1591128000</v>
      </c>
      <c r="F54" s="208"/>
      <c r="G54" s="24" t="s">
        <v>330</v>
      </c>
      <c r="H54" s="24" t="s">
        <v>120</v>
      </c>
      <c r="L54" s="221" t="s">
        <v>133</v>
      </c>
      <c r="M54" s="216" t="str">
        <f t="shared" si="2"/>
        <v>VNPT Tây Ninh</v>
      </c>
    </row>
    <row r="55" spans="1:13" ht="17" thickBot="1">
      <c r="A55" s="214">
        <v>47</v>
      </c>
      <c r="B55" s="24" t="s">
        <v>320</v>
      </c>
      <c r="C55" s="42">
        <v>309960000</v>
      </c>
      <c r="D55" s="207">
        <f t="shared" si="0"/>
        <v>30996000</v>
      </c>
      <c r="E55" s="207">
        <f t="shared" si="1"/>
        <v>340956000</v>
      </c>
      <c r="F55" s="208"/>
      <c r="G55" s="24" t="s">
        <v>331</v>
      </c>
      <c r="H55" s="24" t="s">
        <v>122</v>
      </c>
      <c r="L55" s="221" t="s">
        <v>135</v>
      </c>
      <c r="M55" s="216" t="str">
        <f t="shared" si="2"/>
        <v>VNPT Thái Bình</v>
      </c>
    </row>
    <row r="56" spans="1:13" ht="17" thickBot="1">
      <c r="A56" s="12">
        <v>48</v>
      </c>
      <c r="B56" s="24" t="s">
        <v>321</v>
      </c>
      <c r="C56" s="42">
        <v>1033200000</v>
      </c>
      <c r="D56" s="207">
        <f t="shared" si="0"/>
        <v>103320000</v>
      </c>
      <c r="E56" s="207">
        <f t="shared" si="1"/>
        <v>1136520000</v>
      </c>
      <c r="F56" s="208"/>
      <c r="G56" s="24" t="s">
        <v>332</v>
      </c>
      <c r="H56" s="24" t="s">
        <v>124</v>
      </c>
      <c r="L56" s="220" t="s">
        <v>137</v>
      </c>
      <c r="M56" s="216" t="str">
        <f t="shared" si="2"/>
        <v>VNPT Thái Nguyên</v>
      </c>
    </row>
    <row r="57" spans="1:13" ht="17" thickBot="1">
      <c r="A57" s="214">
        <v>49</v>
      </c>
      <c r="B57" s="24" t="s">
        <v>322</v>
      </c>
      <c r="C57" s="42">
        <v>3011040000</v>
      </c>
      <c r="D57" s="207">
        <f t="shared" si="0"/>
        <v>301104000</v>
      </c>
      <c r="E57" s="207">
        <f t="shared" si="1"/>
        <v>3312144000</v>
      </c>
      <c r="F57" s="208"/>
      <c r="G57" s="24" t="s">
        <v>333</v>
      </c>
      <c r="H57" s="24" t="s">
        <v>126</v>
      </c>
      <c r="L57" s="221" t="s">
        <v>139</v>
      </c>
      <c r="M57" s="216" t="str">
        <f t="shared" si="2"/>
        <v>VNPT Thanh Hóa</v>
      </c>
    </row>
    <row r="58" spans="1:13" ht="17" thickBot="1">
      <c r="A58" s="12">
        <v>50</v>
      </c>
      <c r="B58" s="24" t="s">
        <v>386</v>
      </c>
      <c r="C58" s="42">
        <v>1121760000</v>
      </c>
      <c r="D58" s="207">
        <f t="shared" si="0"/>
        <v>112176000</v>
      </c>
      <c r="E58" s="207">
        <f t="shared" si="1"/>
        <v>1233936000</v>
      </c>
      <c r="F58" s="208"/>
      <c r="G58" s="24" t="s">
        <v>334</v>
      </c>
      <c r="H58" s="24" t="s">
        <v>128</v>
      </c>
      <c r="L58" s="221" t="s">
        <v>142</v>
      </c>
      <c r="M58" s="216" t="str">
        <f t="shared" si="2"/>
        <v>VNPT Thừa Thiên Huế</v>
      </c>
    </row>
    <row r="59" spans="1:13" ht="17" thickBot="1">
      <c r="A59" s="214">
        <v>51</v>
      </c>
      <c r="B59" s="24" t="s">
        <v>324</v>
      </c>
      <c r="C59" s="42">
        <v>730620000</v>
      </c>
      <c r="D59" s="207">
        <f t="shared" si="0"/>
        <v>73062000</v>
      </c>
      <c r="E59" s="207">
        <f t="shared" si="1"/>
        <v>803682000</v>
      </c>
      <c r="F59" s="208"/>
      <c r="G59" s="24" t="s">
        <v>335</v>
      </c>
      <c r="H59" s="24" t="s">
        <v>130</v>
      </c>
      <c r="L59" s="221" t="s">
        <v>144</v>
      </c>
      <c r="M59" s="216" t="str">
        <f t="shared" si="2"/>
        <v>VNPT Tiền Giang</v>
      </c>
    </row>
    <row r="60" spans="1:13" s="204" customFormat="1" ht="17" thickBot="1">
      <c r="A60" s="12">
        <v>52</v>
      </c>
      <c r="B60" s="24" t="s">
        <v>325</v>
      </c>
      <c r="C60" s="42">
        <v>413280000</v>
      </c>
      <c r="D60" s="207">
        <f t="shared" si="0"/>
        <v>41328000</v>
      </c>
      <c r="E60" s="207">
        <f t="shared" si="1"/>
        <v>454608000</v>
      </c>
      <c r="F60" s="208"/>
      <c r="H60" s="24" t="s">
        <v>132</v>
      </c>
      <c r="I60" s="203"/>
      <c r="L60" s="221" t="s">
        <v>146</v>
      </c>
      <c r="M60" s="216" t="str">
        <f t="shared" si="2"/>
        <v>VNPT Trà Vinh</v>
      </c>
    </row>
    <row r="61" spans="1:13" ht="17" thickBot="1">
      <c r="A61" s="214">
        <v>53</v>
      </c>
      <c r="B61" s="24" t="s">
        <v>326</v>
      </c>
      <c r="C61" s="42">
        <v>1845000000</v>
      </c>
      <c r="D61" s="207">
        <f t="shared" si="0"/>
        <v>184500000</v>
      </c>
      <c r="E61" s="207">
        <f t="shared" si="1"/>
        <v>2029500000</v>
      </c>
      <c r="F61" s="208"/>
      <c r="H61" s="24" t="s">
        <v>134</v>
      </c>
      <c r="L61" s="221" t="s">
        <v>148</v>
      </c>
      <c r="M61" s="216" t="str">
        <f t="shared" si="2"/>
        <v>VNPT Tuyên Quang</v>
      </c>
    </row>
    <row r="62" spans="1:13" ht="17" thickBot="1">
      <c r="A62" s="12">
        <v>54</v>
      </c>
      <c r="B62" s="24" t="s">
        <v>387</v>
      </c>
      <c r="C62" s="42">
        <v>1357920000</v>
      </c>
      <c r="D62" s="207">
        <f t="shared" si="0"/>
        <v>135792000</v>
      </c>
      <c r="E62" s="207">
        <f t="shared" si="1"/>
        <v>1493712000</v>
      </c>
      <c r="F62" s="208"/>
      <c r="H62" s="24" t="s">
        <v>136</v>
      </c>
      <c r="L62" s="221" t="s">
        <v>150</v>
      </c>
      <c r="M62" s="216" t="str">
        <f t="shared" si="2"/>
        <v>VNPT Vĩnh Long</v>
      </c>
    </row>
    <row r="63" spans="1:13" ht="17" thickBot="1">
      <c r="A63" s="214">
        <v>55</v>
      </c>
      <c r="B63" s="24" t="s">
        <v>328</v>
      </c>
      <c r="C63" s="42">
        <v>811800000</v>
      </c>
      <c r="D63" s="207">
        <f t="shared" si="0"/>
        <v>81180000</v>
      </c>
      <c r="E63" s="207">
        <f t="shared" si="1"/>
        <v>892980000</v>
      </c>
      <c r="F63" s="208"/>
      <c r="H63" s="24" t="s">
        <v>138</v>
      </c>
      <c r="L63" s="221" t="s">
        <v>152</v>
      </c>
      <c r="M63" s="216" t="str">
        <f t="shared" si="2"/>
        <v>VNPT Vĩnh Phúc</v>
      </c>
    </row>
    <row r="64" spans="1:13" ht="17" thickBot="1">
      <c r="A64" s="12">
        <v>56</v>
      </c>
      <c r="B64" s="24" t="s">
        <v>329</v>
      </c>
      <c r="C64" s="42">
        <v>6642000000</v>
      </c>
      <c r="D64" s="207">
        <f t="shared" si="0"/>
        <v>664200000</v>
      </c>
      <c r="E64" s="207">
        <f t="shared" si="1"/>
        <v>7306200000</v>
      </c>
      <c r="F64" s="208"/>
      <c r="H64" s="24" t="s">
        <v>140</v>
      </c>
      <c r="L64" s="221" t="s">
        <v>154</v>
      </c>
      <c r="M64" s="216" t="str">
        <f t="shared" si="2"/>
        <v>VNPT Yên Bái</v>
      </c>
    </row>
    <row r="65" spans="1:13" ht="17" thickBot="1">
      <c r="A65" s="214">
        <v>57</v>
      </c>
      <c r="B65" s="24" t="s">
        <v>388</v>
      </c>
      <c r="C65" s="42">
        <v>1756440000</v>
      </c>
      <c r="D65" s="207">
        <f t="shared" si="0"/>
        <v>175644000</v>
      </c>
      <c r="E65" s="207">
        <f t="shared" si="1"/>
        <v>1932084000</v>
      </c>
      <c r="F65" s="208"/>
      <c r="H65" s="24" t="s">
        <v>143</v>
      </c>
      <c r="L65" s="221" t="s">
        <v>60</v>
      </c>
      <c r="M65" s="216" t="str">
        <f t="shared" si="2"/>
        <v>VNPT Đà Nẵng</v>
      </c>
    </row>
    <row r="66" spans="1:13" ht="17" thickBot="1">
      <c r="A66" s="12">
        <v>58</v>
      </c>
      <c r="B66" s="24" t="s">
        <v>330</v>
      </c>
      <c r="C66" s="42">
        <v>3173400000</v>
      </c>
      <c r="D66" s="207">
        <f t="shared" si="0"/>
        <v>317340000</v>
      </c>
      <c r="E66" s="207">
        <f t="shared" si="1"/>
        <v>3490740000</v>
      </c>
      <c r="F66" s="208"/>
      <c r="H66" s="24" t="s">
        <v>145</v>
      </c>
      <c r="L66" s="221" t="s">
        <v>409</v>
      </c>
      <c r="M66" s="216" t="str">
        <f t="shared" si="2"/>
        <v>VNPT Điện Biên</v>
      </c>
    </row>
    <row r="67" spans="1:13" ht="17" thickBot="1">
      <c r="A67" s="214">
        <v>59</v>
      </c>
      <c r="B67" s="24" t="s">
        <v>331</v>
      </c>
      <c r="C67" s="42">
        <v>701100000</v>
      </c>
      <c r="D67" s="207">
        <f t="shared" si="0"/>
        <v>70110000</v>
      </c>
      <c r="E67" s="207">
        <f t="shared" si="1"/>
        <v>771210000</v>
      </c>
      <c r="F67" s="208"/>
      <c r="H67" s="24" t="s">
        <v>147</v>
      </c>
      <c r="L67" s="221" t="s">
        <v>62</v>
      </c>
      <c r="M67" s="216" t="str">
        <f t="shared" si="2"/>
        <v>VNPT Đắk Lắk</v>
      </c>
    </row>
    <row r="68" spans="1:13" ht="17" thickBot="1">
      <c r="A68" s="12">
        <v>60</v>
      </c>
      <c r="B68" s="24" t="s">
        <v>332</v>
      </c>
      <c r="C68" s="42">
        <v>2051640000</v>
      </c>
      <c r="D68" s="207">
        <f t="shared" si="0"/>
        <v>205164000</v>
      </c>
      <c r="E68" s="207">
        <f t="shared" si="1"/>
        <v>2256804000</v>
      </c>
      <c r="F68" s="208"/>
      <c r="H68" s="24" t="s">
        <v>149</v>
      </c>
      <c r="L68" s="221" t="s">
        <v>64</v>
      </c>
      <c r="M68" s="216" t="str">
        <f t="shared" si="2"/>
        <v>VNPT Đắk Nông</v>
      </c>
    </row>
    <row r="69" spans="1:13" ht="17" thickBot="1">
      <c r="A69" s="214">
        <v>61</v>
      </c>
      <c r="B69" s="24" t="s">
        <v>333</v>
      </c>
      <c r="C69" s="42">
        <v>1070100000</v>
      </c>
      <c r="D69" s="207">
        <f t="shared" si="0"/>
        <v>107010000</v>
      </c>
      <c r="E69" s="207">
        <f t="shared" si="1"/>
        <v>1177110000</v>
      </c>
      <c r="F69" s="208"/>
      <c r="H69" s="24" t="s">
        <v>151</v>
      </c>
      <c r="L69" s="221" t="s">
        <v>66</v>
      </c>
      <c r="M69" s="216" t="str">
        <f t="shared" si="2"/>
        <v>VNPT Đồng Nai</v>
      </c>
    </row>
    <row r="70" spans="1:13" ht="17" thickBot="1">
      <c r="A70" s="12">
        <v>62</v>
      </c>
      <c r="B70" s="24" t="s">
        <v>334</v>
      </c>
      <c r="C70" s="42">
        <v>1321020000</v>
      </c>
      <c r="D70" s="207">
        <f t="shared" si="0"/>
        <v>132102000</v>
      </c>
      <c r="E70" s="207">
        <f t="shared" si="1"/>
        <v>1453122000</v>
      </c>
      <c r="F70" s="208"/>
      <c r="H70" s="24" t="s">
        <v>153</v>
      </c>
      <c r="L70" s="221" t="s">
        <v>68</v>
      </c>
      <c r="M70" s="216" t="str">
        <f t="shared" si="2"/>
        <v>VNPT Đồng Tháp</v>
      </c>
    </row>
    <row r="71" spans="1:13" ht="17" thickBot="1">
      <c r="A71" s="214">
        <v>63</v>
      </c>
      <c r="B71" s="24" t="s">
        <v>335</v>
      </c>
      <c r="C71" s="42">
        <v>1114380000</v>
      </c>
      <c r="D71" s="207">
        <f t="shared" si="0"/>
        <v>111438000</v>
      </c>
      <c r="E71" s="207">
        <f t="shared" si="1"/>
        <v>1225818000</v>
      </c>
      <c r="F71" s="208"/>
      <c r="H71" s="24" t="s">
        <v>155</v>
      </c>
      <c r="L71" s="221" t="s">
        <v>74</v>
      </c>
      <c r="M71" s="216" t="str">
        <f t="shared" si="2"/>
        <v>VNPT Hà Nội</v>
      </c>
    </row>
    <row r="72" spans="1:13" ht="17" thickBot="1">
      <c r="A72" s="215"/>
      <c r="B72" s="206" t="s">
        <v>277</v>
      </c>
      <c r="C72" s="209">
        <f>SUM(C9:C71)</f>
        <v>147600000000</v>
      </c>
      <c r="D72" s="209">
        <f>SUM(D9:D71)</f>
        <v>14760000000</v>
      </c>
      <c r="E72" s="209">
        <f>SUM(E9:E71)</f>
        <v>162360000000</v>
      </c>
      <c r="F72" s="206"/>
      <c r="L72" s="220" t="s">
        <v>410</v>
      </c>
      <c r="M72" s="216" t="str">
        <f t="shared" si="2"/>
        <v>VNPT Tp Hồ Chí Minh</v>
      </c>
    </row>
    <row r="74" spans="1:13">
      <c r="C74" s="210"/>
      <c r="D74" s="211"/>
      <c r="E74" s="351" t="s">
        <v>336</v>
      </c>
      <c r="F74" s="351"/>
    </row>
    <row r="75" spans="1:13">
      <c r="C75" s="212"/>
    </row>
    <row r="80" spans="1:13">
      <c r="D80" s="213"/>
      <c r="E80" s="352" t="s">
        <v>266</v>
      </c>
      <c r="F80" s="352"/>
    </row>
  </sheetData>
  <autoFilter ref="B8:E8" xr:uid="{00000000-0009-0000-0000-000004000000}"/>
  <mergeCells count="9">
    <mergeCell ref="E74:F74"/>
    <mergeCell ref="E80:F80"/>
    <mergeCell ref="A1:C1"/>
    <mergeCell ref="A2:C2"/>
    <mergeCell ref="A4:F4"/>
    <mergeCell ref="A5:F5"/>
    <mergeCell ref="A7:A8"/>
    <mergeCell ref="B7:E7"/>
    <mergeCell ref="F7:F8"/>
  </mergeCells>
  <conditionalFormatting sqref="C9:E71 A9:A71">
    <cfRule type="expression" dxfId="21" priority="2" stopIfTrue="1">
      <formula>RIGHT($A9,5)="Total"</formula>
    </cfRule>
  </conditionalFormatting>
  <conditionalFormatting sqref="M9:M72 B9:B71">
    <cfRule type="duplicateValues" dxfId="20" priority="1"/>
  </conditionalFormatting>
  <pageMargins left="0.7" right="0.7" top="0.75" bottom="0.75" header="0.3" footer="0.3"/>
  <pageSetup paperSize="9" scale="73"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33"/>
  <sheetViews>
    <sheetView topLeftCell="A16" workbookViewId="0">
      <selection activeCell="A13" sqref="A13:E13"/>
    </sheetView>
  </sheetViews>
  <sheetFormatPr defaultRowHeight="15.5"/>
  <cols>
    <col min="1" max="1" width="25.83203125" style="176" customWidth="1"/>
    <col min="2" max="2" width="13.83203125" style="176" customWidth="1"/>
    <col min="3" max="3" width="15.58203125" style="176" customWidth="1"/>
    <col min="4" max="4" width="23.25" style="176" customWidth="1"/>
    <col min="5" max="5" width="11.58203125" style="176" customWidth="1"/>
    <col min="6" max="6" width="12.58203125" style="176" customWidth="1"/>
    <col min="7" max="7" width="31.25" style="174" hidden="1" customWidth="1"/>
    <col min="8" max="8" width="13.83203125" style="175" hidden="1" customWidth="1"/>
    <col min="9" max="9" width="55.83203125" style="174" bestFit="1" customWidth="1"/>
    <col min="10" max="10" width="13.1640625" style="174" customWidth="1"/>
    <col min="11" max="11" width="12.58203125" style="174" customWidth="1"/>
    <col min="12" max="12" width="12.75" style="174" customWidth="1"/>
    <col min="13" max="13" width="13" style="174" customWidth="1"/>
    <col min="14" max="14" width="11.4140625" style="174" customWidth="1"/>
    <col min="15" max="15" width="12.1640625" style="174" customWidth="1"/>
    <col min="16" max="19" width="9.1640625" style="174"/>
    <col min="20" max="256" width="9.1640625" style="176"/>
    <col min="257" max="257" width="32.75" style="176" customWidth="1"/>
    <col min="258" max="258" width="13.83203125" style="176" customWidth="1"/>
    <col min="259" max="259" width="15.58203125" style="176" customWidth="1"/>
    <col min="260" max="260" width="23.25" style="176" customWidth="1"/>
    <col min="261" max="261" width="11.58203125" style="176" customWidth="1"/>
    <col min="262" max="262" width="12.58203125" style="176" customWidth="1"/>
    <col min="263" max="264" width="0" style="176" hidden="1" customWidth="1"/>
    <col min="265" max="265" width="55.83203125" style="176" bestFit="1" customWidth="1"/>
    <col min="266" max="266" width="13.1640625" style="176" customWidth="1"/>
    <col min="267" max="267" width="12.58203125" style="176" customWidth="1"/>
    <col min="268" max="268" width="12.75" style="176" customWidth="1"/>
    <col min="269" max="269" width="13" style="176" customWidth="1"/>
    <col min="270" max="270" width="11.4140625" style="176" customWidth="1"/>
    <col min="271" max="271" width="12.1640625" style="176" customWidth="1"/>
    <col min="272" max="512" width="9.1640625" style="176"/>
    <col min="513" max="513" width="32.75" style="176" customWidth="1"/>
    <col min="514" max="514" width="13.83203125" style="176" customWidth="1"/>
    <col min="515" max="515" width="15.58203125" style="176" customWidth="1"/>
    <col min="516" max="516" width="23.25" style="176" customWidth="1"/>
    <col min="517" max="517" width="11.58203125" style="176" customWidth="1"/>
    <col min="518" max="518" width="12.58203125" style="176" customWidth="1"/>
    <col min="519" max="520" width="0" style="176" hidden="1" customWidth="1"/>
    <col min="521" max="521" width="55.83203125" style="176" bestFit="1" customWidth="1"/>
    <col min="522" max="522" width="13.1640625" style="176" customWidth="1"/>
    <col min="523" max="523" width="12.58203125" style="176" customWidth="1"/>
    <col min="524" max="524" width="12.75" style="176" customWidth="1"/>
    <col min="525" max="525" width="13" style="176" customWidth="1"/>
    <col min="526" max="526" width="11.4140625" style="176" customWidth="1"/>
    <col min="527" max="527" width="12.1640625" style="176" customWidth="1"/>
    <col min="528" max="768" width="9.1640625" style="176"/>
    <col min="769" max="769" width="32.75" style="176" customWidth="1"/>
    <col min="770" max="770" width="13.83203125" style="176" customWidth="1"/>
    <col min="771" max="771" width="15.58203125" style="176" customWidth="1"/>
    <col min="772" max="772" width="23.25" style="176" customWidth="1"/>
    <col min="773" max="773" width="11.58203125" style="176" customWidth="1"/>
    <col min="774" max="774" width="12.58203125" style="176" customWidth="1"/>
    <col min="775" max="776" width="0" style="176" hidden="1" customWidth="1"/>
    <col min="777" max="777" width="55.83203125" style="176" bestFit="1" customWidth="1"/>
    <col min="778" max="778" width="13.1640625" style="176" customWidth="1"/>
    <col min="779" max="779" width="12.58203125" style="176" customWidth="1"/>
    <col min="780" max="780" width="12.75" style="176" customWidth="1"/>
    <col min="781" max="781" width="13" style="176" customWidth="1"/>
    <col min="782" max="782" width="11.4140625" style="176" customWidth="1"/>
    <col min="783" max="783" width="12.1640625" style="176" customWidth="1"/>
    <col min="784" max="1024" width="9.1640625" style="176"/>
    <col min="1025" max="1025" width="32.75" style="176" customWidth="1"/>
    <col min="1026" max="1026" width="13.83203125" style="176" customWidth="1"/>
    <col min="1027" max="1027" width="15.58203125" style="176" customWidth="1"/>
    <col min="1028" max="1028" width="23.25" style="176" customWidth="1"/>
    <col min="1029" max="1029" width="11.58203125" style="176" customWidth="1"/>
    <col min="1030" max="1030" width="12.58203125" style="176" customWidth="1"/>
    <col min="1031" max="1032" width="0" style="176" hidden="1" customWidth="1"/>
    <col min="1033" max="1033" width="55.83203125" style="176" bestFit="1" customWidth="1"/>
    <col min="1034" max="1034" width="13.1640625" style="176" customWidth="1"/>
    <col min="1035" max="1035" width="12.58203125" style="176" customWidth="1"/>
    <col min="1036" max="1036" width="12.75" style="176" customWidth="1"/>
    <col min="1037" max="1037" width="13" style="176" customWidth="1"/>
    <col min="1038" max="1038" width="11.4140625" style="176" customWidth="1"/>
    <col min="1039" max="1039" width="12.1640625" style="176" customWidth="1"/>
    <col min="1040" max="1280" width="9.1640625" style="176"/>
    <col min="1281" max="1281" width="32.75" style="176" customWidth="1"/>
    <col min="1282" max="1282" width="13.83203125" style="176" customWidth="1"/>
    <col min="1283" max="1283" width="15.58203125" style="176" customWidth="1"/>
    <col min="1284" max="1284" width="23.25" style="176" customWidth="1"/>
    <col min="1285" max="1285" width="11.58203125" style="176" customWidth="1"/>
    <col min="1286" max="1286" width="12.58203125" style="176" customWidth="1"/>
    <col min="1287" max="1288" width="0" style="176" hidden="1" customWidth="1"/>
    <col min="1289" max="1289" width="55.83203125" style="176" bestFit="1" customWidth="1"/>
    <col min="1290" max="1290" width="13.1640625" style="176" customWidth="1"/>
    <col min="1291" max="1291" width="12.58203125" style="176" customWidth="1"/>
    <col min="1292" max="1292" width="12.75" style="176" customWidth="1"/>
    <col min="1293" max="1293" width="13" style="176" customWidth="1"/>
    <col min="1294" max="1294" width="11.4140625" style="176" customWidth="1"/>
    <col min="1295" max="1295" width="12.1640625" style="176" customWidth="1"/>
    <col min="1296" max="1536" width="9.1640625" style="176"/>
    <col min="1537" max="1537" width="32.75" style="176" customWidth="1"/>
    <col min="1538" max="1538" width="13.83203125" style="176" customWidth="1"/>
    <col min="1539" max="1539" width="15.58203125" style="176" customWidth="1"/>
    <col min="1540" max="1540" width="23.25" style="176" customWidth="1"/>
    <col min="1541" max="1541" width="11.58203125" style="176" customWidth="1"/>
    <col min="1542" max="1542" width="12.58203125" style="176" customWidth="1"/>
    <col min="1543" max="1544" width="0" style="176" hidden="1" customWidth="1"/>
    <col min="1545" max="1545" width="55.83203125" style="176" bestFit="1" customWidth="1"/>
    <col min="1546" max="1546" width="13.1640625" style="176" customWidth="1"/>
    <col min="1547" max="1547" width="12.58203125" style="176" customWidth="1"/>
    <col min="1548" max="1548" width="12.75" style="176" customWidth="1"/>
    <col min="1549" max="1549" width="13" style="176" customWidth="1"/>
    <col min="1550" max="1550" width="11.4140625" style="176" customWidth="1"/>
    <col min="1551" max="1551" width="12.1640625" style="176" customWidth="1"/>
    <col min="1552" max="1792" width="9.1640625" style="176"/>
    <col min="1793" max="1793" width="32.75" style="176" customWidth="1"/>
    <col min="1794" max="1794" width="13.83203125" style="176" customWidth="1"/>
    <col min="1795" max="1795" width="15.58203125" style="176" customWidth="1"/>
    <col min="1796" max="1796" width="23.25" style="176" customWidth="1"/>
    <col min="1797" max="1797" width="11.58203125" style="176" customWidth="1"/>
    <col min="1798" max="1798" width="12.58203125" style="176" customWidth="1"/>
    <col min="1799" max="1800" width="0" style="176" hidden="1" customWidth="1"/>
    <col min="1801" max="1801" width="55.83203125" style="176" bestFit="1" customWidth="1"/>
    <col min="1802" max="1802" width="13.1640625" style="176" customWidth="1"/>
    <col min="1803" max="1803" width="12.58203125" style="176" customWidth="1"/>
    <col min="1804" max="1804" width="12.75" style="176" customWidth="1"/>
    <col min="1805" max="1805" width="13" style="176" customWidth="1"/>
    <col min="1806" max="1806" width="11.4140625" style="176" customWidth="1"/>
    <col min="1807" max="1807" width="12.1640625" style="176" customWidth="1"/>
    <col min="1808" max="2048" width="9.1640625" style="176"/>
    <col min="2049" max="2049" width="32.75" style="176" customWidth="1"/>
    <col min="2050" max="2050" width="13.83203125" style="176" customWidth="1"/>
    <col min="2051" max="2051" width="15.58203125" style="176" customWidth="1"/>
    <col min="2052" max="2052" width="23.25" style="176" customWidth="1"/>
    <col min="2053" max="2053" width="11.58203125" style="176" customWidth="1"/>
    <col min="2054" max="2054" width="12.58203125" style="176" customWidth="1"/>
    <col min="2055" max="2056" width="0" style="176" hidden="1" customWidth="1"/>
    <col min="2057" max="2057" width="55.83203125" style="176" bestFit="1" customWidth="1"/>
    <col min="2058" max="2058" width="13.1640625" style="176" customWidth="1"/>
    <col min="2059" max="2059" width="12.58203125" style="176" customWidth="1"/>
    <col min="2060" max="2060" width="12.75" style="176" customWidth="1"/>
    <col min="2061" max="2061" width="13" style="176" customWidth="1"/>
    <col min="2062" max="2062" width="11.4140625" style="176" customWidth="1"/>
    <col min="2063" max="2063" width="12.1640625" style="176" customWidth="1"/>
    <col min="2064" max="2304" width="9.1640625" style="176"/>
    <col min="2305" max="2305" width="32.75" style="176" customWidth="1"/>
    <col min="2306" max="2306" width="13.83203125" style="176" customWidth="1"/>
    <col min="2307" max="2307" width="15.58203125" style="176" customWidth="1"/>
    <col min="2308" max="2308" width="23.25" style="176" customWidth="1"/>
    <col min="2309" max="2309" width="11.58203125" style="176" customWidth="1"/>
    <col min="2310" max="2310" width="12.58203125" style="176" customWidth="1"/>
    <col min="2311" max="2312" width="0" style="176" hidden="1" customWidth="1"/>
    <col min="2313" max="2313" width="55.83203125" style="176" bestFit="1" customWidth="1"/>
    <col min="2314" max="2314" width="13.1640625" style="176" customWidth="1"/>
    <col min="2315" max="2315" width="12.58203125" style="176" customWidth="1"/>
    <col min="2316" max="2316" width="12.75" style="176" customWidth="1"/>
    <col min="2317" max="2317" width="13" style="176" customWidth="1"/>
    <col min="2318" max="2318" width="11.4140625" style="176" customWidth="1"/>
    <col min="2319" max="2319" width="12.1640625" style="176" customWidth="1"/>
    <col min="2320" max="2560" width="9.1640625" style="176"/>
    <col min="2561" max="2561" width="32.75" style="176" customWidth="1"/>
    <col min="2562" max="2562" width="13.83203125" style="176" customWidth="1"/>
    <col min="2563" max="2563" width="15.58203125" style="176" customWidth="1"/>
    <col min="2564" max="2564" width="23.25" style="176" customWidth="1"/>
    <col min="2565" max="2565" width="11.58203125" style="176" customWidth="1"/>
    <col min="2566" max="2566" width="12.58203125" style="176" customWidth="1"/>
    <col min="2567" max="2568" width="0" style="176" hidden="1" customWidth="1"/>
    <col min="2569" max="2569" width="55.83203125" style="176" bestFit="1" customWidth="1"/>
    <col min="2570" max="2570" width="13.1640625" style="176" customWidth="1"/>
    <col min="2571" max="2571" width="12.58203125" style="176" customWidth="1"/>
    <col min="2572" max="2572" width="12.75" style="176" customWidth="1"/>
    <col min="2573" max="2573" width="13" style="176" customWidth="1"/>
    <col min="2574" max="2574" width="11.4140625" style="176" customWidth="1"/>
    <col min="2575" max="2575" width="12.1640625" style="176" customWidth="1"/>
    <col min="2576" max="2816" width="9.1640625" style="176"/>
    <col min="2817" max="2817" width="32.75" style="176" customWidth="1"/>
    <col min="2818" max="2818" width="13.83203125" style="176" customWidth="1"/>
    <col min="2819" max="2819" width="15.58203125" style="176" customWidth="1"/>
    <col min="2820" max="2820" width="23.25" style="176" customWidth="1"/>
    <col min="2821" max="2821" width="11.58203125" style="176" customWidth="1"/>
    <col min="2822" max="2822" width="12.58203125" style="176" customWidth="1"/>
    <col min="2823" max="2824" width="0" style="176" hidden="1" customWidth="1"/>
    <col min="2825" max="2825" width="55.83203125" style="176" bestFit="1" customWidth="1"/>
    <col min="2826" max="2826" width="13.1640625" style="176" customWidth="1"/>
    <col min="2827" max="2827" width="12.58203125" style="176" customWidth="1"/>
    <col min="2828" max="2828" width="12.75" style="176" customWidth="1"/>
    <col min="2829" max="2829" width="13" style="176" customWidth="1"/>
    <col min="2830" max="2830" width="11.4140625" style="176" customWidth="1"/>
    <col min="2831" max="2831" width="12.1640625" style="176" customWidth="1"/>
    <col min="2832" max="3072" width="9.1640625" style="176"/>
    <col min="3073" max="3073" width="32.75" style="176" customWidth="1"/>
    <col min="3074" max="3074" width="13.83203125" style="176" customWidth="1"/>
    <col min="3075" max="3075" width="15.58203125" style="176" customWidth="1"/>
    <col min="3076" max="3076" width="23.25" style="176" customWidth="1"/>
    <col min="3077" max="3077" width="11.58203125" style="176" customWidth="1"/>
    <col min="3078" max="3078" width="12.58203125" style="176" customWidth="1"/>
    <col min="3079" max="3080" width="0" style="176" hidden="1" customWidth="1"/>
    <col min="3081" max="3081" width="55.83203125" style="176" bestFit="1" customWidth="1"/>
    <col min="3082" max="3082" width="13.1640625" style="176" customWidth="1"/>
    <col min="3083" max="3083" width="12.58203125" style="176" customWidth="1"/>
    <col min="3084" max="3084" width="12.75" style="176" customWidth="1"/>
    <col min="3085" max="3085" width="13" style="176" customWidth="1"/>
    <col min="3086" max="3086" width="11.4140625" style="176" customWidth="1"/>
    <col min="3087" max="3087" width="12.1640625" style="176" customWidth="1"/>
    <col min="3088" max="3328" width="9.1640625" style="176"/>
    <col min="3329" max="3329" width="32.75" style="176" customWidth="1"/>
    <col min="3330" max="3330" width="13.83203125" style="176" customWidth="1"/>
    <col min="3331" max="3331" width="15.58203125" style="176" customWidth="1"/>
    <col min="3332" max="3332" width="23.25" style="176" customWidth="1"/>
    <col min="3333" max="3333" width="11.58203125" style="176" customWidth="1"/>
    <col min="3334" max="3334" width="12.58203125" style="176" customWidth="1"/>
    <col min="3335" max="3336" width="0" style="176" hidden="1" customWidth="1"/>
    <col min="3337" max="3337" width="55.83203125" style="176" bestFit="1" customWidth="1"/>
    <col min="3338" max="3338" width="13.1640625" style="176" customWidth="1"/>
    <col min="3339" max="3339" width="12.58203125" style="176" customWidth="1"/>
    <col min="3340" max="3340" width="12.75" style="176" customWidth="1"/>
    <col min="3341" max="3341" width="13" style="176" customWidth="1"/>
    <col min="3342" max="3342" width="11.4140625" style="176" customWidth="1"/>
    <col min="3343" max="3343" width="12.1640625" style="176" customWidth="1"/>
    <col min="3344" max="3584" width="9.1640625" style="176"/>
    <col min="3585" max="3585" width="32.75" style="176" customWidth="1"/>
    <col min="3586" max="3586" width="13.83203125" style="176" customWidth="1"/>
    <col min="3587" max="3587" width="15.58203125" style="176" customWidth="1"/>
    <col min="3588" max="3588" width="23.25" style="176" customWidth="1"/>
    <col min="3589" max="3589" width="11.58203125" style="176" customWidth="1"/>
    <col min="3590" max="3590" width="12.58203125" style="176" customWidth="1"/>
    <col min="3591" max="3592" width="0" style="176" hidden="1" customWidth="1"/>
    <col min="3593" max="3593" width="55.83203125" style="176" bestFit="1" customWidth="1"/>
    <col min="3594" max="3594" width="13.1640625" style="176" customWidth="1"/>
    <col min="3595" max="3595" width="12.58203125" style="176" customWidth="1"/>
    <col min="3596" max="3596" width="12.75" style="176" customWidth="1"/>
    <col min="3597" max="3597" width="13" style="176" customWidth="1"/>
    <col min="3598" max="3598" width="11.4140625" style="176" customWidth="1"/>
    <col min="3599" max="3599" width="12.1640625" style="176" customWidth="1"/>
    <col min="3600" max="3840" width="9.1640625" style="176"/>
    <col min="3841" max="3841" width="32.75" style="176" customWidth="1"/>
    <col min="3842" max="3842" width="13.83203125" style="176" customWidth="1"/>
    <col min="3843" max="3843" width="15.58203125" style="176" customWidth="1"/>
    <col min="3844" max="3844" width="23.25" style="176" customWidth="1"/>
    <col min="3845" max="3845" width="11.58203125" style="176" customWidth="1"/>
    <col min="3846" max="3846" width="12.58203125" style="176" customWidth="1"/>
    <col min="3847" max="3848" width="0" style="176" hidden="1" customWidth="1"/>
    <col min="3849" max="3849" width="55.83203125" style="176" bestFit="1" customWidth="1"/>
    <col min="3850" max="3850" width="13.1640625" style="176" customWidth="1"/>
    <col min="3851" max="3851" width="12.58203125" style="176" customWidth="1"/>
    <col min="3852" max="3852" width="12.75" style="176" customWidth="1"/>
    <col min="3853" max="3853" width="13" style="176" customWidth="1"/>
    <col min="3854" max="3854" width="11.4140625" style="176" customWidth="1"/>
    <col min="3855" max="3855" width="12.1640625" style="176" customWidth="1"/>
    <col min="3856" max="4096" width="9.1640625" style="176"/>
    <col min="4097" max="4097" width="32.75" style="176" customWidth="1"/>
    <col min="4098" max="4098" width="13.83203125" style="176" customWidth="1"/>
    <col min="4099" max="4099" width="15.58203125" style="176" customWidth="1"/>
    <col min="4100" max="4100" width="23.25" style="176" customWidth="1"/>
    <col min="4101" max="4101" width="11.58203125" style="176" customWidth="1"/>
    <col min="4102" max="4102" width="12.58203125" style="176" customWidth="1"/>
    <col min="4103" max="4104" width="0" style="176" hidden="1" customWidth="1"/>
    <col min="4105" max="4105" width="55.83203125" style="176" bestFit="1" customWidth="1"/>
    <col min="4106" max="4106" width="13.1640625" style="176" customWidth="1"/>
    <col min="4107" max="4107" width="12.58203125" style="176" customWidth="1"/>
    <col min="4108" max="4108" width="12.75" style="176" customWidth="1"/>
    <col min="4109" max="4109" width="13" style="176" customWidth="1"/>
    <col min="4110" max="4110" width="11.4140625" style="176" customWidth="1"/>
    <col min="4111" max="4111" width="12.1640625" style="176" customWidth="1"/>
    <col min="4112" max="4352" width="9.1640625" style="176"/>
    <col min="4353" max="4353" width="32.75" style="176" customWidth="1"/>
    <col min="4354" max="4354" width="13.83203125" style="176" customWidth="1"/>
    <col min="4355" max="4355" width="15.58203125" style="176" customWidth="1"/>
    <col min="4356" max="4356" width="23.25" style="176" customWidth="1"/>
    <col min="4357" max="4357" width="11.58203125" style="176" customWidth="1"/>
    <col min="4358" max="4358" width="12.58203125" style="176" customWidth="1"/>
    <col min="4359" max="4360" width="0" style="176" hidden="1" customWidth="1"/>
    <col min="4361" max="4361" width="55.83203125" style="176" bestFit="1" customWidth="1"/>
    <col min="4362" max="4362" width="13.1640625" style="176" customWidth="1"/>
    <col min="4363" max="4363" width="12.58203125" style="176" customWidth="1"/>
    <col min="4364" max="4364" width="12.75" style="176" customWidth="1"/>
    <col min="4365" max="4365" width="13" style="176" customWidth="1"/>
    <col min="4366" max="4366" width="11.4140625" style="176" customWidth="1"/>
    <col min="4367" max="4367" width="12.1640625" style="176" customWidth="1"/>
    <col min="4368" max="4608" width="9.1640625" style="176"/>
    <col min="4609" max="4609" width="32.75" style="176" customWidth="1"/>
    <col min="4610" max="4610" width="13.83203125" style="176" customWidth="1"/>
    <col min="4611" max="4611" width="15.58203125" style="176" customWidth="1"/>
    <col min="4612" max="4612" width="23.25" style="176" customWidth="1"/>
    <col min="4613" max="4613" width="11.58203125" style="176" customWidth="1"/>
    <col min="4614" max="4614" width="12.58203125" style="176" customWidth="1"/>
    <col min="4615" max="4616" width="0" style="176" hidden="1" customWidth="1"/>
    <col min="4617" max="4617" width="55.83203125" style="176" bestFit="1" customWidth="1"/>
    <col min="4618" max="4618" width="13.1640625" style="176" customWidth="1"/>
    <col min="4619" max="4619" width="12.58203125" style="176" customWidth="1"/>
    <col min="4620" max="4620" width="12.75" style="176" customWidth="1"/>
    <col min="4621" max="4621" width="13" style="176" customWidth="1"/>
    <col min="4622" max="4622" width="11.4140625" style="176" customWidth="1"/>
    <col min="4623" max="4623" width="12.1640625" style="176" customWidth="1"/>
    <col min="4624" max="4864" width="9.1640625" style="176"/>
    <col min="4865" max="4865" width="32.75" style="176" customWidth="1"/>
    <col min="4866" max="4866" width="13.83203125" style="176" customWidth="1"/>
    <col min="4867" max="4867" width="15.58203125" style="176" customWidth="1"/>
    <col min="4868" max="4868" width="23.25" style="176" customWidth="1"/>
    <col min="4869" max="4869" width="11.58203125" style="176" customWidth="1"/>
    <col min="4870" max="4870" width="12.58203125" style="176" customWidth="1"/>
    <col min="4871" max="4872" width="0" style="176" hidden="1" customWidth="1"/>
    <col min="4873" max="4873" width="55.83203125" style="176" bestFit="1" customWidth="1"/>
    <col min="4874" max="4874" width="13.1640625" style="176" customWidth="1"/>
    <col min="4875" max="4875" width="12.58203125" style="176" customWidth="1"/>
    <col min="4876" max="4876" width="12.75" style="176" customWidth="1"/>
    <col min="4877" max="4877" width="13" style="176" customWidth="1"/>
    <col min="4878" max="4878" width="11.4140625" style="176" customWidth="1"/>
    <col min="4879" max="4879" width="12.1640625" style="176" customWidth="1"/>
    <col min="4880" max="5120" width="9.1640625" style="176"/>
    <col min="5121" max="5121" width="32.75" style="176" customWidth="1"/>
    <col min="5122" max="5122" width="13.83203125" style="176" customWidth="1"/>
    <col min="5123" max="5123" width="15.58203125" style="176" customWidth="1"/>
    <col min="5124" max="5124" width="23.25" style="176" customWidth="1"/>
    <col min="5125" max="5125" width="11.58203125" style="176" customWidth="1"/>
    <col min="5126" max="5126" width="12.58203125" style="176" customWidth="1"/>
    <col min="5127" max="5128" width="0" style="176" hidden="1" customWidth="1"/>
    <col min="5129" max="5129" width="55.83203125" style="176" bestFit="1" customWidth="1"/>
    <col min="5130" max="5130" width="13.1640625" style="176" customWidth="1"/>
    <col min="5131" max="5131" width="12.58203125" style="176" customWidth="1"/>
    <col min="5132" max="5132" width="12.75" style="176" customWidth="1"/>
    <col min="5133" max="5133" width="13" style="176" customWidth="1"/>
    <col min="5134" max="5134" width="11.4140625" style="176" customWidth="1"/>
    <col min="5135" max="5135" width="12.1640625" style="176" customWidth="1"/>
    <col min="5136" max="5376" width="9.1640625" style="176"/>
    <col min="5377" max="5377" width="32.75" style="176" customWidth="1"/>
    <col min="5378" max="5378" width="13.83203125" style="176" customWidth="1"/>
    <col min="5379" max="5379" width="15.58203125" style="176" customWidth="1"/>
    <col min="5380" max="5380" width="23.25" style="176" customWidth="1"/>
    <col min="5381" max="5381" width="11.58203125" style="176" customWidth="1"/>
    <col min="5382" max="5382" width="12.58203125" style="176" customWidth="1"/>
    <col min="5383" max="5384" width="0" style="176" hidden="1" customWidth="1"/>
    <col min="5385" max="5385" width="55.83203125" style="176" bestFit="1" customWidth="1"/>
    <col min="5386" max="5386" width="13.1640625" style="176" customWidth="1"/>
    <col min="5387" max="5387" width="12.58203125" style="176" customWidth="1"/>
    <col min="5388" max="5388" width="12.75" style="176" customWidth="1"/>
    <col min="5389" max="5389" width="13" style="176" customWidth="1"/>
    <col min="5390" max="5390" width="11.4140625" style="176" customWidth="1"/>
    <col min="5391" max="5391" width="12.1640625" style="176" customWidth="1"/>
    <col min="5392" max="5632" width="9.1640625" style="176"/>
    <col min="5633" max="5633" width="32.75" style="176" customWidth="1"/>
    <col min="5634" max="5634" width="13.83203125" style="176" customWidth="1"/>
    <col min="5635" max="5635" width="15.58203125" style="176" customWidth="1"/>
    <col min="5636" max="5636" width="23.25" style="176" customWidth="1"/>
    <col min="5637" max="5637" width="11.58203125" style="176" customWidth="1"/>
    <col min="5638" max="5638" width="12.58203125" style="176" customWidth="1"/>
    <col min="5639" max="5640" width="0" style="176" hidden="1" customWidth="1"/>
    <col min="5641" max="5641" width="55.83203125" style="176" bestFit="1" customWidth="1"/>
    <col min="5642" max="5642" width="13.1640625" style="176" customWidth="1"/>
    <col min="5643" max="5643" width="12.58203125" style="176" customWidth="1"/>
    <col min="5644" max="5644" width="12.75" style="176" customWidth="1"/>
    <col min="5645" max="5645" width="13" style="176" customWidth="1"/>
    <col min="5646" max="5646" width="11.4140625" style="176" customWidth="1"/>
    <col min="5647" max="5647" width="12.1640625" style="176" customWidth="1"/>
    <col min="5648" max="5888" width="9.1640625" style="176"/>
    <col min="5889" max="5889" width="32.75" style="176" customWidth="1"/>
    <col min="5890" max="5890" width="13.83203125" style="176" customWidth="1"/>
    <col min="5891" max="5891" width="15.58203125" style="176" customWidth="1"/>
    <col min="5892" max="5892" width="23.25" style="176" customWidth="1"/>
    <col min="5893" max="5893" width="11.58203125" style="176" customWidth="1"/>
    <col min="5894" max="5894" width="12.58203125" style="176" customWidth="1"/>
    <col min="5895" max="5896" width="0" style="176" hidden="1" customWidth="1"/>
    <col min="5897" max="5897" width="55.83203125" style="176" bestFit="1" customWidth="1"/>
    <col min="5898" max="5898" width="13.1640625" style="176" customWidth="1"/>
    <col min="5899" max="5899" width="12.58203125" style="176" customWidth="1"/>
    <col min="5900" max="5900" width="12.75" style="176" customWidth="1"/>
    <col min="5901" max="5901" width="13" style="176" customWidth="1"/>
    <col min="5902" max="5902" width="11.4140625" style="176" customWidth="1"/>
    <col min="5903" max="5903" width="12.1640625" style="176" customWidth="1"/>
    <col min="5904" max="6144" width="9.1640625" style="176"/>
    <col min="6145" max="6145" width="32.75" style="176" customWidth="1"/>
    <col min="6146" max="6146" width="13.83203125" style="176" customWidth="1"/>
    <col min="6147" max="6147" width="15.58203125" style="176" customWidth="1"/>
    <col min="6148" max="6148" width="23.25" style="176" customWidth="1"/>
    <col min="6149" max="6149" width="11.58203125" style="176" customWidth="1"/>
    <col min="6150" max="6150" width="12.58203125" style="176" customWidth="1"/>
    <col min="6151" max="6152" width="0" style="176" hidden="1" customWidth="1"/>
    <col min="6153" max="6153" width="55.83203125" style="176" bestFit="1" customWidth="1"/>
    <col min="6154" max="6154" width="13.1640625" style="176" customWidth="1"/>
    <col min="6155" max="6155" width="12.58203125" style="176" customWidth="1"/>
    <col min="6156" max="6156" width="12.75" style="176" customWidth="1"/>
    <col min="6157" max="6157" width="13" style="176" customWidth="1"/>
    <col min="6158" max="6158" width="11.4140625" style="176" customWidth="1"/>
    <col min="6159" max="6159" width="12.1640625" style="176" customWidth="1"/>
    <col min="6160" max="6400" width="9.1640625" style="176"/>
    <col min="6401" max="6401" width="32.75" style="176" customWidth="1"/>
    <col min="6402" max="6402" width="13.83203125" style="176" customWidth="1"/>
    <col min="6403" max="6403" width="15.58203125" style="176" customWidth="1"/>
    <col min="6404" max="6404" width="23.25" style="176" customWidth="1"/>
    <col min="6405" max="6405" width="11.58203125" style="176" customWidth="1"/>
    <col min="6406" max="6406" width="12.58203125" style="176" customWidth="1"/>
    <col min="6407" max="6408" width="0" style="176" hidden="1" customWidth="1"/>
    <col min="6409" max="6409" width="55.83203125" style="176" bestFit="1" customWidth="1"/>
    <col min="6410" max="6410" width="13.1640625" style="176" customWidth="1"/>
    <col min="6411" max="6411" width="12.58203125" style="176" customWidth="1"/>
    <col min="6412" max="6412" width="12.75" style="176" customWidth="1"/>
    <col min="6413" max="6413" width="13" style="176" customWidth="1"/>
    <col min="6414" max="6414" width="11.4140625" style="176" customWidth="1"/>
    <col min="6415" max="6415" width="12.1640625" style="176" customWidth="1"/>
    <col min="6416" max="6656" width="9.1640625" style="176"/>
    <col min="6657" max="6657" width="32.75" style="176" customWidth="1"/>
    <col min="6658" max="6658" width="13.83203125" style="176" customWidth="1"/>
    <col min="6659" max="6659" width="15.58203125" style="176" customWidth="1"/>
    <col min="6660" max="6660" width="23.25" style="176" customWidth="1"/>
    <col min="6661" max="6661" width="11.58203125" style="176" customWidth="1"/>
    <col min="6662" max="6662" width="12.58203125" style="176" customWidth="1"/>
    <col min="6663" max="6664" width="0" style="176" hidden="1" customWidth="1"/>
    <col min="6665" max="6665" width="55.83203125" style="176" bestFit="1" customWidth="1"/>
    <col min="6666" max="6666" width="13.1640625" style="176" customWidth="1"/>
    <col min="6667" max="6667" width="12.58203125" style="176" customWidth="1"/>
    <col min="6668" max="6668" width="12.75" style="176" customWidth="1"/>
    <col min="6669" max="6669" width="13" style="176" customWidth="1"/>
    <col min="6670" max="6670" width="11.4140625" style="176" customWidth="1"/>
    <col min="6671" max="6671" width="12.1640625" style="176" customWidth="1"/>
    <col min="6672" max="6912" width="9.1640625" style="176"/>
    <col min="6913" max="6913" width="32.75" style="176" customWidth="1"/>
    <col min="6914" max="6914" width="13.83203125" style="176" customWidth="1"/>
    <col min="6915" max="6915" width="15.58203125" style="176" customWidth="1"/>
    <col min="6916" max="6916" width="23.25" style="176" customWidth="1"/>
    <col min="6917" max="6917" width="11.58203125" style="176" customWidth="1"/>
    <col min="6918" max="6918" width="12.58203125" style="176" customWidth="1"/>
    <col min="6919" max="6920" width="0" style="176" hidden="1" customWidth="1"/>
    <col min="6921" max="6921" width="55.83203125" style="176" bestFit="1" customWidth="1"/>
    <col min="6922" max="6922" width="13.1640625" style="176" customWidth="1"/>
    <col min="6923" max="6923" width="12.58203125" style="176" customWidth="1"/>
    <col min="6924" max="6924" width="12.75" style="176" customWidth="1"/>
    <col min="6925" max="6925" width="13" style="176" customWidth="1"/>
    <col min="6926" max="6926" width="11.4140625" style="176" customWidth="1"/>
    <col min="6927" max="6927" width="12.1640625" style="176" customWidth="1"/>
    <col min="6928" max="7168" width="9.1640625" style="176"/>
    <col min="7169" max="7169" width="32.75" style="176" customWidth="1"/>
    <col min="7170" max="7170" width="13.83203125" style="176" customWidth="1"/>
    <col min="7171" max="7171" width="15.58203125" style="176" customWidth="1"/>
    <col min="7172" max="7172" width="23.25" style="176" customWidth="1"/>
    <col min="7173" max="7173" width="11.58203125" style="176" customWidth="1"/>
    <col min="7174" max="7174" width="12.58203125" style="176" customWidth="1"/>
    <col min="7175" max="7176" width="0" style="176" hidden="1" customWidth="1"/>
    <col min="7177" max="7177" width="55.83203125" style="176" bestFit="1" customWidth="1"/>
    <col min="7178" max="7178" width="13.1640625" style="176" customWidth="1"/>
    <col min="7179" max="7179" width="12.58203125" style="176" customWidth="1"/>
    <col min="7180" max="7180" width="12.75" style="176" customWidth="1"/>
    <col min="7181" max="7181" width="13" style="176" customWidth="1"/>
    <col min="7182" max="7182" width="11.4140625" style="176" customWidth="1"/>
    <col min="7183" max="7183" width="12.1640625" style="176" customWidth="1"/>
    <col min="7184" max="7424" width="9.1640625" style="176"/>
    <col min="7425" max="7425" width="32.75" style="176" customWidth="1"/>
    <col min="7426" max="7426" width="13.83203125" style="176" customWidth="1"/>
    <col min="7427" max="7427" width="15.58203125" style="176" customWidth="1"/>
    <col min="7428" max="7428" width="23.25" style="176" customWidth="1"/>
    <col min="7429" max="7429" width="11.58203125" style="176" customWidth="1"/>
    <col min="7430" max="7430" width="12.58203125" style="176" customWidth="1"/>
    <col min="7431" max="7432" width="0" style="176" hidden="1" customWidth="1"/>
    <col min="7433" max="7433" width="55.83203125" style="176" bestFit="1" customWidth="1"/>
    <col min="7434" max="7434" width="13.1640625" style="176" customWidth="1"/>
    <col min="7435" max="7435" width="12.58203125" style="176" customWidth="1"/>
    <col min="7436" max="7436" width="12.75" style="176" customWidth="1"/>
    <col min="7437" max="7437" width="13" style="176" customWidth="1"/>
    <col min="7438" max="7438" width="11.4140625" style="176" customWidth="1"/>
    <col min="7439" max="7439" width="12.1640625" style="176" customWidth="1"/>
    <col min="7440" max="7680" width="9.1640625" style="176"/>
    <col min="7681" max="7681" width="32.75" style="176" customWidth="1"/>
    <col min="7682" max="7682" width="13.83203125" style="176" customWidth="1"/>
    <col min="7683" max="7683" width="15.58203125" style="176" customWidth="1"/>
    <col min="7684" max="7684" width="23.25" style="176" customWidth="1"/>
    <col min="7685" max="7685" width="11.58203125" style="176" customWidth="1"/>
    <col min="7686" max="7686" width="12.58203125" style="176" customWidth="1"/>
    <col min="7687" max="7688" width="0" style="176" hidden="1" customWidth="1"/>
    <col min="7689" max="7689" width="55.83203125" style="176" bestFit="1" customWidth="1"/>
    <col min="7690" max="7690" width="13.1640625" style="176" customWidth="1"/>
    <col min="7691" max="7691" width="12.58203125" style="176" customWidth="1"/>
    <col min="7692" max="7692" width="12.75" style="176" customWidth="1"/>
    <col min="7693" max="7693" width="13" style="176" customWidth="1"/>
    <col min="7694" max="7694" width="11.4140625" style="176" customWidth="1"/>
    <col min="7695" max="7695" width="12.1640625" style="176" customWidth="1"/>
    <col min="7696" max="7936" width="9.1640625" style="176"/>
    <col min="7937" max="7937" width="32.75" style="176" customWidth="1"/>
    <col min="7938" max="7938" width="13.83203125" style="176" customWidth="1"/>
    <col min="7939" max="7939" width="15.58203125" style="176" customWidth="1"/>
    <col min="7940" max="7940" width="23.25" style="176" customWidth="1"/>
    <col min="7941" max="7941" width="11.58203125" style="176" customWidth="1"/>
    <col min="7942" max="7942" width="12.58203125" style="176" customWidth="1"/>
    <col min="7943" max="7944" width="0" style="176" hidden="1" customWidth="1"/>
    <col min="7945" max="7945" width="55.83203125" style="176" bestFit="1" customWidth="1"/>
    <col min="7946" max="7946" width="13.1640625" style="176" customWidth="1"/>
    <col min="7947" max="7947" width="12.58203125" style="176" customWidth="1"/>
    <col min="7948" max="7948" width="12.75" style="176" customWidth="1"/>
    <col min="7949" max="7949" width="13" style="176" customWidth="1"/>
    <col min="7950" max="7950" width="11.4140625" style="176" customWidth="1"/>
    <col min="7951" max="7951" width="12.1640625" style="176" customWidth="1"/>
    <col min="7952" max="8192" width="9.1640625" style="176"/>
    <col min="8193" max="8193" width="32.75" style="176" customWidth="1"/>
    <col min="8194" max="8194" width="13.83203125" style="176" customWidth="1"/>
    <col min="8195" max="8195" width="15.58203125" style="176" customWidth="1"/>
    <col min="8196" max="8196" width="23.25" style="176" customWidth="1"/>
    <col min="8197" max="8197" width="11.58203125" style="176" customWidth="1"/>
    <col min="8198" max="8198" width="12.58203125" style="176" customWidth="1"/>
    <col min="8199" max="8200" width="0" style="176" hidden="1" customWidth="1"/>
    <col min="8201" max="8201" width="55.83203125" style="176" bestFit="1" customWidth="1"/>
    <col min="8202" max="8202" width="13.1640625" style="176" customWidth="1"/>
    <col min="8203" max="8203" width="12.58203125" style="176" customWidth="1"/>
    <col min="8204" max="8204" width="12.75" style="176" customWidth="1"/>
    <col min="8205" max="8205" width="13" style="176" customWidth="1"/>
    <col min="8206" max="8206" width="11.4140625" style="176" customWidth="1"/>
    <col min="8207" max="8207" width="12.1640625" style="176" customWidth="1"/>
    <col min="8208" max="8448" width="9.1640625" style="176"/>
    <col min="8449" max="8449" width="32.75" style="176" customWidth="1"/>
    <col min="8450" max="8450" width="13.83203125" style="176" customWidth="1"/>
    <col min="8451" max="8451" width="15.58203125" style="176" customWidth="1"/>
    <col min="8452" max="8452" width="23.25" style="176" customWidth="1"/>
    <col min="8453" max="8453" width="11.58203125" style="176" customWidth="1"/>
    <col min="8454" max="8454" width="12.58203125" style="176" customWidth="1"/>
    <col min="8455" max="8456" width="0" style="176" hidden="1" customWidth="1"/>
    <col min="8457" max="8457" width="55.83203125" style="176" bestFit="1" customWidth="1"/>
    <col min="8458" max="8458" width="13.1640625" style="176" customWidth="1"/>
    <col min="8459" max="8459" width="12.58203125" style="176" customWidth="1"/>
    <col min="8460" max="8460" width="12.75" style="176" customWidth="1"/>
    <col min="8461" max="8461" width="13" style="176" customWidth="1"/>
    <col min="8462" max="8462" width="11.4140625" style="176" customWidth="1"/>
    <col min="8463" max="8463" width="12.1640625" style="176" customWidth="1"/>
    <col min="8464" max="8704" width="9.1640625" style="176"/>
    <col min="8705" max="8705" width="32.75" style="176" customWidth="1"/>
    <col min="8706" max="8706" width="13.83203125" style="176" customWidth="1"/>
    <col min="8707" max="8707" width="15.58203125" style="176" customWidth="1"/>
    <col min="8708" max="8708" width="23.25" style="176" customWidth="1"/>
    <col min="8709" max="8709" width="11.58203125" style="176" customWidth="1"/>
    <col min="8710" max="8710" width="12.58203125" style="176" customWidth="1"/>
    <col min="8711" max="8712" width="0" style="176" hidden="1" customWidth="1"/>
    <col min="8713" max="8713" width="55.83203125" style="176" bestFit="1" customWidth="1"/>
    <col min="8714" max="8714" width="13.1640625" style="176" customWidth="1"/>
    <col min="8715" max="8715" width="12.58203125" style="176" customWidth="1"/>
    <col min="8716" max="8716" width="12.75" style="176" customWidth="1"/>
    <col min="8717" max="8717" width="13" style="176" customWidth="1"/>
    <col min="8718" max="8718" width="11.4140625" style="176" customWidth="1"/>
    <col min="8719" max="8719" width="12.1640625" style="176" customWidth="1"/>
    <col min="8720" max="8960" width="9.1640625" style="176"/>
    <col min="8961" max="8961" width="32.75" style="176" customWidth="1"/>
    <col min="8962" max="8962" width="13.83203125" style="176" customWidth="1"/>
    <col min="8963" max="8963" width="15.58203125" style="176" customWidth="1"/>
    <col min="8964" max="8964" width="23.25" style="176" customWidth="1"/>
    <col min="8965" max="8965" width="11.58203125" style="176" customWidth="1"/>
    <col min="8966" max="8966" width="12.58203125" style="176" customWidth="1"/>
    <col min="8967" max="8968" width="0" style="176" hidden="1" customWidth="1"/>
    <col min="8969" max="8969" width="55.83203125" style="176" bestFit="1" customWidth="1"/>
    <col min="8970" max="8970" width="13.1640625" style="176" customWidth="1"/>
    <col min="8971" max="8971" width="12.58203125" style="176" customWidth="1"/>
    <col min="8972" max="8972" width="12.75" style="176" customWidth="1"/>
    <col min="8973" max="8973" width="13" style="176" customWidth="1"/>
    <col min="8974" max="8974" width="11.4140625" style="176" customWidth="1"/>
    <col min="8975" max="8975" width="12.1640625" style="176" customWidth="1"/>
    <col min="8976" max="9216" width="9.1640625" style="176"/>
    <col min="9217" max="9217" width="32.75" style="176" customWidth="1"/>
    <col min="9218" max="9218" width="13.83203125" style="176" customWidth="1"/>
    <col min="9219" max="9219" width="15.58203125" style="176" customWidth="1"/>
    <col min="9220" max="9220" width="23.25" style="176" customWidth="1"/>
    <col min="9221" max="9221" width="11.58203125" style="176" customWidth="1"/>
    <col min="9222" max="9222" width="12.58203125" style="176" customWidth="1"/>
    <col min="9223" max="9224" width="0" style="176" hidden="1" customWidth="1"/>
    <col min="9225" max="9225" width="55.83203125" style="176" bestFit="1" customWidth="1"/>
    <col min="9226" max="9226" width="13.1640625" style="176" customWidth="1"/>
    <col min="9227" max="9227" width="12.58203125" style="176" customWidth="1"/>
    <col min="9228" max="9228" width="12.75" style="176" customWidth="1"/>
    <col min="9229" max="9229" width="13" style="176" customWidth="1"/>
    <col min="9230" max="9230" width="11.4140625" style="176" customWidth="1"/>
    <col min="9231" max="9231" width="12.1640625" style="176" customWidth="1"/>
    <col min="9232" max="9472" width="9.1640625" style="176"/>
    <col min="9473" max="9473" width="32.75" style="176" customWidth="1"/>
    <col min="9474" max="9474" width="13.83203125" style="176" customWidth="1"/>
    <col min="9475" max="9475" width="15.58203125" style="176" customWidth="1"/>
    <col min="9476" max="9476" width="23.25" style="176" customWidth="1"/>
    <col min="9477" max="9477" width="11.58203125" style="176" customWidth="1"/>
    <col min="9478" max="9478" width="12.58203125" style="176" customWidth="1"/>
    <col min="9479" max="9480" width="0" style="176" hidden="1" customWidth="1"/>
    <col min="9481" max="9481" width="55.83203125" style="176" bestFit="1" customWidth="1"/>
    <col min="9482" max="9482" width="13.1640625" style="176" customWidth="1"/>
    <col min="9483" max="9483" width="12.58203125" style="176" customWidth="1"/>
    <col min="9484" max="9484" width="12.75" style="176" customWidth="1"/>
    <col min="9485" max="9485" width="13" style="176" customWidth="1"/>
    <col min="9486" max="9486" width="11.4140625" style="176" customWidth="1"/>
    <col min="9487" max="9487" width="12.1640625" style="176" customWidth="1"/>
    <col min="9488" max="9728" width="9.1640625" style="176"/>
    <col min="9729" max="9729" width="32.75" style="176" customWidth="1"/>
    <col min="9730" max="9730" width="13.83203125" style="176" customWidth="1"/>
    <col min="9731" max="9731" width="15.58203125" style="176" customWidth="1"/>
    <col min="9732" max="9732" width="23.25" style="176" customWidth="1"/>
    <col min="9733" max="9733" width="11.58203125" style="176" customWidth="1"/>
    <col min="9734" max="9734" width="12.58203125" style="176" customWidth="1"/>
    <col min="9735" max="9736" width="0" style="176" hidden="1" customWidth="1"/>
    <col min="9737" max="9737" width="55.83203125" style="176" bestFit="1" customWidth="1"/>
    <col min="9738" max="9738" width="13.1640625" style="176" customWidth="1"/>
    <col min="9739" max="9739" width="12.58203125" style="176" customWidth="1"/>
    <col min="9740" max="9740" width="12.75" style="176" customWidth="1"/>
    <col min="9741" max="9741" width="13" style="176" customWidth="1"/>
    <col min="9742" max="9742" width="11.4140625" style="176" customWidth="1"/>
    <col min="9743" max="9743" width="12.1640625" style="176" customWidth="1"/>
    <col min="9744" max="9984" width="9.1640625" style="176"/>
    <col min="9985" max="9985" width="32.75" style="176" customWidth="1"/>
    <col min="9986" max="9986" width="13.83203125" style="176" customWidth="1"/>
    <col min="9987" max="9987" width="15.58203125" style="176" customWidth="1"/>
    <col min="9988" max="9988" width="23.25" style="176" customWidth="1"/>
    <col min="9989" max="9989" width="11.58203125" style="176" customWidth="1"/>
    <col min="9990" max="9990" width="12.58203125" style="176" customWidth="1"/>
    <col min="9991" max="9992" width="0" style="176" hidden="1" customWidth="1"/>
    <col min="9993" max="9993" width="55.83203125" style="176" bestFit="1" customWidth="1"/>
    <col min="9994" max="9994" width="13.1640625" style="176" customWidth="1"/>
    <col min="9995" max="9995" width="12.58203125" style="176" customWidth="1"/>
    <col min="9996" max="9996" width="12.75" style="176" customWidth="1"/>
    <col min="9997" max="9997" width="13" style="176" customWidth="1"/>
    <col min="9998" max="9998" width="11.4140625" style="176" customWidth="1"/>
    <col min="9999" max="9999" width="12.1640625" style="176" customWidth="1"/>
    <col min="10000" max="10240" width="9.1640625" style="176"/>
    <col min="10241" max="10241" width="32.75" style="176" customWidth="1"/>
    <col min="10242" max="10242" width="13.83203125" style="176" customWidth="1"/>
    <col min="10243" max="10243" width="15.58203125" style="176" customWidth="1"/>
    <col min="10244" max="10244" width="23.25" style="176" customWidth="1"/>
    <col min="10245" max="10245" width="11.58203125" style="176" customWidth="1"/>
    <col min="10246" max="10246" width="12.58203125" style="176" customWidth="1"/>
    <col min="10247" max="10248" width="0" style="176" hidden="1" customWidth="1"/>
    <col min="10249" max="10249" width="55.83203125" style="176" bestFit="1" customWidth="1"/>
    <col min="10250" max="10250" width="13.1640625" style="176" customWidth="1"/>
    <col min="10251" max="10251" width="12.58203125" style="176" customWidth="1"/>
    <col min="10252" max="10252" width="12.75" style="176" customWidth="1"/>
    <col min="10253" max="10253" width="13" style="176" customWidth="1"/>
    <col min="10254" max="10254" width="11.4140625" style="176" customWidth="1"/>
    <col min="10255" max="10255" width="12.1640625" style="176" customWidth="1"/>
    <col min="10256" max="10496" width="9.1640625" style="176"/>
    <col min="10497" max="10497" width="32.75" style="176" customWidth="1"/>
    <col min="10498" max="10498" width="13.83203125" style="176" customWidth="1"/>
    <col min="10499" max="10499" width="15.58203125" style="176" customWidth="1"/>
    <col min="10500" max="10500" width="23.25" style="176" customWidth="1"/>
    <col min="10501" max="10501" width="11.58203125" style="176" customWidth="1"/>
    <col min="10502" max="10502" width="12.58203125" style="176" customWidth="1"/>
    <col min="10503" max="10504" width="0" style="176" hidden="1" customWidth="1"/>
    <col min="10505" max="10505" width="55.83203125" style="176" bestFit="1" customWidth="1"/>
    <col min="10506" max="10506" width="13.1640625" style="176" customWidth="1"/>
    <col min="10507" max="10507" width="12.58203125" style="176" customWidth="1"/>
    <col min="10508" max="10508" width="12.75" style="176" customWidth="1"/>
    <col min="10509" max="10509" width="13" style="176" customWidth="1"/>
    <col min="10510" max="10510" width="11.4140625" style="176" customWidth="1"/>
    <col min="10511" max="10511" width="12.1640625" style="176" customWidth="1"/>
    <col min="10512" max="10752" width="9.1640625" style="176"/>
    <col min="10753" max="10753" width="32.75" style="176" customWidth="1"/>
    <col min="10754" max="10754" width="13.83203125" style="176" customWidth="1"/>
    <col min="10755" max="10755" width="15.58203125" style="176" customWidth="1"/>
    <col min="10756" max="10756" width="23.25" style="176" customWidth="1"/>
    <col min="10757" max="10757" width="11.58203125" style="176" customWidth="1"/>
    <col min="10758" max="10758" width="12.58203125" style="176" customWidth="1"/>
    <col min="10759" max="10760" width="0" style="176" hidden="1" customWidth="1"/>
    <col min="10761" max="10761" width="55.83203125" style="176" bestFit="1" customWidth="1"/>
    <col min="10762" max="10762" width="13.1640625" style="176" customWidth="1"/>
    <col min="10763" max="10763" width="12.58203125" style="176" customWidth="1"/>
    <col min="10764" max="10764" width="12.75" style="176" customWidth="1"/>
    <col min="10765" max="10765" width="13" style="176" customWidth="1"/>
    <col min="10766" max="10766" width="11.4140625" style="176" customWidth="1"/>
    <col min="10767" max="10767" width="12.1640625" style="176" customWidth="1"/>
    <col min="10768" max="11008" width="9.1640625" style="176"/>
    <col min="11009" max="11009" width="32.75" style="176" customWidth="1"/>
    <col min="11010" max="11010" width="13.83203125" style="176" customWidth="1"/>
    <col min="11011" max="11011" width="15.58203125" style="176" customWidth="1"/>
    <col min="11012" max="11012" width="23.25" style="176" customWidth="1"/>
    <col min="11013" max="11013" width="11.58203125" style="176" customWidth="1"/>
    <col min="11014" max="11014" width="12.58203125" style="176" customWidth="1"/>
    <col min="11015" max="11016" width="0" style="176" hidden="1" customWidth="1"/>
    <col min="11017" max="11017" width="55.83203125" style="176" bestFit="1" customWidth="1"/>
    <col min="11018" max="11018" width="13.1640625" style="176" customWidth="1"/>
    <col min="11019" max="11019" width="12.58203125" style="176" customWidth="1"/>
    <col min="11020" max="11020" width="12.75" style="176" customWidth="1"/>
    <col min="11021" max="11021" width="13" style="176" customWidth="1"/>
    <col min="11022" max="11022" width="11.4140625" style="176" customWidth="1"/>
    <col min="11023" max="11023" width="12.1640625" style="176" customWidth="1"/>
    <col min="11024" max="11264" width="9.1640625" style="176"/>
    <col min="11265" max="11265" width="32.75" style="176" customWidth="1"/>
    <col min="11266" max="11266" width="13.83203125" style="176" customWidth="1"/>
    <col min="11267" max="11267" width="15.58203125" style="176" customWidth="1"/>
    <col min="11268" max="11268" width="23.25" style="176" customWidth="1"/>
    <col min="11269" max="11269" width="11.58203125" style="176" customWidth="1"/>
    <col min="11270" max="11270" width="12.58203125" style="176" customWidth="1"/>
    <col min="11271" max="11272" width="0" style="176" hidden="1" customWidth="1"/>
    <col min="11273" max="11273" width="55.83203125" style="176" bestFit="1" customWidth="1"/>
    <col min="11274" max="11274" width="13.1640625" style="176" customWidth="1"/>
    <col min="11275" max="11275" width="12.58203125" style="176" customWidth="1"/>
    <col min="11276" max="11276" width="12.75" style="176" customWidth="1"/>
    <col min="11277" max="11277" width="13" style="176" customWidth="1"/>
    <col min="11278" max="11278" width="11.4140625" style="176" customWidth="1"/>
    <col min="11279" max="11279" width="12.1640625" style="176" customWidth="1"/>
    <col min="11280" max="11520" width="9.1640625" style="176"/>
    <col min="11521" max="11521" width="32.75" style="176" customWidth="1"/>
    <col min="11522" max="11522" width="13.83203125" style="176" customWidth="1"/>
    <col min="11523" max="11523" width="15.58203125" style="176" customWidth="1"/>
    <col min="11524" max="11524" width="23.25" style="176" customWidth="1"/>
    <col min="11525" max="11525" width="11.58203125" style="176" customWidth="1"/>
    <col min="11526" max="11526" width="12.58203125" style="176" customWidth="1"/>
    <col min="11527" max="11528" width="0" style="176" hidden="1" customWidth="1"/>
    <col min="11529" max="11529" width="55.83203125" style="176" bestFit="1" customWidth="1"/>
    <col min="11530" max="11530" width="13.1640625" style="176" customWidth="1"/>
    <col min="11531" max="11531" width="12.58203125" style="176" customWidth="1"/>
    <col min="11532" max="11532" width="12.75" style="176" customWidth="1"/>
    <col min="11533" max="11533" width="13" style="176" customWidth="1"/>
    <col min="11534" max="11534" width="11.4140625" style="176" customWidth="1"/>
    <col min="11535" max="11535" width="12.1640625" style="176" customWidth="1"/>
    <col min="11536" max="11776" width="9.1640625" style="176"/>
    <col min="11777" max="11777" width="32.75" style="176" customWidth="1"/>
    <col min="11778" max="11778" width="13.83203125" style="176" customWidth="1"/>
    <col min="11779" max="11779" width="15.58203125" style="176" customWidth="1"/>
    <col min="11780" max="11780" width="23.25" style="176" customWidth="1"/>
    <col min="11781" max="11781" width="11.58203125" style="176" customWidth="1"/>
    <col min="11782" max="11782" width="12.58203125" style="176" customWidth="1"/>
    <col min="11783" max="11784" width="0" style="176" hidden="1" customWidth="1"/>
    <col min="11785" max="11785" width="55.83203125" style="176" bestFit="1" customWidth="1"/>
    <col min="11786" max="11786" width="13.1640625" style="176" customWidth="1"/>
    <col min="11787" max="11787" width="12.58203125" style="176" customWidth="1"/>
    <col min="11788" max="11788" width="12.75" style="176" customWidth="1"/>
    <col min="11789" max="11789" width="13" style="176" customWidth="1"/>
    <col min="11790" max="11790" width="11.4140625" style="176" customWidth="1"/>
    <col min="11791" max="11791" width="12.1640625" style="176" customWidth="1"/>
    <col min="11792" max="12032" width="9.1640625" style="176"/>
    <col min="12033" max="12033" width="32.75" style="176" customWidth="1"/>
    <col min="12034" max="12034" width="13.83203125" style="176" customWidth="1"/>
    <col min="12035" max="12035" width="15.58203125" style="176" customWidth="1"/>
    <col min="12036" max="12036" width="23.25" style="176" customWidth="1"/>
    <col min="12037" max="12037" width="11.58203125" style="176" customWidth="1"/>
    <col min="12038" max="12038" width="12.58203125" style="176" customWidth="1"/>
    <col min="12039" max="12040" width="0" style="176" hidden="1" customWidth="1"/>
    <col min="12041" max="12041" width="55.83203125" style="176" bestFit="1" customWidth="1"/>
    <col min="12042" max="12042" width="13.1640625" style="176" customWidth="1"/>
    <col min="12043" max="12043" width="12.58203125" style="176" customWidth="1"/>
    <col min="12044" max="12044" width="12.75" style="176" customWidth="1"/>
    <col min="12045" max="12045" width="13" style="176" customWidth="1"/>
    <col min="12046" max="12046" width="11.4140625" style="176" customWidth="1"/>
    <col min="12047" max="12047" width="12.1640625" style="176" customWidth="1"/>
    <col min="12048" max="12288" width="9.1640625" style="176"/>
    <col min="12289" max="12289" width="32.75" style="176" customWidth="1"/>
    <col min="12290" max="12290" width="13.83203125" style="176" customWidth="1"/>
    <col min="12291" max="12291" width="15.58203125" style="176" customWidth="1"/>
    <col min="12292" max="12292" width="23.25" style="176" customWidth="1"/>
    <col min="12293" max="12293" width="11.58203125" style="176" customWidth="1"/>
    <col min="12294" max="12294" width="12.58203125" style="176" customWidth="1"/>
    <col min="12295" max="12296" width="0" style="176" hidden="1" customWidth="1"/>
    <col min="12297" max="12297" width="55.83203125" style="176" bestFit="1" customWidth="1"/>
    <col min="12298" max="12298" width="13.1640625" style="176" customWidth="1"/>
    <col min="12299" max="12299" width="12.58203125" style="176" customWidth="1"/>
    <col min="12300" max="12300" width="12.75" style="176" customWidth="1"/>
    <col min="12301" max="12301" width="13" style="176" customWidth="1"/>
    <col min="12302" max="12302" width="11.4140625" style="176" customWidth="1"/>
    <col min="12303" max="12303" width="12.1640625" style="176" customWidth="1"/>
    <col min="12304" max="12544" width="9.1640625" style="176"/>
    <col min="12545" max="12545" width="32.75" style="176" customWidth="1"/>
    <col min="12546" max="12546" width="13.83203125" style="176" customWidth="1"/>
    <col min="12547" max="12547" width="15.58203125" style="176" customWidth="1"/>
    <col min="12548" max="12548" width="23.25" style="176" customWidth="1"/>
    <col min="12549" max="12549" width="11.58203125" style="176" customWidth="1"/>
    <col min="12550" max="12550" width="12.58203125" style="176" customWidth="1"/>
    <col min="12551" max="12552" width="0" style="176" hidden="1" customWidth="1"/>
    <col min="12553" max="12553" width="55.83203125" style="176" bestFit="1" customWidth="1"/>
    <col min="12554" max="12554" width="13.1640625" style="176" customWidth="1"/>
    <col min="12555" max="12555" width="12.58203125" style="176" customWidth="1"/>
    <col min="12556" max="12556" width="12.75" style="176" customWidth="1"/>
    <col min="12557" max="12557" width="13" style="176" customWidth="1"/>
    <col min="12558" max="12558" width="11.4140625" style="176" customWidth="1"/>
    <col min="12559" max="12559" width="12.1640625" style="176" customWidth="1"/>
    <col min="12560" max="12800" width="9.1640625" style="176"/>
    <col min="12801" max="12801" width="32.75" style="176" customWidth="1"/>
    <col min="12802" max="12802" width="13.83203125" style="176" customWidth="1"/>
    <col min="12803" max="12803" width="15.58203125" style="176" customWidth="1"/>
    <col min="12804" max="12804" width="23.25" style="176" customWidth="1"/>
    <col min="12805" max="12805" width="11.58203125" style="176" customWidth="1"/>
    <col min="12806" max="12806" width="12.58203125" style="176" customWidth="1"/>
    <col min="12807" max="12808" width="0" style="176" hidden="1" customWidth="1"/>
    <col min="12809" max="12809" width="55.83203125" style="176" bestFit="1" customWidth="1"/>
    <col min="12810" max="12810" width="13.1640625" style="176" customWidth="1"/>
    <col min="12811" max="12811" width="12.58203125" style="176" customWidth="1"/>
    <col min="12812" max="12812" width="12.75" style="176" customWidth="1"/>
    <col min="12813" max="12813" width="13" style="176" customWidth="1"/>
    <col min="12814" max="12814" width="11.4140625" style="176" customWidth="1"/>
    <col min="12815" max="12815" width="12.1640625" style="176" customWidth="1"/>
    <col min="12816" max="13056" width="9.1640625" style="176"/>
    <col min="13057" max="13057" width="32.75" style="176" customWidth="1"/>
    <col min="13058" max="13058" width="13.83203125" style="176" customWidth="1"/>
    <col min="13059" max="13059" width="15.58203125" style="176" customWidth="1"/>
    <col min="13060" max="13060" width="23.25" style="176" customWidth="1"/>
    <col min="13061" max="13061" width="11.58203125" style="176" customWidth="1"/>
    <col min="13062" max="13062" width="12.58203125" style="176" customWidth="1"/>
    <col min="13063" max="13064" width="0" style="176" hidden="1" customWidth="1"/>
    <col min="13065" max="13065" width="55.83203125" style="176" bestFit="1" customWidth="1"/>
    <col min="13066" max="13066" width="13.1640625" style="176" customWidth="1"/>
    <col min="13067" max="13067" width="12.58203125" style="176" customWidth="1"/>
    <col min="13068" max="13068" width="12.75" style="176" customWidth="1"/>
    <col min="13069" max="13069" width="13" style="176" customWidth="1"/>
    <col min="13070" max="13070" width="11.4140625" style="176" customWidth="1"/>
    <col min="13071" max="13071" width="12.1640625" style="176" customWidth="1"/>
    <col min="13072" max="13312" width="9.1640625" style="176"/>
    <col min="13313" max="13313" width="32.75" style="176" customWidth="1"/>
    <col min="13314" max="13314" width="13.83203125" style="176" customWidth="1"/>
    <col min="13315" max="13315" width="15.58203125" style="176" customWidth="1"/>
    <col min="13316" max="13316" width="23.25" style="176" customWidth="1"/>
    <col min="13317" max="13317" width="11.58203125" style="176" customWidth="1"/>
    <col min="13318" max="13318" width="12.58203125" style="176" customWidth="1"/>
    <col min="13319" max="13320" width="0" style="176" hidden="1" customWidth="1"/>
    <col min="13321" max="13321" width="55.83203125" style="176" bestFit="1" customWidth="1"/>
    <col min="13322" max="13322" width="13.1640625" style="176" customWidth="1"/>
    <col min="13323" max="13323" width="12.58203125" style="176" customWidth="1"/>
    <col min="13324" max="13324" width="12.75" style="176" customWidth="1"/>
    <col min="13325" max="13325" width="13" style="176" customWidth="1"/>
    <col min="13326" max="13326" width="11.4140625" style="176" customWidth="1"/>
    <col min="13327" max="13327" width="12.1640625" style="176" customWidth="1"/>
    <col min="13328" max="13568" width="9.1640625" style="176"/>
    <col min="13569" max="13569" width="32.75" style="176" customWidth="1"/>
    <col min="13570" max="13570" width="13.83203125" style="176" customWidth="1"/>
    <col min="13571" max="13571" width="15.58203125" style="176" customWidth="1"/>
    <col min="13572" max="13572" width="23.25" style="176" customWidth="1"/>
    <col min="13573" max="13573" width="11.58203125" style="176" customWidth="1"/>
    <col min="13574" max="13574" width="12.58203125" style="176" customWidth="1"/>
    <col min="13575" max="13576" width="0" style="176" hidden="1" customWidth="1"/>
    <col min="13577" max="13577" width="55.83203125" style="176" bestFit="1" customWidth="1"/>
    <col min="13578" max="13578" width="13.1640625" style="176" customWidth="1"/>
    <col min="13579" max="13579" width="12.58203125" style="176" customWidth="1"/>
    <col min="13580" max="13580" width="12.75" style="176" customWidth="1"/>
    <col min="13581" max="13581" width="13" style="176" customWidth="1"/>
    <col min="13582" max="13582" width="11.4140625" style="176" customWidth="1"/>
    <col min="13583" max="13583" width="12.1640625" style="176" customWidth="1"/>
    <col min="13584" max="13824" width="9.1640625" style="176"/>
    <col min="13825" max="13825" width="32.75" style="176" customWidth="1"/>
    <col min="13826" max="13826" width="13.83203125" style="176" customWidth="1"/>
    <col min="13827" max="13827" width="15.58203125" style="176" customWidth="1"/>
    <col min="13828" max="13828" width="23.25" style="176" customWidth="1"/>
    <col min="13829" max="13829" width="11.58203125" style="176" customWidth="1"/>
    <col min="13830" max="13830" width="12.58203125" style="176" customWidth="1"/>
    <col min="13831" max="13832" width="0" style="176" hidden="1" customWidth="1"/>
    <col min="13833" max="13833" width="55.83203125" style="176" bestFit="1" customWidth="1"/>
    <col min="13834" max="13834" width="13.1640625" style="176" customWidth="1"/>
    <col min="13835" max="13835" width="12.58203125" style="176" customWidth="1"/>
    <col min="13836" max="13836" width="12.75" style="176" customWidth="1"/>
    <col min="13837" max="13837" width="13" style="176" customWidth="1"/>
    <col min="13838" max="13838" width="11.4140625" style="176" customWidth="1"/>
    <col min="13839" max="13839" width="12.1640625" style="176" customWidth="1"/>
    <col min="13840" max="14080" width="9.1640625" style="176"/>
    <col min="14081" max="14081" width="32.75" style="176" customWidth="1"/>
    <col min="14082" max="14082" width="13.83203125" style="176" customWidth="1"/>
    <col min="14083" max="14083" width="15.58203125" style="176" customWidth="1"/>
    <col min="14084" max="14084" width="23.25" style="176" customWidth="1"/>
    <col min="14085" max="14085" width="11.58203125" style="176" customWidth="1"/>
    <col min="14086" max="14086" width="12.58203125" style="176" customWidth="1"/>
    <col min="14087" max="14088" width="0" style="176" hidden="1" customWidth="1"/>
    <col min="14089" max="14089" width="55.83203125" style="176" bestFit="1" customWidth="1"/>
    <col min="14090" max="14090" width="13.1640625" style="176" customWidth="1"/>
    <col min="14091" max="14091" width="12.58203125" style="176" customWidth="1"/>
    <col min="14092" max="14092" width="12.75" style="176" customWidth="1"/>
    <col min="14093" max="14093" width="13" style="176" customWidth="1"/>
    <col min="14094" max="14094" width="11.4140625" style="176" customWidth="1"/>
    <col min="14095" max="14095" width="12.1640625" style="176" customWidth="1"/>
    <col min="14096" max="14336" width="9.1640625" style="176"/>
    <col min="14337" max="14337" width="32.75" style="176" customWidth="1"/>
    <col min="14338" max="14338" width="13.83203125" style="176" customWidth="1"/>
    <col min="14339" max="14339" width="15.58203125" style="176" customWidth="1"/>
    <col min="14340" max="14340" width="23.25" style="176" customWidth="1"/>
    <col min="14341" max="14341" width="11.58203125" style="176" customWidth="1"/>
    <col min="14342" max="14342" width="12.58203125" style="176" customWidth="1"/>
    <col min="14343" max="14344" width="0" style="176" hidden="1" customWidth="1"/>
    <col min="14345" max="14345" width="55.83203125" style="176" bestFit="1" customWidth="1"/>
    <col min="14346" max="14346" width="13.1640625" style="176" customWidth="1"/>
    <col min="14347" max="14347" width="12.58203125" style="176" customWidth="1"/>
    <col min="14348" max="14348" width="12.75" style="176" customWidth="1"/>
    <col min="14349" max="14349" width="13" style="176" customWidth="1"/>
    <col min="14350" max="14350" width="11.4140625" style="176" customWidth="1"/>
    <col min="14351" max="14351" width="12.1640625" style="176" customWidth="1"/>
    <col min="14352" max="14592" width="9.1640625" style="176"/>
    <col min="14593" max="14593" width="32.75" style="176" customWidth="1"/>
    <col min="14594" max="14594" width="13.83203125" style="176" customWidth="1"/>
    <col min="14595" max="14595" width="15.58203125" style="176" customWidth="1"/>
    <col min="14596" max="14596" width="23.25" style="176" customWidth="1"/>
    <col min="14597" max="14597" width="11.58203125" style="176" customWidth="1"/>
    <col min="14598" max="14598" width="12.58203125" style="176" customWidth="1"/>
    <col min="14599" max="14600" width="0" style="176" hidden="1" customWidth="1"/>
    <col min="14601" max="14601" width="55.83203125" style="176" bestFit="1" customWidth="1"/>
    <col min="14602" max="14602" width="13.1640625" style="176" customWidth="1"/>
    <col min="14603" max="14603" width="12.58203125" style="176" customWidth="1"/>
    <col min="14604" max="14604" width="12.75" style="176" customWidth="1"/>
    <col min="14605" max="14605" width="13" style="176" customWidth="1"/>
    <col min="14606" max="14606" width="11.4140625" style="176" customWidth="1"/>
    <col min="14607" max="14607" width="12.1640625" style="176" customWidth="1"/>
    <col min="14608" max="14848" width="9.1640625" style="176"/>
    <col min="14849" max="14849" width="32.75" style="176" customWidth="1"/>
    <col min="14850" max="14850" width="13.83203125" style="176" customWidth="1"/>
    <col min="14851" max="14851" width="15.58203125" style="176" customWidth="1"/>
    <col min="14852" max="14852" width="23.25" style="176" customWidth="1"/>
    <col min="14853" max="14853" width="11.58203125" style="176" customWidth="1"/>
    <col min="14854" max="14854" width="12.58203125" style="176" customWidth="1"/>
    <col min="14855" max="14856" width="0" style="176" hidden="1" customWidth="1"/>
    <col min="14857" max="14857" width="55.83203125" style="176" bestFit="1" customWidth="1"/>
    <col min="14858" max="14858" width="13.1640625" style="176" customWidth="1"/>
    <col min="14859" max="14859" width="12.58203125" style="176" customWidth="1"/>
    <col min="14860" max="14860" width="12.75" style="176" customWidth="1"/>
    <col min="14861" max="14861" width="13" style="176" customWidth="1"/>
    <col min="14862" max="14862" width="11.4140625" style="176" customWidth="1"/>
    <col min="14863" max="14863" width="12.1640625" style="176" customWidth="1"/>
    <col min="14864" max="15104" width="9.1640625" style="176"/>
    <col min="15105" max="15105" width="32.75" style="176" customWidth="1"/>
    <col min="15106" max="15106" width="13.83203125" style="176" customWidth="1"/>
    <col min="15107" max="15107" width="15.58203125" style="176" customWidth="1"/>
    <col min="15108" max="15108" width="23.25" style="176" customWidth="1"/>
    <col min="15109" max="15109" width="11.58203125" style="176" customWidth="1"/>
    <col min="15110" max="15110" width="12.58203125" style="176" customWidth="1"/>
    <col min="15111" max="15112" width="0" style="176" hidden="1" customWidth="1"/>
    <col min="15113" max="15113" width="55.83203125" style="176" bestFit="1" customWidth="1"/>
    <col min="15114" max="15114" width="13.1640625" style="176" customWidth="1"/>
    <col min="15115" max="15115" width="12.58203125" style="176" customWidth="1"/>
    <col min="15116" max="15116" width="12.75" style="176" customWidth="1"/>
    <col min="15117" max="15117" width="13" style="176" customWidth="1"/>
    <col min="15118" max="15118" width="11.4140625" style="176" customWidth="1"/>
    <col min="15119" max="15119" width="12.1640625" style="176" customWidth="1"/>
    <col min="15120" max="15360" width="9.1640625" style="176"/>
    <col min="15361" max="15361" width="32.75" style="176" customWidth="1"/>
    <col min="15362" max="15362" width="13.83203125" style="176" customWidth="1"/>
    <col min="15363" max="15363" width="15.58203125" style="176" customWidth="1"/>
    <col min="15364" max="15364" width="23.25" style="176" customWidth="1"/>
    <col min="15365" max="15365" width="11.58203125" style="176" customWidth="1"/>
    <col min="15366" max="15366" width="12.58203125" style="176" customWidth="1"/>
    <col min="15367" max="15368" width="0" style="176" hidden="1" customWidth="1"/>
    <col min="15369" max="15369" width="55.83203125" style="176" bestFit="1" customWidth="1"/>
    <col min="15370" max="15370" width="13.1640625" style="176" customWidth="1"/>
    <col min="15371" max="15371" width="12.58203125" style="176" customWidth="1"/>
    <col min="15372" max="15372" width="12.75" style="176" customWidth="1"/>
    <col min="15373" max="15373" width="13" style="176" customWidth="1"/>
    <col min="15374" max="15374" width="11.4140625" style="176" customWidth="1"/>
    <col min="15375" max="15375" width="12.1640625" style="176" customWidth="1"/>
    <col min="15376" max="15616" width="9.1640625" style="176"/>
    <col min="15617" max="15617" width="32.75" style="176" customWidth="1"/>
    <col min="15618" max="15618" width="13.83203125" style="176" customWidth="1"/>
    <col min="15619" max="15619" width="15.58203125" style="176" customWidth="1"/>
    <col min="15620" max="15620" width="23.25" style="176" customWidth="1"/>
    <col min="15621" max="15621" width="11.58203125" style="176" customWidth="1"/>
    <col min="15622" max="15622" width="12.58203125" style="176" customWidth="1"/>
    <col min="15623" max="15624" width="0" style="176" hidden="1" customWidth="1"/>
    <col min="15625" max="15625" width="55.83203125" style="176" bestFit="1" customWidth="1"/>
    <col min="15626" max="15626" width="13.1640625" style="176" customWidth="1"/>
    <col min="15627" max="15627" width="12.58203125" style="176" customWidth="1"/>
    <col min="15628" max="15628" width="12.75" style="176" customWidth="1"/>
    <col min="15629" max="15629" width="13" style="176" customWidth="1"/>
    <col min="15630" max="15630" width="11.4140625" style="176" customWidth="1"/>
    <col min="15631" max="15631" width="12.1640625" style="176" customWidth="1"/>
    <col min="15632" max="15872" width="9.1640625" style="176"/>
    <col min="15873" max="15873" width="32.75" style="176" customWidth="1"/>
    <col min="15874" max="15874" width="13.83203125" style="176" customWidth="1"/>
    <col min="15875" max="15875" width="15.58203125" style="176" customWidth="1"/>
    <col min="15876" max="15876" width="23.25" style="176" customWidth="1"/>
    <col min="15877" max="15877" width="11.58203125" style="176" customWidth="1"/>
    <col min="15878" max="15878" width="12.58203125" style="176" customWidth="1"/>
    <col min="15879" max="15880" width="0" style="176" hidden="1" customWidth="1"/>
    <col min="15881" max="15881" width="55.83203125" style="176" bestFit="1" customWidth="1"/>
    <col min="15882" max="15882" width="13.1640625" style="176" customWidth="1"/>
    <col min="15883" max="15883" width="12.58203125" style="176" customWidth="1"/>
    <col min="15884" max="15884" width="12.75" style="176" customWidth="1"/>
    <col min="15885" max="15885" width="13" style="176" customWidth="1"/>
    <col min="15886" max="15886" width="11.4140625" style="176" customWidth="1"/>
    <col min="15887" max="15887" width="12.1640625" style="176" customWidth="1"/>
    <col min="15888" max="16128" width="9.1640625" style="176"/>
    <col min="16129" max="16129" width="32.75" style="176" customWidth="1"/>
    <col min="16130" max="16130" width="13.83203125" style="176" customWidth="1"/>
    <col min="16131" max="16131" width="15.58203125" style="176" customWidth="1"/>
    <col min="16132" max="16132" width="23.25" style="176" customWidth="1"/>
    <col min="16133" max="16133" width="11.58203125" style="176" customWidth="1"/>
    <col min="16134" max="16134" width="12.58203125" style="176" customWidth="1"/>
    <col min="16135" max="16136" width="0" style="176" hidden="1" customWidth="1"/>
    <col min="16137" max="16137" width="55.83203125" style="176" bestFit="1" customWidth="1"/>
    <col min="16138" max="16138" width="13.1640625" style="176" customWidth="1"/>
    <col min="16139" max="16139" width="12.58203125" style="176" customWidth="1"/>
    <col min="16140" max="16140" width="12.75" style="176" customWidth="1"/>
    <col min="16141" max="16141" width="13" style="176" customWidth="1"/>
    <col min="16142" max="16142" width="11.4140625" style="176" customWidth="1"/>
    <col min="16143" max="16143" width="12.1640625" style="176" customWidth="1"/>
    <col min="16144" max="16384" width="9.1640625" style="176"/>
  </cols>
  <sheetData>
    <row r="1" spans="1:8">
      <c r="A1" s="362" t="s">
        <v>337</v>
      </c>
      <c r="B1" s="362"/>
      <c r="C1" s="362" t="s">
        <v>338</v>
      </c>
      <c r="D1" s="362"/>
      <c r="E1" s="362"/>
      <c r="F1" s="173"/>
    </row>
    <row r="2" spans="1:8">
      <c r="A2" s="363" t="s">
        <v>339</v>
      </c>
      <c r="B2" s="363"/>
      <c r="C2" s="363" t="s">
        <v>340</v>
      </c>
      <c r="D2" s="363"/>
      <c r="E2" s="363"/>
      <c r="F2" s="177"/>
    </row>
    <row r="3" spans="1:8" ht="16.5">
      <c r="A3" s="364" t="str">
        <f>"Số :                 /CUVT-TH"</f>
        <v>Số :                 /CUVT-TH</v>
      </c>
      <c r="B3" s="364"/>
      <c r="C3" s="364" t="s">
        <v>389</v>
      </c>
      <c r="D3" s="364"/>
      <c r="E3" s="364"/>
      <c r="F3" s="178"/>
      <c r="G3" s="179"/>
      <c r="H3" s="180"/>
    </row>
    <row r="4" spans="1:8" ht="25">
      <c r="A4" s="367" t="s">
        <v>341</v>
      </c>
      <c r="B4" s="367"/>
      <c r="C4" s="367"/>
      <c r="D4" s="367"/>
      <c r="E4" s="367"/>
      <c r="F4" s="181"/>
    </row>
    <row r="5" spans="1:8" ht="18">
      <c r="A5" s="368" t="s">
        <v>342</v>
      </c>
      <c r="B5" s="368"/>
      <c r="C5" s="368"/>
      <c r="D5" s="368"/>
      <c r="E5" s="368"/>
      <c r="F5" s="182"/>
    </row>
    <row r="6" spans="1:8" ht="20">
      <c r="A6" s="369"/>
      <c r="B6" s="369"/>
      <c r="C6" s="369"/>
      <c r="D6" s="369"/>
      <c r="E6" s="369"/>
      <c r="F6" s="181"/>
      <c r="H6" s="175">
        <f>G6</f>
        <v>0</v>
      </c>
    </row>
    <row r="7" spans="1:8" ht="16.5">
      <c r="A7" s="370" t="s">
        <v>343</v>
      </c>
      <c r="B7" s="371"/>
      <c r="C7" s="371"/>
      <c r="D7" s="371"/>
      <c r="E7" s="371"/>
      <c r="F7" s="183"/>
      <c r="G7" s="175">
        <f>VALUE(H7)</f>
        <v>42172</v>
      </c>
      <c r="H7" s="175">
        <v>42172</v>
      </c>
    </row>
    <row r="8" spans="1:8" ht="16.5">
      <c r="A8" s="372" t="s">
        <v>344</v>
      </c>
      <c r="B8" s="372"/>
      <c r="C8" s="372"/>
      <c r="D8" s="372"/>
      <c r="E8" s="372"/>
      <c r="F8" s="183"/>
      <c r="G8" s="175">
        <f>VALUE(H8)</f>
        <v>42715</v>
      </c>
      <c r="H8" s="175">
        <v>42715</v>
      </c>
    </row>
    <row r="9" spans="1:8">
      <c r="A9" s="183"/>
      <c r="B9" s="183"/>
      <c r="C9" s="183"/>
      <c r="D9" s="183"/>
      <c r="E9" s="183"/>
      <c r="F9" s="183"/>
    </row>
    <row r="10" spans="1:8" ht="38.25" customHeight="1">
      <c r="A10" s="373" t="s">
        <v>345</v>
      </c>
      <c r="B10" s="373"/>
      <c r="C10" s="373"/>
      <c r="D10" s="373"/>
      <c r="E10" s="373"/>
      <c r="F10" s="183"/>
    </row>
    <row r="11" spans="1:8" ht="68.25" customHeight="1">
      <c r="A11" s="377" t="s">
        <v>390</v>
      </c>
      <c r="B11" s="373"/>
      <c r="C11" s="373"/>
      <c r="D11" s="373"/>
      <c r="E11" s="373"/>
      <c r="F11" s="183"/>
    </row>
    <row r="12" spans="1:8" ht="73.5" customHeight="1">
      <c r="A12" s="377" t="s">
        <v>391</v>
      </c>
      <c r="B12" s="373"/>
      <c r="C12" s="373"/>
      <c r="D12" s="373"/>
      <c r="E12" s="373"/>
      <c r="F12" s="183"/>
    </row>
    <row r="13" spans="1:8" ht="41.25" customHeight="1">
      <c r="A13" s="374" t="s">
        <v>402</v>
      </c>
      <c r="B13" s="375"/>
      <c r="C13" s="375"/>
      <c r="D13" s="375"/>
      <c r="E13" s="375"/>
      <c r="F13" s="183"/>
    </row>
    <row r="14" spans="1:8" ht="39" customHeight="1">
      <c r="A14" s="378" t="s">
        <v>346</v>
      </c>
      <c r="B14" s="378"/>
      <c r="C14" s="378"/>
      <c r="D14" s="378"/>
      <c r="E14" s="378"/>
      <c r="F14" s="184"/>
    </row>
    <row r="15" spans="1:8" ht="69" customHeight="1">
      <c r="A15" s="182" t="s">
        <v>393</v>
      </c>
      <c r="B15" s="379" t="s">
        <v>392</v>
      </c>
      <c r="C15" s="379"/>
      <c r="D15" s="379"/>
      <c r="E15" s="379"/>
      <c r="F15" s="186"/>
    </row>
    <row r="16" spans="1:8" ht="20.25" customHeight="1">
      <c r="A16" s="182" t="s">
        <v>394</v>
      </c>
      <c r="B16" s="376" t="s">
        <v>395</v>
      </c>
      <c r="C16" s="376"/>
      <c r="D16" s="185"/>
      <c r="E16" s="185"/>
      <c r="F16" s="186"/>
    </row>
    <row r="17" spans="1:6">
      <c r="A17" s="187" t="s">
        <v>347</v>
      </c>
      <c r="B17" s="187"/>
      <c r="C17" s="187"/>
      <c r="D17" s="188">
        <v>155400000000</v>
      </c>
      <c r="E17" s="187" t="s">
        <v>246</v>
      </c>
      <c r="F17" s="189"/>
    </row>
    <row r="18" spans="1:6">
      <c r="A18" s="187" t="s">
        <v>348</v>
      </c>
      <c r="B18" s="187"/>
      <c r="C18" s="187"/>
      <c r="D18" s="188">
        <v>147600000000</v>
      </c>
      <c r="E18" s="187" t="s">
        <v>246</v>
      </c>
      <c r="F18" s="189"/>
    </row>
    <row r="19" spans="1:6">
      <c r="A19" s="187" t="s">
        <v>349</v>
      </c>
      <c r="B19" s="187"/>
      <c r="C19" s="187"/>
      <c r="D19" s="190"/>
      <c r="E19" s="187"/>
      <c r="F19" s="189"/>
    </row>
    <row r="20" spans="1:6">
      <c r="A20" s="187" t="s">
        <v>350</v>
      </c>
      <c r="B20" s="174"/>
      <c r="C20" s="174"/>
      <c r="D20" s="174"/>
      <c r="E20" s="174"/>
    </row>
    <row r="21" spans="1:6" hidden="1">
      <c r="A21" s="365" t="str">
        <f>"          Nay công trình xây dựng hạ tầng viễn thông trạm "&amp;G5&amp;", Mã  dự án : "&amp;G6&amp;" mạng Vinaphone đã được Ban Quản Lý Dự Án thực hiện đầy đủ trình tự thủ tục quản lý đầu tư xây dựng cơ bản của Nhà nước và qui định hiên hành của VNPT."</f>
        <v xml:space="preserve">          Nay công trình xây dựng hạ tầng viễn thông trạm , Mã  dự án :  mạng Vinaphone đã được Ban Quản Lý Dự Án thực hiện đầy đủ trình tự thủ tục quản lý đầu tư xây dựng cơ bản của Nhà nước và qui định hiên hành của VNPT.</v>
      </c>
      <c r="B21" s="365"/>
      <c r="C21" s="365"/>
      <c r="D21" s="365"/>
      <c r="E21" s="365"/>
      <c r="F21" s="189"/>
    </row>
    <row r="22" spans="1:6">
      <c r="A22" s="365" t="s">
        <v>351</v>
      </c>
      <c r="B22" s="366"/>
      <c r="C22" s="191"/>
      <c r="D22" s="192">
        <f>D18-D17</f>
        <v>-7800000000</v>
      </c>
      <c r="E22" s="187" t="s">
        <v>246</v>
      </c>
      <c r="F22" s="189"/>
    </row>
    <row r="23" spans="1:6" ht="33.75" customHeight="1">
      <c r="A23" s="361" t="s">
        <v>396</v>
      </c>
      <c r="B23" s="361"/>
      <c r="C23" s="361"/>
      <c r="D23" s="361"/>
      <c r="E23" s="361"/>
      <c r="F23" s="189"/>
    </row>
    <row r="24" spans="1:6" ht="6.75" customHeight="1">
      <c r="A24" s="193"/>
      <c r="B24" s="194"/>
      <c r="C24" s="191"/>
      <c r="D24" s="192"/>
      <c r="E24" s="187"/>
      <c r="F24" s="189"/>
    </row>
    <row r="25" spans="1:6">
      <c r="A25" s="174" t="s">
        <v>352</v>
      </c>
      <c r="C25" s="189"/>
      <c r="D25" s="189"/>
      <c r="E25" s="189"/>
      <c r="F25" s="181"/>
    </row>
    <row r="26" spans="1:6">
      <c r="A26" s="174"/>
      <c r="B26" s="174"/>
      <c r="C26" s="380" t="s">
        <v>353</v>
      </c>
      <c r="D26" s="380"/>
      <c r="E26" s="380"/>
      <c r="F26" s="181"/>
    </row>
    <row r="27" spans="1:6">
      <c r="A27" s="174"/>
      <c r="B27" s="174"/>
      <c r="C27" s="380" t="s">
        <v>354</v>
      </c>
      <c r="D27" s="380"/>
      <c r="E27" s="380"/>
    </row>
    <row r="28" spans="1:6">
      <c r="A28" s="195"/>
      <c r="B28" s="174"/>
      <c r="C28" s="187"/>
      <c r="D28" s="187"/>
      <c r="E28" s="187"/>
    </row>
    <row r="29" spans="1:6">
      <c r="A29" s="196" t="s">
        <v>355</v>
      </c>
      <c r="B29" s="174"/>
      <c r="C29" s="187"/>
      <c r="D29" s="187"/>
      <c r="E29" s="187"/>
    </row>
    <row r="30" spans="1:6">
      <c r="A30" s="197" t="s">
        <v>356</v>
      </c>
      <c r="B30" s="174"/>
      <c r="C30" s="380"/>
      <c r="D30" s="380"/>
      <c r="E30" s="380"/>
    </row>
    <row r="31" spans="1:6">
      <c r="A31" s="197" t="s">
        <v>357</v>
      </c>
      <c r="B31" s="174"/>
      <c r="C31" s="198"/>
      <c r="D31" s="198"/>
      <c r="E31" s="198"/>
    </row>
    <row r="32" spans="1:6">
      <c r="A32" s="197" t="s">
        <v>358</v>
      </c>
      <c r="B32" s="174"/>
      <c r="C32" s="380"/>
      <c r="D32" s="380"/>
      <c r="E32" s="380"/>
    </row>
    <row r="33" spans="1:5">
      <c r="A33" s="174"/>
      <c r="B33" s="174"/>
      <c r="C33" s="380" t="s">
        <v>268</v>
      </c>
      <c r="D33" s="380"/>
      <c r="E33" s="380"/>
    </row>
  </sheetData>
  <mergeCells count="26">
    <mergeCell ref="C26:E26"/>
    <mergeCell ref="C27:E27"/>
    <mergeCell ref="C30:E30"/>
    <mergeCell ref="C32:E32"/>
    <mergeCell ref="C33:E33"/>
    <mergeCell ref="A11:E11"/>
    <mergeCell ref="A12:E12"/>
    <mergeCell ref="A14:E14"/>
    <mergeCell ref="B15:E15"/>
    <mergeCell ref="A21:E21"/>
    <mergeCell ref="A23:E23"/>
    <mergeCell ref="A1:B1"/>
    <mergeCell ref="C1:E1"/>
    <mergeCell ref="A2:B2"/>
    <mergeCell ref="C2:E2"/>
    <mergeCell ref="A3:B3"/>
    <mergeCell ref="C3:E3"/>
    <mergeCell ref="A22:B22"/>
    <mergeCell ref="A4:E4"/>
    <mergeCell ref="A5:E5"/>
    <mergeCell ref="A6:E6"/>
    <mergeCell ref="A7:E7"/>
    <mergeCell ref="A8:E8"/>
    <mergeCell ref="A10:E10"/>
    <mergeCell ref="A13:E13"/>
    <mergeCell ref="B16:C16"/>
  </mergeCells>
  <pageMargins left="0.7" right="0.45" top="0.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Z573"/>
  <sheetViews>
    <sheetView zoomScale="70" zoomScaleNormal="70" zoomScaleSheetLayoutView="55" workbookViewId="0">
      <pane xSplit="7" ySplit="5" topLeftCell="H545" activePane="bottomRight" state="frozen"/>
      <selection activeCell="B1" sqref="B1"/>
      <selection pane="topRight" activeCell="H1" sqref="H1"/>
      <selection pane="bottomLeft" activeCell="B61" sqref="B61"/>
      <selection pane="bottomRight" activeCell="O15" sqref="O15:O572"/>
    </sheetView>
  </sheetViews>
  <sheetFormatPr defaultColWidth="8.83203125" defaultRowHeight="14"/>
  <cols>
    <col min="1" max="1" width="4.58203125" style="35" customWidth="1"/>
    <col min="2" max="2" width="15.75" style="1" customWidth="1"/>
    <col min="3" max="3" width="11.4140625" style="1" customWidth="1"/>
    <col min="4" max="4" width="28.83203125" style="1" customWidth="1"/>
    <col min="5" max="5" width="16.83203125" style="229" customWidth="1"/>
    <col min="6" max="6" width="11.58203125" style="1" customWidth="1"/>
    <col min="7" max="7" width="7.25" style="1" customWidth="1"/>
    <col min="8" max="8" width="16.75" style="1" customWidth="1"/>
    <col min="9" max="9" width="12.25" style="1" customWidth="1"/>
    <col min="10" max="10" width="23.58203125" style="36" customWidth="1"/>
    <col min="11" max="11" width="11.83203125" style="1" customWidth="1"/>
    <col min="12" max="12" width="14.4140625" style="37" customWidth="1"/>
    <col min="13" max="14" width="12.1640625" style="37" customWidth="1"/>
    <col min="15" max="15" width="20.1640625" style="1" customWidth="1"/>
    <col min="16" max="16" width="25" style="36" customWidth="1"/>
    <col min="17" max="17" width="15.75" style="1" customWidth="1"/>
    <col min="18" max="18" width="9" style="1" customWidth="1"/>
    <col min="19" max="19" width="13.4140625" style="1" customWidth="1"/>
    <col min="20" max="20" width="12.58203125" style="2" customWidth="1"/>
    <col min="21" max="21" width="13.58203125" style="1" customWidth="1"/>
    <col min="22" max="22" width="16.1640625" style="3" customWidth="1"/>
    <col min="23" max="23" width="8.83203125" style="1"/>
    <col min="24" max="24" width="10.4140625" style="1" customWidth="1"/>
    <col min="25" max="25" width="10.25" style="217" customWidth="1"/>
    <col min="26" max="26" width="12.4140625" style="2" customWidth="1"/>
    <col min="27" max="27" width="10.25" style="217" customWidth="1"/>
    <col min="28" max="28" width="12.4140625" style="2" customWidth="1"/>
    <col min="29" max="29" width="18.1640625" style="1" bestFit="1" customWidth="1"/>
    <col min="30" max="30" width="18.1640625" style="37" customWidth="1"/>
    <col min="31" max="31" width="18.4140625" style="37" customWidth="1"/>
    <col min="32" max="32" width="12.25" style="1" customWidth="1"/>
    <col min="33" max="33" width="11.4140625" style="1" bestFit="1" customWidth="1"/>
    <col min="34" max="34" width="11.1640625" style="1" customWidth="1"/>
    <col min="35" max="35" width="13.75" style="1" customWidth="1"/>
    <col min="36" max="36" width="15.25" style="1" customWidth="1"/>
    <col min="37" max="37" width="15.83203125" style="1" bestFit="1" customWidth="1"/>
    <col min="38" max="38" width="11.83203125" style="1" customWidth="1"/>
    <col min="39" max="39" width="15" style="1" customWidth="1"/>
    <col min="40" max="40" width="12.1640625" style="1" customWidth="1"/>
    <col min="41" max="41" width="15" style="1" customWidth="1"/>
    <col min="42" max="16384" width="8.83203125" style="1"/>
  </cols>
  <sheetData>
    <row r="1" spans="1:260" ht="24" customHeight="1">
      <c r="A1" s="381" t="s">
        <v>412</v>
      </c>
      <c r="B1" s="382"/>
      <c r="C1" s="383"/>
      <c r="D1" s="382"/>
      <c r="E1" s="384"/>
      <c r="F1" s="382"/>
      <c r="G1" s="382"/>
      <c r="H1" s="382"/>
      <c r="I1" s="382"/>
      <c r="J1" s="382"/>
      <c r="K1" s="382"/>
      <c r="L1" s="382"/>
      <c r="M1" s="382"/>
      <c r="N1" s="382"/>
      <c r="O1" s="382"/>
      <c r="P1" s="382"/>
      <c r="Q1" s="382"/>
      <c r="R1" s="382"/>
      <c r="S1" s="382"/>
      <c r="T1" s="382"/>
      <c r="U1" s="382"/>
      <c r="V1" s="382"/>
      <c r="W1" s="382"/>
      <c r="X1" s="382"/>
      <c r="Y1" s="382"/>
      <c r="Z1" s="382"/>
      <c r="AA1" s="382"/>
      <c r="AB1" s="382"/>
    </row>
    <row r="2" spans="1:260" ht="33.75" customHeight="1">
      <c r="A2" s="383"/>
      <c r="B2" s="382"/>
      <c r="C2" s="383"/>
      <c r="D2" s="382"/>
      <c r="E2" s="384"/>
      <c r="F2" s="382"/>
      <c r="G2" s="382"/>
      <c r="H2" s="382"/>
      <c r="I2" s="382"/>
      <c r="J2" s="382"/>
      <c r="K2" s="382"/>
      <c r="L2" s="382"/>
      <c r="M2" s="382"/>
      <c r="N2" s="382"/>
      <c r="O2" s="382"/>
      <c r="P2" s="382"/>
      <c r="Q2" s="382"/>
      <c r="R2" s="382"/>
      <c r="S2" s="382"/>
      <c r="T2" s="382"/>
      <c r="U2" s="382"/>
      <c r="V2" s="382"/>
      <c r="W2" s="382"/>
      <c r="X2" s="382"/>
      <c r="Y2" s="382"/>
      <c r="Z2" s="382"/>
      <c r="AA2" s="382"/>
      <c r="AB2" s="382"/>
    </row>
    <row r="3" spans="1:260">
      <c r="A3" s="249"/>
      <c r="B3" s="249"/>
      <c r="C3" s="249"/>
      <c r="D3" s="249"/>
      <c r="E3" s="250"/>
      <c r="F3" s="249"/>
      <c r="G3" s="249"/>
      <c r="H3" s="249"/>
      <c r="I3" s="249"/>
      <c r="J3" s="251"/>
      <c r="K3" s="249"/>
      <c r="L3" s="249"/>
      <c r="M3" s="249"/>
      <c r="N3" s="249"/>
      <c r="O3" s="249"/>
    </row>
    <row r="4" spans="1:260" s="10" customFormat="1" ht="39" customHeight="1">
      <c r="A4" s="4" t="s">
        <v>0</v>
      </c>
      <c r="B4" s="4" t="s">
        <v>1</v>
      </c>
      <c r="C4" s="4"/>
      <c r="D4" s="4" t="s">
        <v>2</v>
      </c>
      <c r="E4" s="227" t="s">
        <v>3</v>
      </c>
      <c r="F4" s="5" t="s">
        <v>4</v>
      </c>
      <c r="G4" s="5" t="s">
        <v>5</v>
      </c>
      <c r="H4" s="5" t="s">
        <v>6</v>
      </c>
      <c r="I4" s="5" t="s">
        <v>7</v>
      </c>
      <c r="J4" s="5" t="s">
        <v>8</v>
      </c>
      <c r="K4" s="5" t="s">
        <v>9</v>
      </c>
      <c r="L4" s="6" t="s">
        <v>10</v>
      </c>
      <c r="M4" s="234" t="s">
        <v>406</v>
      </c>
      <c r="N4" s="234"/>
      <c r="O4" s="7" t="s">
        <v>11</v>
      </c>
      <c r="P4" s="5" t="s">
        <v>12</v>
      </c>
      <c r="Q4" s="233" t="s">
        <v>13</v>
      </c>
      <c r="R4" s="5" t="s">
        <v>14</v>
      </c>
      <c r="S4" s="5" t="s">
        <v>156</v>
      </c>
      <c r="T4" s="8" t="s">
        <v>15</v>
      </c>
      <c r="U4" s="233" t="s">
        <v>16</v>
      </c>
      <c r="V4" s="9" t="s">
        <v>17</v>
      </c>
      <c r="W4" s="5" t="s">
        <v>18</v>
      </c>
      <c r="X4" s="5" t="s">
        <v>19</v>
      </c>
      <c r="Y4" s="233" t="s">
        <v>407</v>
      </c>
      <c r="Z4" s="233" t="s">
        <v>408</v>
      </c>
      <c r="AA4" s="233" t="s">
        <v>495</v>
      </c>
      <c r="AB4" s="233" t="s">
        <v>496</v>
      </c>
      <c r="AC4" s="38" t="s">
        <v>157</v>
      </c>
      <c r="AD4" s="41" t="s">
        <v>158</v>
      </c>
      <c r="AE4" s="41" t="s">
        <v>159</v>
      </c>
      <c r="AF4" s="233" t="s">
        <v>160</v>
      </c>
      <c r="AG4" s="5" t="s">
        <v>161</v>
      </c>
      <c r="AH4" s="5" t="s">
        <v>162</v>
      </c>
      <c r="AI4" s="38" t="s">
        <v>163</v>
      </c>
      <c r="AJ4" s="38" t="s">
        <v>164</v>
      </c>
      <c r="AK4" s="38" t="s">
        <v>165</v>
      </c>
      <c r="AL4" s="38" t="s">
        <v>166</v>
      </c>
      <c r="AM4" s="38" t="s">
        <v>168</v>
      </c>
      <c r="AN4" s="38" t="s">
        <v>167</v>
      </c>
      <c r="AO4" s="5" t="s">
        <v>169</v>
      </c>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row>
    <row r="5" spans="1:260" s="10" customFormat="1" ht="26.25" customHeight="1">
      <c r="A5" s="11">
        <v>1</v>
      </c>
      <c r="B5" s="11">
        <v>2</v>
      </c>
      <c r="C5" s="11"/>
      <c r="D5" s="11">
        <v>3</v>
      </c>
      <c r="E5" s="17"/>
      <c r="F5" s="11">
        <v>4</v>
      </c>
      <c r="G5" s="11">
        <v>5</v>
      </c>
      <c r="H5" s="11">
        <v>6</v>
      </c>
      <c r="I5" s="11">
        <v>7</v>
      </c>
      <c r="J5" s="12">
        <v>8</v>
      </c>
      <c r="K5" s="11">
        <v>9</v>
      </c>
      <c r="L5" s="11">
        <v>10</v>
      </c>
      <c r="M5" s="11">
        <v>11</v>
      </c>
      <c r="N5" s="11"/>
      <c r="O5" s="13" t="s">
        <v>21</v>
      </c>
      <c r="P5" s="12">
        <v>13</v>
      </c>
      <c r="Q5" s="11">
        <v>14</v>
      </c>
      <c r="R5" s="12">
        <v>15</v>
      </c>
      <c r="S5" s="12">
        <v>16</v>
      </c>
      <c r="T5" s="12">
        <v>17</v>
      </c>
      <c r="U5" s="12">
        <v>18</v>
      </c>
      <c r="V5" s="14" t="s">
        <v>22</v>
      </c>
      <c r="W5" s="12">
        <v>20</v>
      </c>
      <c r="X5" s="12" t="s">
        <v>23</v>
      </c>
      <c r="Y5" s="218"/>
      <c r="Z5" s="22"/>
      <c r="AA5" s="218"/>
      <c r="AB5" s="22"/>
      <c r="AC5" s="18"/>
      <c r="AD5" s="42"/>
      <c r="AE5" s="42"/>
      <c r="AF5" s="18"/>
      <c r="AG5" s="18"/>
      <c r="AH5" s="18"/>
      <c r="AI5" s="39"/>
      <c r="AJ5" s="39"/>
      <c r="AK5" s="18"/>
      <c r="AL5" s="18"/>
      <c r="AM5" s="18"/>
      <c r="AN5" s="18"/>
      <c r="AO5" s="18"/>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row>
    <row r="6" spans="1:260" s="10" customFormat="1" ht="36.75" customHeight="1">
      <c r="A6" s="11">
        <v>1</v>
      </c>
      <c r="B6" s="16" t="str">
        <f>VLOOKUP(A6,'Tên tỉnh'!$A$3:$C$65,2,FALSE)</f>
        <v>VNPT An Giang</v>
      </c>
      <c r="C6" s="17" t="str">
        <f>VLOOKUP(A6,'Tên tỉnh'!$A$3:$C$65,3,FALSE)</f>
        <v>An Giang</v>
      </c>
      <c r="D6" s="18" t="s">
        <v>485</v>
      </c>
      <c r="E6" s="17" t="s">
        <v>486</v>
      </c>
      <c r="F6" s="19">
        <v>43633</v>
      </c>
      <c r="G6" s="11">
        <v>1</v>
      </c>
      <c r="H6" s="11" t="s">
        <v>487</v>
      </c>
      <c r="I6" s="20">
        <v>44056</v>
      </c>
      <c r="J6" s="21" t="s">
        <v>419</v>
      </c>
      <c r="K6" s="11" t="s">
        <v>26</v>
      </c>
      <c r="L6" s="13">
        <v>829150</v>
      </c>
      <c r="M6" s="13" t="e">
        <f>VLOOKUP(C6,[1]!Table1[[Province]:[Ngày HĐ dự phòng]],5,FALSE)</f>
        <v>#REF!</v>
      </c>
      <c r="N6" s="13" t="e">
        <f>VLOOKUP(C6,[1]!Table1[[Province]:[Ngày HĐ dự phòng]],6,FALSE)</f>
        <v>#REF!</v>
      </c>
      <c r="O6" s="13" t="e">
        <f t="shared" ref="O6:O69" si="0">L6*M6</f>
        <v>#REF!</v>
      </c>
      <c r="P6" s="12"/>
      <c r="Q6" s="22" t="e">
        <f>VLOOKUP(C6,[1]!Table1[[Province]:[Ngày HĐ dự phòng]],15,FALSE)</f>
        <v>#REF!</v>
      </c>
      <c r="R6" s="12"/>
      <c r="S6" s="22">
        <v>44153</v>
      </c>
      <c r="T6" s="22">
        <v>44068</v>
      </c>
      <c r="U6" s="22" t="e">
        <f>Q6</f>
        <v>#REF!</v>
      </c>
      <c r="V6" s="14" t="e">
        <f>U6-T6+1</f>
        <v>#REF!</v>
      </c>
      <c r="W6" s="12">
        <v>45</v>
      </c>
      <c r="X6" s="14" t="e">
        <f>V6-W6</f>
        <v>#REF!</v>
      </c>
      <c r="Y6" s="218" t="e">
        <f>VLOOKUP(C6,[1]!Table1[[Province]:[Ngày HĐ dự phòng]],34,FALSE)</f>
        <v>#REF!</v>
      </c>
      <c r="Z6" s="22" t="e">
        <f>VLOOKUP(C6,[1]!Table1[[Province]:[Ngày HĐ dự phòng]],35,FALSE)</f>
        <v>#REF!</v>
      </c>
      <c r="AA6" s="218" t="e">
        <f>VLOOKUP(C6,[1]!Table1[[Province]:[Ngày HĐ dự phòng]],36,FALSE)</f>
        <v>#REF!</v>
      </c>
      <c r="AB6" s="22" t="e">
        <f>VLOOKUP(C6,[1]!Table1[[Province]:[Ngày HĐ dự phòng]],37,FALSE)</f>
        <v>#REF!</v>
      </c>
      <c r="AC6" s="40" t="e">
        <f>O6</f>
        <v>#REF!</v>
      </c>
      <c r="AD6" s="43" t="e">
        <f>AC6*0.1</f>
        <v>#REF!</v>
      </c>
      <c r="AE6" s="43" t="e">
        <f t="shared" ref="AE6:AE13" si="1">AC6+AD6</f>
        <v>#REF!</v>
      </c>
      <c r="AF6" s="39" t="e">
        <f>VLOOKUP(C6,[1]!Table1[[Province]:[Ngày HĐ dự phòng]],13,FALSE)</f>
        <v>#REF!</v>
      </c>
      <c r="AG6" s="39" t="e">
        <f>AF6</f>
        <v>#REF!</v>
      </c>
      <c r="AH6" s="39">
        <v>44068</v>
      </c>
      <c r="AI6" s="39">
        <v>44097</v>
      </c>
      <c r="AJ6" s="39">
        <v>44097</v>
      </c>
      <c r="AK6" s="231" t="s">
        <v>497</v>
      </c>
      <c r="AL6" s="230">
        <v>44153</v>
      </c>
      <c r="AM6" s="42">
        <v>3008400799</v>
      </c>
      <c r="AN6" s="230">
        <v>44913</v>
      </c>
      <c r="AO6" s="39" t="e">
        <f>AF6</f>
        <v>#REF!</v>
      </c>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row>
    <row r="7" spans="1:260" s="10" customFormat="1" ht="36.75" customHeight="1">
      <c r="A7" s="11">
        <v>1</v>
      </c>
      <c r="B7" s="16" t="str">
        <f>VLOOKUP(A7,'Tên tỉnh'!$A$3:$C$65,2,FALSE)</f>
        <v>VNPT An Giang</v>
      </c>
      <c r="C7" s="17" t="str">
        <f>VLOOKUP(A7,'Tên tỉnh'!$A$3:$C$65,3,FALSE)</f>
        <v>An Giang</v>
      </c>
      <c r="D7" s="18" t="s">
        <v>485</v>
      </c>
      <c r="E7" s="17" t="s">
        <v>486</v>
      </c>
      <c r="F7" s="19">
        <v>43633</v>
      </c>
      <c r="G7" s="11">
        <v>2</v>
      </c>
      <c r="H7" s="12" t="s">
        <v>488</v>
      </c>
      <c r="I7" s="20">
        <v>44056</v>
      </c>
      <c r="J7" s="21" t="s">
        <v>419</v>
      </c>
      <c r="K7" s="11" t="s">
        <v>26</v>
      </c>
      <c r="L7" s="13">
        <v>829150</v>
      </c>
      <c r="M7" s="13" t="e">
        <f>VLOOKUP(C7,[2]!Table1[[Province]:[Ngày HĐ dự phòng]],5,FALSE)</f>
        <v>#REF!</v>
      </c>
      <c r="N7" s="13" t="e">
        <f>VLOOKUP(C7,[2]!Table1[[Province]:[Ngày HĐ dự phòng]],6,FALSE)</f>
        <v>#REF!</v>
      </c>
      <c r="O7" s="13" t="e">
        <f t="shared" si="0"/>
        <v>#REF!</v>
      </c>
      <c r="P7" s="12"/>
      <c r="Q7" s="22" t="e">
        <f>VLOOKUP(C7,[2]!Table1[[Province]:[Ngày HĐ dự phòng]],14,FALSE)</f>
        <v>#REF!</v>
      </c>
      <c r="R7" s="12"/>
      <c r="S7" s="22">
        <v>44154</v>
      </c>
      <c r="T7" s="22">
        <v>44091</v>
      </c>
      <c r="U7" s="22" t="e">
        <f t="shared" ref="U7:U13" si="2">Q7</f>
        <v>#REF!</v>
      </c>
      <c r="V7" s="14" t="e">
        <f>U7-T7+1</f>
        <v>#REF!</v>
      </c>
      <c r="W7" s="12">
        <v>30</v>
      </c>
      <c r="X7" s="14" t="e">
        <f t="shared" ref="X7:X9" si="3">V7-W7</f>
        <v>#REF!</v>
      </c>
      <c r="Y7" s="218" t="e">
        <f>VLOOKUP(C7,[2]!Table1[[Province]:[Ngày HĐ dự phòng]],30,FALSE)</f>
        <v>#REF!</v>
      </c>
      <c r="Z7" s="22" t="e">
        <f>VLOOKUP(C7,[2]!Table1[[Province]:[Ngày HĐ dự phòng]],31,FALSE)</f>
        <v>#REF!</v>
      </c>
      <c r="AA7" s="218" t="e">
        <f>VLOOKUP(C7,[2]!Table1[[Province]:[Ngày HĐ dự phòng]],32,FALSE)</f>
        <v>#REF!</v>
      </c>
      <c r="AB7" s="22" t="e">
        <f>VLOOKUP(C7,[2]!Table1[[Province]:[Ngày HĐ dự phòng]],33,FALSE)</f>
        <v>#REF!</v>
      </c>
      <c r="AC7" s="40" t="e">
        <f t="shared" ref="AC7:AC13" si="4">O7</f>
        <v>#REF!</v>
      </c>
      <c r="AD7" s="43" t="e">
        <f t="shared" ref="AD7:AD9" si="5">AC7*0.1</f>
        <v>#REF!</v>
      </c>
      <c r="AE7" s="43" t="e">
        <f t="shared" si="1"/>
        <v>#REF!</v>
      </c>
      <c r="AF7" s="39" t="e">
        <f>VLOOKUP(C7,[2]!Table1[[Province]:[Ngày HĐ dự phòng]],12,FALSE)</f>
        <v>#REF!</v>
      </c>
      <c r="AG7" s="39" t="e">
        <f>AF7</f>
        <v>#REF!</v>
      </c>
      <c r="AH7" s="39">
        <v>44091</v>
      </c>
      <c r="AI7" s="39">
        <v>44111</v>
      </c>
      <c r="AJ7" s="39">
        <v>44111</v>
      </c>
      <c r="AK7" s="231" t="s">
        <v>498</v>
      </c>
      <c r="AL7" s="230">
        <v>44154</v>
      </c>
      <c r="AM7" s="42">
        <v>1557031765</v>
      </c>
      <c r="AN7" s="230">
        <v>44914</v>
      </c>
      <c r="AO7" s="39" t="e">
        <f t="shared" ref="AO7:AO13" si="6">AF7</f>
        <v>#REF!</v>
      </c>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c r="IS7" s="15"/>
      <c r="IT7" s="15"/>
      <c r="IU7" s="15"/>
      <c r="IV7" s="15"/>
      <c r="IW7" s="15"/>
      <c r="IX7" s="15"/>
      <c r="IY7" s="15"/>
      <c r="IZ7" s="15"/>
    </row>
    <row r="8" spans="1:260" s="10" customFormat="1" ht="36.75" customHeight="1">
      <c r="A8" s="11">
        <v>1</v>
      </c>
      <c r="B8" s="16" t="str">
        <f>VLOOKUP(A8,'Tên tỉnh'!$A$3:$C$65,2,FALSE)</f>
        <v>VNPT An Giang</v>
      </c>
      <c r="C8" s="17" t="str">
        <f>VLOOKUP(A8,'Tên tỉnh'!$A$3:$C$65,3,FALSE)</f>
        <v>An Giang</v>
      </c>
      <c r="D8" s="18" t="s">
        <v>485</v>
      </c>
      <c r="E8" s="17" t="s">
        <v>486</v>
      </c>
      <c r="F8" s="19">
        <v>43633</v>
      </c>
      <c r="G8" s="11">
        <v>3</v>
      </c>
      <c r="H8" s="12" t="s">
        <v>494</v>
      </c>
      <c r="I8" s="20">
        <v>44056</v>
      </c>
      <c r="J8" s="21" t="s">
        <v>419</v>
      </c>
      <c r="K8" s="11" t="s">
        <v>26</v>
      </c>
      <c r="L8" s="13">
        <v>829150</v>
      </c>
      <c r="M8" s="13" t="e">
        <f>VLOOKUP(C8,[3]!Table1[[Province]:[Ngày HĐ dự phòng]],5,FALSE)</f>
        <v>#REF!</v>
      </c>
      <c r="N8" s="13" t="e">
        <f>VLOOKUP(C8,[3]!Table1[[Province]:[Ngày HĐ dự phòng]],6,FALSE)</f>
        <v>#REF!</v>
      </c>
      <c r="O8" s="13" t="e">
        <f t="shared" si="0"/>
        <v>#REF!</v>
      </c>
      <c r="P8" s="12"/>
      <c r="Q8" s="22" t="e">
        <f>VLOOKUP(C8,[3]!Table1[[Province]:[Ngày HĐ dự phòng]],14,FALSE)</f>
        <v>#REF!</v>
      </c>
      <c r="R8" s="12"/>
      <c r="S8" s="22">
        <v>44180</v>
      </c>
      <c r="T8" s="22">
        <v>44118</v>
      </c>
      <c r="U8" s="22" t="e">
        <f t="shared" si="2"/>
        <v>#REF!</v>
      </c>
      <c r="V8" s="14" t="e">
        <f t="shared" ref="V8:V9" si="7">U8-T8+1</f>
        <v>#REF!</v>
      </c>
      <c r="W8" s="12">
        <v>30</v>
      </c>
      <c r="X8" s="14" t="e">
        <f t="shared" si="3"/>
        <v>#REF!</v>
      </c>
      <c r="Y8" s="218" t="e">
        <f>VLOOKUP(C8,[3]!Table1[[Province]:[Ngày HĐ dự phòng]],30,FALSE)</f>
        <v>#REF!</v>
      </c>
      <c r="Z8" s="22" t="e">
        <f>VLOOKUP(C8,[3]!Table1[[Province]:[Ngày HĐ dự phòng]],31,FALSE)</f>
        <v>#REF!</v>
      </c>
      <c r="AA8" s="218" t="e">
        <f>VLOOKUP(C8,[3]!Table1[[Province]:[Ngày HĐ dự phòng]],32,FALSE)</f>
        <v>#REF!</v>
      </c>
      <c r="AB8" s="22" t="e">
        <f>VLOOKUP(C8,[3]!Table1[[Province]:[Ngày HĐ dự phòng]],33,FALSE)</f>
        <v>#REF!</v>
      </c>
      <c r="AC8" s="40" t="e">
        <f t="shared" si="4"/>
        <v>#REF!</v>
      </c>
      <c r="AD8" s="43" t="e">
        <f t="shared" si="5"/>
        <v>#REF!</v>
      </c>
      <c r="AE8" s="43" t="e">
        <f t="shared" si="1"/>
        <v>#REF!</v>
      </c>
      <c r="AF8" s="39" t="e">
        <f>VLOOKUP(C8,[3]!Table1[[Province]:[Ngày HĐ dự phòng]],12,FALSE)</f>
        <v>#REF!</v>
      </c>
      <c r="AG8" s="39" t="e">
        <f>AF8</f>
        <v>#REF!</v>
      </c>
      <c r="AH8" s="39">
        <v>44118</v>
      </c>
      <c r="AI8" s="39">
        <v>44132</v>
      </c>
      <c r="AJ8" s="39">
        <v>44132</v>
      </c>
      <c r="AK8" s="231" t="s">
        <v>499</v>
      </c>
      <c r="AL8" s="230">
        <v>44190</v>
      </c>
      <c r="AM8" s="42">
        <v>1453466784</v>
      </c>
      <c r="AN8" s="230">
        <v>44941</v>
      </c>
      <c r="AO8" s="39" t="e">
        <f t="shared" si="6"/>
        <v>#REF!</v>
      </c>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c r="IN8" s="15"/>
      <c r="IO8" s="15"/>
      <c r="IP8" s="15"/>
      <c r="IQ8" s="15"/>
      <c r="IR8" s="15"/>
      <c r="IS8" s="15"/>
      <c r="IT8" s="15"/>
      <c r="IU8" s="15"/>
      <c r="IV8" s="15"/>
      <c r="IW8" s="15"/>
      <c r="IX8" s="15"/>
      <c r="IY8" s="15"/>
      <c r="IZ8" s="15"/>
    </row>
    <row r="9" spans="1:260" s="10" customFormat="1" ht="36.75" customHeight="1">
      <c r="A9" s="11">
        <v>1</v>
      </c>
      <c r="B9" s="16" t="str">
        <f>VLOOKUP(A9,'Tên tỉnh'!$A$3:$C$65,2,FALSE)</f>
        <v>VNPT An Giang</v>
      </c>
      <c r="C9" s="17" t="str">
        <f>VLOOKUP(A9,'Tên tỉnh'!$A$3:$C$65,3,FALSE)</f>
        <v>An Giang</v>
      </c>
      <c r="D9" s="18" t="s">
        <v>485</v>
      </c>
      <c r="E9" s="17" t="s">
        <v>486</v>
      </c>
      <c r="F9" s="19">
        <v>43633</v>
      </c>
      <c r="G9" s="11">
        <v>4</v>
      </c>
      <c r="H9" s="11" t="s">
        <v>489</v>
      </c>
      <c r="I9" s="20">
        <v>44056</v>
      </c>
      <c r="J9" s="21" t="s">
        <v>419</v>
      </c>
      <c r="K9" s="11" t="s">
        <v>26</v>
      </c>
      <c r="L9" s="13">
        <v>829150</v>
      </c>
      <c r="M9" s="13" t="e">
        <f>VLOOKUP(C9,[4]!Table1[[Province]:[Ngày HĐ dự phòng]],6,FALSE)</f>
        <v>#REF!</v>
      </c>
      <c r="N9" s="13" t="e">
        <f>VLOOKUP(C9,[4]!Table1[[Province]:[Ngày HĐ dự phòng]],7,FALSE)</f>
        <v>#REF!</v>
      </c>
      <c r="O9" s="13" t="e">
        <f t="shared" si="0"/>
        <v>#REF!</v>
      </c>
      <c r="P9" s="12"/>
      <c r="Q9" s="22" t="e">
        <f>VLOOKUP(C9,[4]!Table1[[Province]:[Ngày HĐ dự phòng]],16,FALSE)</f>
        <v>#REF!</v>
      </c>
      <c r="R9" s="12"/>
      <c r="S9" s="22">
        <v>44208</v>
      </c>
      <c r="T9" s="22">
        <v>44127</v>
      </c>
      <c r="U9" s="22" t="e">
        <f t="shared" si="2"/>
        <v>#REF!</v>
      </c>
      <c r="V9" s="14" t="e">
        <f t="shared" si="7"/>
        <v>#REF!</v>
      </c>
      <c r="W9" s="12">
        <v>30</v>
      </c>
      <c r="X9" s="14" t="e">
        <f t="shared" si="3"/>
        <v>#REF!</v>
      </c>
      <c r="Y9" s="218" t="e">
        <f>VLOOKUP(C9,[4]!Table1[[Province]:[Ngày HĐ dự phòng]],32,FALSE)</f>
        <v>#REF!</v>
      </c>
      <c r="Z9" s="22" t="e">
        <f>VLOOKUP(C9,[4]!Table1[[Province]:[Ngày HĐ dự phòng]],33,FALSE)</f>
        <v>#REF!</v>
      </c>
      <c r="AA9" s="218" t="e">
        <f>VLOOKUP(C9,[4]!Table1[[Province]:[Ngày HĐ dự phòng]],34,FALSE)</f>
        <v>#REF!</v>
      </c>
      <c r="AB9" s="22" t="e">
        <f>VLOOKUP(C9,[4]!Table1[[Province]:[Ngày HĐ dự phòng]],35,FALSE)</f>
        <v>#REF!</v>
      </c>
      <c r="AC9" s="40" t="e">
        <f t="shared" si="4"/>
        <v>#REF!</v>
      </c>
      <c r="AD9" s="43" t="e">
        <f t="shared" si="5"/>
        <v>#REF!</v>
      </c>
      <c r="AE9" s="43" t="e">
        <f t="shared" si="1"/>
        <v>#REF!</v>
      </c>
      <c r="AF9" s="39" t="e">
        <f>VLOOKUP(C9,[4]!Table1[[Province]:[Ngày HĐ dự phòng]],13,FALSE)</f>
        <v>#REF!</v>
      </c>
      <c r="AG9" s="39" t="e">
        <f t="shared" ref="AG9:AG13" si="8">AF9</f>
        <v>#REF!</v>
      </c>
      <c r="AH9" s="39">
        <v>44127</v>
      </c>
      <c r="AI9" s="39">
        <v>44161</v>
      </c>
      <c r="AJ9" s="39">
        <v>44161</v>
      </c>
      <c r="AK9" s="231" t="s">
        <v>500</v>
      </c>
      <c r="AL9" s="230">
        <v>44214</v>
      </c>
      <c r="AM9" s="42">
        <v>241970845</v>
      </c>
      <c r="AN9" s="230">
        <v>44970</v>
      </c>
      <c r="AO9" s="39" t="e">
        <f t="shared" si="6"/>
        <v>#REF!</v>
      </c>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row>
    <row r="10" spans="1:260" s="10" customFormat="1" ht="36.75" customHeight="1">
      <c r="A10" s="11">
        <v>1</v>
      </c>
      <c r="B10" s="16" t="str">
        <f>VLOOKUP(A10,'Tên tỉnh'!$A$3:$C$65,2,FALSE)</f>
        <v>VNPT An Giang</v>
      </c>
      <c r="C10" s="17" t="str">
        <f>VLOOKUP(A10,'Tên tỉnh'!$A$3:$C$65,3,FALSE)</f>
        <v>An Giang</v>
      </c>
      <c r="D10" s="18" t="s">
        <v>485</v>
      </c>
      <c r="E10" s="17" t="s">
        <v>486</v>
      </c>
      <c r="F10" s="19">
        <v>43633</v>
      </c>
      <c r="G10" s="11">
        <v>5</v>
      </c>
      <c r="H10" s="11" t="s">
        <v>490</v>
      </c>
      <c r="I10" s="20">
        <v>44056</v>
      </c>
      <c r="J10" s="21" t="s">
        <v>419</v>
      </c>
      <c r="K10" s="11" t="s">
        <v>26</v>
      </c>
      <c r="L10" s="13">
        <v>829150</v>
      </c>
      <c r="M10" s="13" t="e">
        <f>VLOOKUP(C10,[5]!Table1[[Province]:[Ngày HĐ dự phòng]],5,FALSE)</f>
        <v>#REF!</v>
      </c>
      <c r="N10" s="13" t="e">
        <f>VLOOKUP(C10,[5]!Table1[[Province]:[Ngày HĐ dự phòng]],6,FALSE)</f>
        <v>#REF!</v>
      </c>
      <c r="O10" s="13" t="e">
        <f t="shared" si="0"/>
        <v>#REF!</v>
      </c>
      <c r="P10" s="12"/>
      <c r="Q10" s="22" t="e">
        <f>VLOOKUP(C10,[5]!Table1[[Province]:[Ngày HĐ dự phòng]],14,FALSE)</f>
        <v>#REF!</v>
      </c>
      <c r="R10" s="12"/>
      <c r="S10" s="22">
        <v>44210</v>
      </c>
      <c r="T10" s="22">
        <v>44148</v>
      </c>
      <c r="U10" s="22" t="e">
        <f t="shared" si="2"/>
        <v>#REF!</v>
      </c>
      <c r="V10" s="14" t="e">
        <f>U10-T10+1</f>
        <v>#REF!</v>
      </c>
      <c r="W10" s="12">
        <v>30</v>
      </c>
      <c r="X10" s="14" t="e">
        <f>V10-W10</f>
        <v>#REF!</v>
      </c>
      <c r="Y10" s="218" t="e">
        <f>VLOOKUP(C10,[5]!Table1[[Province]:[Ngày HĐ dự phòng]],30,FALSE)</f>
        <v>#REF!</v>
      </c>
      <c r="Z10" s="22" t="e">
        <f>VLOOKUP(C10,[5]!Table1[[Province]:[Ngày HĐ dự phòng]],31,FALSE)</f>
        <v>#REF!</v>
      </c>
      <c r="AA10" s="218" t="e">
        <f>VLOOKUP(C10,[5]!Table1[[Province]:[Ngày HĐ dự phòng]],32,FALSE)</f>
        <v>#REF!</v>
      </c>
      <c r="AB10" s="22" t="e">
        <f>VLOOKUP(C10,[5]!Table1[[Province]:[Ngày HĐ dự phòng]],33,FALSE)</f>
        <v>#REF!</v>
      </c>
      <c r="AC10" s="40" t="e">
        <f t="shared" si="4"/>
        <v>#REF!</v>
      </c>
      <c r="AD10" s="43" t="e">
        <f t="shared" ref="AD10:AD13" si="9">AC10*0.1</f>
        <v>#REF!</v>
      </c>
      <c r="AE10" s="43" t="e">
        <f t="shared" si="1"/>
        <v>#REF!</v>
      </c>
      <c r="AF10" s="39" t="e">
        <f>VLOOKUP(C10,[5]!Table1[[Province]:[Ngày HĐ dự phòng]],12,FALSE)</f>
        <v>#REF!</v>
      </c>
      <c r="AG10" s="39" t="e">
        <f t="shared" si="8"/>
        <v>#REF!</v>
      </c>
      <c r="AH10" s="39">
        <v>44148</v>
      </c>
      <c r="AI10" s="39">
        <v>44162</v>
      </c>
      <c r="AJ10" s="39">
        <v>44162</v>
      </c>
      <c r="AK10" s="232" t="s">
        <v>501</v>
      </c>
      <c r="AL10" s="230">
        <v>44214</v>
      </c>
      <c r="AM10" s="42">
        <v>786063220</v>
      </c>
      <c r="AN10" s="230">
        <v>44970</v>
      </c>
      <c r="AO10" s="39" t="e">
        <f t="shared" si="6"/>
        <v>#REF!</v>
      </c>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c r="HQ10" s="15"/>
      <c r="HR10" s="15"/>
      <c r="HS10" s="15"/>
      <c r="HT10" s="15"/>
      <c r="HU10" s="15"/>
      <c r="HV10" s="15"/>
      <c r="HW10" s="15"/>
      <c r="HX10" s="15"/>
      <c r="HY10" s="15"/>
      <c r="HZ10" s="15"/>
      <c r="IA10" s="15"/>
      <c r="IB10" s="15"/>
      <c r="IC10" s="15"/>
      <c r="ID10" s="15"/>
      <c r="IE10" s="15"/>
      <c r="IF10" s="15"/>
      <c r="IG10" s="15"/>
      <c r="IH10" s="15"/>
      <c r="II10" s="15"/>
      <c r="IJ10" s="15"/>
      <c r="IK10" s="15"/>
      <c r="IL10" s="15"/>
      <c r="IM10" s="15"/>
      <c r="IN10" s="15"/>
      <c r="IO10" s="15"/>
      <c r="IP10" s="15"/>
      <c r="IQ10" s="15"/>
      <c r="IR10" s="15"/>
      <c r="IS10" s="15"/>
      <c r="IT10" s="15"/>
      <c r="IU10" s="15"/>
      <c r="IV10" s="15"/>
      <c r="IW10" s="15"/>
      <c r="IX10" s="15"/>
      <c r="IY10" s="15"/>
      <c r="IZ10" s="15"/>
    </row>
    <row r="11" spans="1:260" s="10" customFormat="1" ht="36.75" customHeight="1">
      <c r="A11" s="11">
        <v>1</v>
      </c>
      <c r="B11" s="16" t="str">
        <f>VLOOKUP(A11,'Tên tỉnh'!$A$3:$C$65,2,FALSE)</f>
        <v>VNPT An Giang</v>
      </c>
      <c r="C11" s="17" t="str">
        <f>VLOOKUP(A11,'Tên tỉnh'!$A$3:$C$65,3,FALSE)</f>
        <v>An Giang</v>
      </c>
      <c r="D11" s="18" t="s">
        <v>485</v>
      </c>
      <c r="E11" s="17" t="s">
        <v>486</v>
      </c>
      <c r="F11" s="19">
        <v>43633</v>
      </c>
      <c r="G11" s="11">
        <v>6</v>
      </c>
      <c r="H11" s="12" t="s">
        <v>491</v>
      </c>
      <c r="I11" s="20">
        <v>44056</v>
      </c>
      <c r="J11" s="21" t="s">
        <v>419</v>
      </c>
      <c r="K11" s="11" t="s">
        <v>26</v>
      </c>
      <c r="L11" s="13">
        <v>829150</v>
      </c>
      <c r="M11" s="13" t="e">
        <f>VLOOKUP(C11,[6]!Table1[[Province]:[Ngày HĐ dự phòng]],5,FALSE)</f>
        <v>#REF!</v>
      </c>
      <c r="N11" s="13" t="e">
        <f>VLOOKUP(C11,[6]!Table1[[Province]:[Ngày HĐ dự phòng]],6,FALSE)</f>
        <v>#REF!</v>
      </c>
      <c r="O11" s="13" t="e">
        <f>L11*M11</f>
        <v>#REF!</v>
      </c>
      <c r="P11" s="12"/>
      <c r="Q11" s="22" t="e">
        <f>VLOOKUP(C11,[6]!Table1[[Province]:[Ngày HĐ dự phòng]],14,FALSE)</f>
        <v>#REF!</v>
      </c>
      <c r="R11" s="12"/>
      <c r="S11" s="22">
        <v>44251</v>
      </c>
      <c r="T11" s="22">
        <v>44179</v>
      </c>
      <c r="U11" s="22" t="e">
        <f t="shared" si="2"/>
        <v>#REF!</v>
      </c>
      <c r="V11" s="14" t="e">
        <f>U11-T11+1</f>
        <v>#REF!</v>
      </c>
      <c r="W11" s="12">
        <v>30</v>
      </c>
      <c r="X11" s="14" t="e">
        <f t="shared" ref="X11:X13" si="10">V11-W11</f>
        <v>#REF!</v>
      </c>
      <c r="Y11" s="218" t="e">
        <f>VLOOKUP(C11,[6]!Table1[[Province]:[Ngày HĐ dự phòng]],30,FALSE)</f>
        <v>#REF!</v>
      </c>
      <c r="Z11" s="22" t="e">
        <f>VLOOKUP(C11,[6]!Table1[[Province]:[Ngày HĐ dự phòng]],31,FALSE)</f>
        <v>#REF!</v>
      </c>
      <c r="AA11" s="218" t="e">
        <f>VLOOKUP(C11,[6]!Table1[[Province]:[Ngày HĐ dự phòng]],32,FALSE)</f>
        <v>#REF!</v>
      </c>
      <c r="AB11" s="22" t="e">
        <f>VLOOKUP(C11,[6]!Table1[[Province]:[Ngày HĐ dự phòng]],33,FALSE)</f>
        <v>#REF!</v>
      </c>
      <c r="AC11" s="40" t="e">
        <f>O11</f>
        <v>#REF!</v>
      </c>
      <c r="AD11" s="43" t="e">
        <f t="shared" si="9"/>
        <v>#REF!</v>
      </c>
      <c r="AE11" s="43" t="e">
        <f t="shared" si="1"/>
        <v>#REF!</v>
      </c>
      <c r="AF11" s="39" t="e">
        <f>VLOOKUP(C11,[6]!Table1[[Province]:[Ngày HĐ dự phòng]],12,FALSE)</f>
        <v>#REF!</v>
      </c>
      <c r="AG11" s="39" t="e">
        <f t="shared" si="8"/>
        <v>#REF!</v>
      </c>
      <c r="AH11" s="39">
        <v>44179</v>
      </c>
      <c r="AI11" s="39">
        <v>44190</v>
      </c>
      <c r="AJ11" s="39">
        <v>44190</v>
      </c>
      <c r="AK11" s="232" t="s">
        <v>502</v>
      </c>
      <c r="AL11" s="230">
        <v>44259</v>
      </c>
      <c r="AM11" s="42">
        <v>1476131599</v>
      </c>
      <c r="AN11" s="230">
        <v>45012</v>
      </c>
      <c r="AO11" s="39" t="e">
        <f t="shared" si="6"/>
        <v>#REF!</v>
      </c>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5"/>
      <c r="IU11" s="15"/>
      <c r="IV11" s="15"/>
      <c r="IW11" s="15"/>
      <c r="IX11" s="15"/>
      <c r="IY11" s="15"/>
      <c r="IZ11" s="15"/>
    </row>
    <row r="12" spans="1:260" s="10" customFormat="1" ht="36.75" customHeight="1">
      <c r="A12" s="11">
        <v>1</v>
      </c>
      <c r="B12" s="16" t="str">
        <f>VLOOKUP(A12,'Tên tỉnh'!$A$3:$C$65,2,FALSE)</f>
        <v>VNPT An Giang</v>
      </c>
      <c r="C12" s="17" t="str">
        <f>VLOOKUP(A12,'Tên tỉnh'!$A$3:$C$65,3,FALSE)</f>
        <v>An Giang</v>
      </c>
      <c r="D12" s="18" t="s">
        <v>485</v>
      </c>
      <c r="E12" s="17" t="s">
        <v>486</v>
      </c>
      <c r="F12" s="19">
        <v>43633</v>
      </c>
      <c r="G12" s="11">
        <v>7</v>
      </c>
      <c r="H12" s="11" t="s">
        <v>492</v>
      </c>
      <c r="I12" s="20">
        <v>44056</v>
      </c>
      <c r="J12" s="21" t="s">
        <v>419</v>
      </c>
      <c r="K12" s="11" t="s">
        <v>26</v>
      </c>
      <c r="L12" s="13">
        <v>829150</v>
      </c>
      <c r="M12" s="13" t="e">
        <f>VLOOKUP(C11,[7]!Table1[[Province]:[Ngày HĐ dự phòng]],6,FALSE)</f>
        <v>#REF!</v>
      </c>
      <c r="N12" s="13" t="e">
        <f>VLOOKUP(C11,[7]!Table1[[Province]:[Ngày HĐ dự phòng]],7,FALSE)</f>
        <v>#REF!</v>
      </c>
      <c r="O12" s="13" t="e">
        <f t="shared" si="0"/>
        <v>#REF!</v>
      </c>
      <c r="P12" s="12"/>
      <c r="Q12" s="22" t="e">
        <f>VLOOKUP(C11,[7]!Table1[[Province]:[Ngày HĐ dự phòng]],16,FALSE)</f>
        <v>#REF!</v>
      </c>
      <c r="R12" s="12"/>
      <c r="S12" s="22">
        <v>44263</v>
      </c>
      <c r="T12" s="22">
        <v>44200</v>
      </c>
      <c r="U12" s="22" t="e">
        <f t="shared" si="2"/>
        <v>#REF!</v>
      </c>
      <c r="V12" s="14" t="e">
        <f t="shared" ref="V12:V13" si="11">U12-T12+1</f>
        <v>#REF!</v>
      </c>
      <c r="W12" s="12">
        <v>30</v>
      </c>
      <c r="X12" s="14" t="e">
        <f t="shared" si="10"/>
        <v>#REF!</v>
      </c>
      <c r="Y12" s="218" t="e">
        <f>VLOOKUP(C11,[7]!Table1[[Province]:[Ngày HĐ dự phòng]],32,FALSE)</f>
        <v>#REF!</v>
      </c>
      <c r="Z12" s="22" t="e">
        <f>VLOOKUP(C11,[7]!Table1[[Province]:[Ngày HĐ dự phòng]],33,FALSE)</f>
        <v>#REF!</v>
      </c>
      <c r="AA12" s="218" t="e">
        <f>VLOOKUP(C11,[7]!Table1[[Province]:[Ngày HĐ dự phòng]],34,FALSE)</f>
        <v>#REF!</v>
      </c>
      <c r="AB12" s="22" t="e">
        <f>VLOOKUP(C11,[7]!Table1[[Province]:[Ngày HĐ dự phòng]],35,FALSE)</f>
        <v>#REF!</v>
      </c>
      <c r="AC12" s="40" t="e">
        <f t="shared" si="4"/>
        <v>#REF!</v>
      </c>
      <c r="AD12" s="43" t="e">
        <f t="shared" si="9"/>
        <v>#REF!</v>
      </c>
      <c r="AE12" s="43" t="e">
        <f t="shared" si="1"/>
        <v>#REF!</v>
      </c>
      <c r="AF12" s="39" t="e">
        <f>VLOOKUP(C11,[7]!Table1[[Province]:[Ngày HĐ dự phòng]],13,FALSE)</f>
        <v>#REF!</v>
      </c>
      <c r="AG12" s="39" t="e">
        <f t="shared" si="8"/>
        <v>#REF!</v>
      </c>
      <c r="AH12" s="39">
        <v>44200</v>
      </c>
      <c r="AI12" s="39">
        <v>44210</v>
      </c>
      <c r="AJ12" s="39">
        <v>44210</v>
      </c>
      <c r="AK12" s="232" t="s">
        <v>503</v>
      </c>
      <c r="AL12" s="230">
        <v>44272</v>
      </c>
      <c r="AM12" s="42">
        <v>492515100</v>
      </c>
      <c r="AN12" s="230">
        <v>45023</v>
      </c>
      <c r="AO12" s="39" t="e">
        <f t="shared" si="6"/>
        <v>#REF!</v>
      </c>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c r="IW12" s="15"/>
      <c r="IX12" s="15"/>
      <c r="IY12" s="15"/>
      <c r="IZ12" s="15"/>
    </row>
    <row r="13" spans="1:260" s="10" customFormat="1" ht="36.75" customHeight="1">
      <c r="A13" s="11">
        <v>1</v>
      </c>
      <c r="B13" s="16" t="str">
        <f>VLOOKUP(A13,'Tên tỉnh'!$A$3:$C$65,2,FALSE)</f>
        <v>VNPT An Giang</v>
      </c>
      <c r="C13" s="17" t="str">
        <f>VLOOKUP(A13,'Tên tỉnh'!$A$3:$C$65,3,FALSE)</f>
        <v>An Giang</v>
      </c>
      <c r="D13" s="18" t="s">
        <v>485</v>
      </c>
      <c r="E13" s="17" t="s">
        <v>486</v>
      </c>
      <c r="F13" s="19">
        <v>43633</v>
      </c>
      <c r="G13" s="11">
        <v>8</v>
      </c>
      <c r="H13" s="11" t="s">
        <v>493</v>
      </c>
      <c r="I13" s="20">
        <v>44056</v>
      </c>
      <c r="J13" s="21" t="s">
        <v>419</v>
      </c>
      <c r="K13" s="11" t="s">
        <v>26</v>
      </c>
      <c r="L13" s="13">
        <v>829150</v>
      </c>
      <c r="M13" s="13" t="e">
        <f>VLOOKUP(C13,[8]Sheet1!$B$2:$AH$2,5,FALSE)</f>
        <v>#N/A</v>
      </c>
      <c r="N13" s="13" t="e">
        <f>VLOOKUP(C13,[8]Sheet1!$B$2:$AH$2,6,FALSE)</f>
        <v>#N/A</v>
      </c>
      <c r="O13" s="13" t="e">
        <f t="shared" si="0"/>
        <v>#N/A</v>
      </c>
      <c r="P13" s="12"/>
      <c r="Q13" s="22" t="e">
        <f>VLOOKUP(C13,[8]Sheet1!$B$2:$AH$2,14,FALSE)</f>
        <v>#N/A</v>
      </c>
      <c r="R13" s="12"/>
      <c r="S13" s="22">
        <v>44279</v>
      </c>
      <c r="T13" s="22">
        <v>44223</v>
      </c>
      <c r="U13" s="22" t="e">
        <f t="shared" si="2"/>
        <v>#N/A</v>
      </c>
      <c r="V13" s="14" t="e">
        <f t="shared" si="11"/>
        <v>#N/A</v>
      </c>
      <c r="W13" s="12">
        <v>30</v>
      </c>
      <c r="X13" s="14" t="e">
        <f t="shared" si="10"/>
        <v>#N/A</v>
      </c>
      <c r="Y13" s="218" t="e">
        <f>VLOOKUP(C13,[8]Sheet1!$B$2:$AH$2,30,FALSE)</f>
        <v>#N/A</v>
      </c>
      <c r="Z13" s="22" t="e">
        <f>VLOOKUP(C13,[8]Sheet1!$B$2:$AH$2,31,FALSE)</f>
        <v>#N/A</v>
      </c>
      <c r="AA13" s="218" t="e">
        <f>VLOOKUP(C13,[8]Sheet1!$B$2:$AH$2,32,FALSE)</f>
        <v>#N/A</v>
      </c>
      <c r="AB13" s="22" t="e">
        <f>VLOOKUP(C13,[8]Sheet1!$B$2:$AH$2,33,FALSE)</f>
        <v>#N/A</v>
      </c>
      <c r="AC13" s="40" t="e">
        <f t="shared" si="4"/>
        <v>#N/A</v>
      </c>
      <c r="AD13" s="43" t="e">
        <f t="shared" si="9"/>
        <v>#N/A</v>
      </c>
      <c r="AE13" s="43" t="e">
        <f t="shared" si="1"/>
        <v>#N/A</v>
      </c>
      <c r="AF13" s="39" t="e">
        <f>VLOOKUP(C13,[8]Sheet1!$B$2:$AH$2,12,FALSE)</f>
        <v>#N/A</v>
      </c>
      <c r="AG13" s="39" t="e">
        <f t="shared" si="8"/>
        <v>#N/A</v>
      </c>
      <c r="AH13" s="39">
        <v>44223</v>
      </c>
      <c r="AI13" s="39">
        <v>44230</v>
      </c>
      <c r="AJ13" s="39">
        <v>44230</v>
      </c>
      <c r="AK13" s="232" t="s">
        <v>504</v>
      </c>
      <c r="AL13" s="230">
        <v>44288</v>
      </c>
      <c r="AM13" s="42">
        <v>262218688</v>
      </c>
      <c r="AN13" s="230">
        <v>45040</v>
      </c>
      <c r="AO13" s="39" t="e">
        <f t="shared" si="6"/>
        <v>#N/A</v>
      </c>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5"/>
      <c r="IV13" s="15"/>
      <c r="IW13" s="15"/>
      <c r="IX13" s="15"/>
      <c r="IY13" s="15"/>
      <c r="IZ13" s="15"/>
    </row>
    <row r="14" spans="1:260" s="25" customFormat="1" ht="28.5" customHeight="1">
      <c r="A14" s="23"/>
      <c r="B14" s="24" t="str">
        <f>B6&amp;" Total"</f>
        <v>VNPT An Giang Total</v>
      </c>
      <c r="C14" s="24"/>
      <c r="E14" s="228"/>
      <c r="F14" s="26"/>
      <c r="G14" s="23"/>
      <c r="I14" s="26"/>
      <c r="J14" s="27"/>
      <c r="L14" s="28"/>
      <c r="M14" s="28"/>
      <c r="N14" s="28"/>
      <c r="O14" s="29" t="e">
        <f>SUBTOTAL(9,O6:O13)</f>
        <v>#REF!</v>
      </c>
      <c r="P14" s="12"/>
      <c r="Q14" s="11"/>
      <c r="R14" s="28"/>
      <c r="S14" s="30"/>
      <c r="T14" s="31"/>
      <c r="U14" s="22"/>
      <c r="V14" s="32"/>
      <c r="W14" s="33"/>
      <c r="X14" s="14"/>
      <c r="Y14" s="218"/>
      <c r="Z14" s="22"/>
      <c r="AA14" s="218"/>
      <c r="AB14" s="22"/>
      <c r="AC14" s="38"/>
      <c r="AD14" s="38"/>
      <c r="AE14" s="38"/>
      <c r="AF14" s="38"/>
      <c r="AG14" s="38"/>
      <c r="AH14" s="38"/>
      <c r="AI14" s="38"/>
      <c r="AJ14" s="38"/>
      <c r="AK14" s="38"/>
      <c r="AL14" s="38"/>
      <c r="AM14" s="38"/>
      <c r="AN14" s="38"/>
      <c r="AO14" s="38"/>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row>
    <row r="15" spans="1:260" s="10" customFormat="1" ht="36.75" customHeight="1">
      <c r="A15" s="11">
        <f t="shared" ref="A15:A78" si="12">A6+1</f>
        <v>2</v>
      </c>
      <c r="B15" s="16" t="str">
        <f>VLOOKUP(A15,'Tên tỉnh'!$A$3:$C$65,2,FALSE)</f>
        <v>VNPT Bà Rịa - Vũng Tàu</v>
      </c>
      <c r="C15" s="17" t="str">
        <f>VLOOKUP(A15,'Tên tỉnh'!$A$3:$C$65,3,FALSE)</f>
        <v>Bà Rịa - Vũng Tàu</v>
      </c>
      <c r="D15" s="18" t="s">
        <v>485</v>
      </c>
      <c r="E15" s="17" t="s">
        <v>486</v>
      </c>
      <c r="F15" s="19">
        <v>43633</v>
      </c>
      <c r="G15" s="11">
        <v>1</v>
      </c>
      <c r="H15" s="11" t="s">
        <v>487</v>
      </c>
      <c r="I15" s="20">
        <v>44056</v>
      </c>
      <c r="J15" s="21" t="s">
        <v>419</v>
      </c>
      <c r="K15" s="11" t="s">
        <v>26</v>
      </c>
      <c r="L15" s="13">
        <v>829150</v>
      </c>
      <c r="M15" s="13" t="e">
        <f>VLOOKUP(C15,[1]!Table1[[Province]:[Ngày HĐ dự phòng]],5,FALSE)</f>
        <v>#REF!</v>
      </c>
      <c r="N15" s="13" t="e">
        <f>VLOOKUP(C15,[1]!Table1[[Province]:[Ngày HĐ dự phòng]],6,FALSE)</f>
        <v>#REF!</v>
      </c>
      <c r="O15" s="13" t="e">
        <f t="shared" si="0"/>
        <v>#REF!</v>
      </c>
      <c r="P15" s="12"/>
      <c r="Q15" s="22" t="e">
        <f>VLOOKUP(C15,[1]!Table1[[Province]:[Ngày HĐ dự phòng]],15,FALSE)</f>
        <v>#REF!</v>
      </c>
      <c r="R15" s="12"/>
      <c r="S15" s="22">
        <v>44153</v>
      </c>
      <c r="T15" s="22">
        <v>44068</v>
      </c>
      <c r="U15" s="22" t="e">
        <f>Q15</f>
        <v>#REF!</v>
      </c>
      <c r="V15" s="14" t="e">
        <f>U15-T15+1</f>
        <v>#REF!</v>
      </c>
      <c r="W15" s="12">
        <v>45</v>
      </c>
      <c r="X15" s="14" t="e">
        <f>V15-W15</f>
        <v>#REF!</v>
      </c>
      <c r="Y15" s="218" t="e">
        <f>VLOOKUP(C15,[1]!Table1[[Province]:[Ngày HĐ dự phòng]],34,FALSE)</f>
        <v>#REF!</v>
      </c>
      <c r="Z15" s="22" t="e">
        <f>VLOOKUP(C15,[1]!Table1[[Province]:[Ngày HĐ dự phòng]],35,FALSE)</f>
        <v>#REF!</v>
      </c>
      <c r="AA15" s="218" t="e">
        <f>VLOOKUP(C15,[1]!Table1[[Province]:[Ngày HĐ dự phòng]],36,FALSE)</f>
        <v>#REF!</v>
      </c>
      <c r="AB15" s="22" t="e">
        <f>VLOOKUP(C15,[1]!Table1[[Province]:[Ngày HĐ dự phòng]],37,FALSE)</f>
        <v>#REF!</v>
      </c>
      <c r="AC15" s="40" t="e">
        <f t="shared" ref="AC15:AC22" si="13">O15</f>
        <v>#REF!</v>
      </c>
      <c r="AD15" s="43" t="e">
        <f>AC15*0.1</f>
        <v>#REF!</v>
      </c>
      <c r="AE15" s="43" t="e">
        <f t="shared" ref="AE15:AE22" si="14">AC15+AD15</f>
        <v>#REF!</v>
      </c>
      <c r="AF15" s="39" t="e">
        <f>VLOOKUP(C15,[1]!Table1[[Province]:[Ngày HĐ dự phòng]],13,FALSE)</f>
        <v>#REF!</v>
      </c>
      <c r="AG15" s="39" t="e">
        <f>AF15</f>
        <v>#REF!</v>
      </c>
      <c r="AH15" s="39">
        <v>44068</v>
      </c>
      <c r="AI15" s="39">
        <v>44097</v>
      </c>
      <c r="AJ15" s="39">
        <v>44097</v>
      </c>
      <c r="AK15" s="231" t="s">
        <v>497</v>
      </c>
      <c r="AL15" s="230">
        <v>44153</v>
      </c>
      <c r="AM15" s="42">
        <v>3008400799</v>
      </c>
      <c r="AN15" s="230">
        <v>44913</v>
      </c>
      <c r="AO15" s="39" t="e">
        <f>AF15</f>
        <v>#REF!</v>
      </c>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c r="GD15" s="15"/>
      <c r="GE15" s="15"/>
      <c r="GF15" s="15"/>
      <c r="GG15" s="15"/>
      <c r="GH15" s="15"/>
      <c r="GI15" s="15"/>
      <c r="GJ15" s="15"/>
      <c r="GK15" s="15"/>
      <c r="GL15" s="15"/>
      <c r="GM15" s="15"/>
      <c r="GN15" s="15"/>
      <c r="GO15" s="15"/>
      <c r="GP15" s="15"/>
      <c r="GQ15" s="15"/>
      <c r="GR15" s="15"/>
      <c r="GS15" s="15"/>
      <c r="GT15" s="15"/>
      <c r="GU15" s="15"/>
      <c r="GV15" s="15"/>
      <c r="GW15" s="15"/>
      <c r="GX15" s="15"/>
      <c r="GY15" s="15"/>
      <c r="GZ15" s="15"/>
      <c r="HA15" s="15"/>
      <c r="HB15" s="15"/>
      <c r="HC15" s="15"/>
      <c r="HD15" s="15"/>
      <c r="HE15" s="15"/>
      <c r="HF15" s="15"/>
      <c r="HG15" s="15"/>
      <c r="HH15" s="15"/>
      <c r="HI15" s="15"/>
      <c r="HJ15" s="15"/>
      <c r="HK15" s="15"/>
      <c r="HL15" s="15"/>
      <c r="HM15" s="15"/>
      <c r="HN15" s="15"/>
      <c r="HO15" s="15"/>
      <c r="HP15" s="15"/>
      <c r="HQ15" s="15"/>
      <c r="HR15" s="15"/>
      <c r="HS15" s="15"/>
      <c r="HT15" s="15"/>
      <c r="HU15" s="15"/>
      <c r="HV15" s="15"/>
      <c r="HW15" s="15"/>
      <c r="HX15" s="15"/>
      <c r="HY15" s="15"/>
      <c r="HZ15" s="15"/>
      <c r="IA15" s="15"/>
      <c r="IB15" s="15"/>
      <c r="IC15" s="15"/>
      <c r="ID15" s="15"/>
      <c r="IE15" s="15"/>
      <c r="IF15" s="15"/>
      <c r="IG15" s="15"/>
      <c r="IH15" s="15"/>
      <c r="II15" s="15"/>
      <c r="IJ15" s="15"/>
      <c r="IK15" s="15"/>
      <c r="IL15" s="15"/>
      <c r="IM15" s="15"/>
      <c r="IN15" s="15"/>
      <c r="IO15" s="15"/>
      <c r="IP15" s="15"/>
      <c r="IQ15" s="15"/>
      <c r="IR15" s="15"/>
      <c r="IS15" s="15"/>
      <c r="IT15" s="15"/>
      <c r="IU15" s="15"/>
      <c r="IV15" s="15"/>
      <c r="IW15" s="15"/>
      <c r="IX15" s="15"/>
      <c r="IY15" s="15"/>
      <c r="IZ15" s="15"/>
    </row>
    <row r="16" spans="1:260" s="10" customFormat="1" ht="36.75" customHeight="1">
      <c r="A16" s="11">
        <f t="shared" si="12"/>
        <v>2</v>
      </c>
      <c r="B16" s="16" t="str">
        <f>VLOOKUP(A16,'Tên tỉnh'!$A$3:$C$65,2,FALSE)</f>
        <v>VNPT Bà Rịa - Vũng Tàu</v>
      </c>
      <c r="C16" s="17" t="str">
        <f>VLOOKUP(A16,'Tên tỉnh'!$A$3:$C$65,3,FALSE)</f>
        <v>Bà Rịa - Vũng Tàu</v>
      </c>
      <c r="D16" s="18" t="s">
        <v>485</v>
      </c>
      <c r="E16" s="17" t="s">
        <v>486</v>
      </c>
      <c r="F16" s="19">
        <v>43633</v>
      </c>
      <c r="G16" s="11">
        <v>2</v>
      </c>
      <c r="H16" s="12" t="s">
        <v>488</v>
      </c>
      <c r="I16" s="20">
        <v>44056</v>
      </c>
      <c r="J16" s="21" t="s">
        <v>419</v>
      </c>
      <c r="K16" s="11" t="s">
        <v>26</v>
      </c>
      <c r="L16" s="13">
        <v>829150</v>
      </c>
      <c r="M16" s="13" t="e">
        <f>VLOOKUP(C16,[2]!Table1[[Province]:[Ngày HĐ dự phòng]],5,FALSE)</f>
        <v>#REF!</v>
      </c>
      <c r="N16" s="13" t="e">
        <f>VLOOKUP(C16,[2]!Table1[[Province]:[Ngày HĐ dự phòng]],6,FALSE)</f>
        <v>#REF!</v>
      </c>
      <c r="O16" s="13" t="e">
        <f t="shared" si="0"/>
        <v>#REF!</v>
      </c>
      <c r="P16" s="12"/>
      <c r="Q16" s="22" t="e">
        <f>VLOOKUP(C16,[2]!Table1[[Province]:[Ngày HĐ dự phòng]],14,FALSE)</f>
        <v>#REF!</v>
      </c>
      <c r="R16" s="12"/>
      <c r="S16" s="22">
        <v>44154</v>
      </c>
      <c r="T16" s="22">
        <v>44091</v>
      </c>
      <c r="U16" s="22" t="e">
        <f t="shared" ref="U16:U22" si="15">Q16</f>
        <v>#REF!</v>
      </c>
      <c r="V16" s="14" t="e">
        <f>U16-T16+1</f>
        <v>#REF!</v>
      </c>
      <c r="W16" s="12">
        <v>30</v>
      </c>
      <c r="X16" s="14" t="e">
        <f t="shared" ref="X16:X18" si="16">V16-W16</f>
        <v>#REF!</v>
      </c>
      <c r="Y16" s="218" t="e">
        <f>VLOOKUP(C16,[2]!Table1[[Province]:[Ngày HĐ dự phòng]],30,FALSE)</f>
        <v>#REF!</v>
      </c>
      <c r="Z16" s="22" t="e">
        <f>VLOOKUP(C16,[2]!Table1[[Province]:[Ngày HĐ dự phòng]],31,FALSE)</f>
        <v>#REF!</v>
      </c>
      <c r="AA16" s="218" t="e">
        <f>VLOOKUP(C16,[2]!Table1[[Province]:[Ngày HĐ dự phòng]],32,FALSE)</f>
        <v>#REF!</v>
      </c>
      <c r="AB16" s="22" t="e">
        <f>VLOOKUP(C16,[2]!Table1[[Province]:[Ngày HĐ dự phòng]],33,FALSE)</f>
        <v>#REF!</v>
      </c>
      <c r="AC16" s="40" t="e">
        <f t="shared" si="13"/>
        <v>#REF!</v>
      </c>
      <c r="AD16" s="43" t="e">
        <f t="shared" ref="AD16:AD22" si="17">AC16*0.1</f>
        <v>#REF!</v>
      </c>
      <c r="AE16" s="43" t="e">
        <f t="shared" si="14"/>
        <v>#REF!</v>
      </c>
      <c r="AF16" s="39" t="e">
        <f>VLOOKUP(C16,[2]!Table1[[Province]:[Ngày HĐ dự phòng]],12,FALSE)</f>
        <v>#REF!</v>
      </c>
      <c r="AG16" s="39" t="e">
        <f>AF16</f>
        <v>#REF!</v>
      </c>
      <c r="AH16" s="39">
        <v>44091</v>
      </c>
      <c r="AI16" s="39">
        <v>44111</v>
      </c>
      <c r="AJ16" s="39">
        <v>44111</v>
      </c>
      <c r="AK16" s="231" t="s">
        <v>498</v>
      </c>
      <c r="AL16" s="230">
        <v>44154</v>
      </c>
      <c r="AM16" s="42">
        <v>1557031765</v>
      </c>
      <c r="AN16" s="230">
        <v>44914</v>
      </c>
      <c r="AO16" s="39" t="e">
        <f t="shared" ref="AO16:AO22" si="18">AF16</f>
        <v>#REF!</v>
      </c>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c r="IW16" s="15"/>
      <c r="IX16" s="15"/>
      <c r="IY16" s="15"/>
      <c r="IZ16" s="15"/>
    </row>
    <row r="17" spans="1:260" s="10" customFormat="1" ht="36.75" customHeight="1">
      <c r="A17" s="11">
        <f t="shared" si="12"/>
        <v>2</v>
      </c>
      <c r="B17" s="16" t="str">
        <f>VLOOKUP(A17,'Tên tỉnh'!$A$3:$C$65,2,FALSE)</f>
        <v>VNPT Bà Rịa - Vũng Tàu</v>
      </c>
      <c r="C17" s="17" t="str">
        <f>VLOOKUP(A17,'Tên tỉnh'!$A$3:$C$65,3,FALSE)</f>
        <v>Bà Rịa - Vũng Tàu</v>
      </c>
      <c r="D17" s="18" t="s">
        <v>485</v>
      </c>
      <c r="E17" s="17" t="s">
        <v>486</v>
      </c>
      <c r="F17" s="19">
        <v>43633</v>
      </c>
      <c r="G17" s="11">
        <v>3</v>
      </c>
      <c r="H17" s="12" t="s">
        <v>494</v>
      </c>
      <c r="I17" s="20">
        <v>44056</v>
      </c>
      <c r="J17" s="21" t="s">
        <v>419</v>
      </c>
      <c r="K17" s="11" t="s">
        <v>26</v>
      </c>
      <c r="L17" s="13">
        <v>829150</v>
      </c>
      <c r="M17" s="13" t="e">
        <f>VLOOKUP(C17,[3]!Table1[[Province]:[Ngày HĐ dự phòng]],5,FALSE)</f>
        <v>#REF!</v>
      </c>
      <c r="N17" s="13" t="e">
        <f>VLOOKUP(C17,[3]!Table1[[Province]:[Ngày HĐ dự phòng]],6,FALSE)</f>
        <v>#REF!</v>
      </c>
      <c r="O17" s="13" t="e">
        <f t="shared" si="0"/>
        <v>#REF!</v>
      </c>
      <c r="P17" s="12"/>
      <c r="Q17" s="22" t="e">
        <f>VLOOKUP(C17,[3]!Table1[[Province]:[Ngày HĐ dự phòng]],14,FALSE)</f>
        <v>#REF!</v>
      </c>
      <c r="R17" s="12"/>
      <c r="S17" s="22">
        <v>44180</v>
      </c>
      <c r="T17" s="22">
        <v>44118</v>
      </c>
      <c r="U17" s="22" t="e">
        <f t="shared" si="15"/>
        <v>#REF!</v>
      </c>
      <c r="V17" s="14" t="e">
        <f t="shared" ref="V17:V18" si="19">U17-T17+1</f>
        <v>#REF!</v>
      </c>
      <c r="W17" s="12">
        <v>30</v>
      </c>
      <c r="X17" s="14" t="e">
        <f t="shared" si="16"/>
        <v>#REF!</v>
      </c>
      <c r="Y17" s="218" t="e">
        <f>VLOOKUP(C17,[3]!Table1[[Province]:[Ngày HĐ dự phòng]],30,FALSE)</f>
        <v>#REF!</v>
      </c>
      <c r="Z17" s="22" t="e">
        <f>VLOOKUP(C17,[3]!Table1[[Province]:[Ngày HĐ dự phòng]],31,FALSE)</f>
        <v>#REF!</v>
      </c>
      <c r="AA17" s="218" t="e">
        <f>VLOOKUP(C17,[3]!Table1[[Province]:[Ngày HĐ dự phòng]],32,FALSE)</f>
        <v>#REF!</v>
      </c>
      <c r="AB17" s="22" t="e">
        <f>VLOOKUP(C17,[3]!Table1[[Province]:[Ngày HĐ dự phòng]],33,FALSE)</f>
        <v>#REF!</v>
      </c>
      <c r="AC17" s="40" t="e">
        <f t="shared" si="13"/>
        <v>#REF!</v>
      </c>
      <c r="AD17" s="43" t="e">
        <f t="shared" si="17"/>
        <v>#REF!</v>
      </c>
      <c r="AE17" s="43" t="e">
        <f t="shared" si="14"/>
        <v>#REF!</v>
      </c>
      <c r="AF17" s="39" t="e">
        <f>VLOOKUP(C17,[3]!Table1[[Province]:[Ngày HĐ dự phòng]],12,FALSE)</f>
        <v>#REF!</v>
      </c>
      <c r="AG17" s="39" t="e">
        <f>AF17</f>
        <v>#REF!</v>
      </c>
      <c r="AH17" s="39">
        <v>44118</v>
      </c>
      <c r="AI17" s="39">
        <v>44132</v>
      </c>
      <c r="AJ17" s="39">
        <v>44132</v>
      </c>
      <c r="AK17" s="231" t="s">
        <v>499</v>
      </c>
      <c r="AL17" s="230">
        <v>44190</v>
      </c>
      <c r="AM17" s="42">
        <v>1453466784</v>
      </c>
      <c r="AN17" s="230">
        <v>44941</v>
      </c>
      <c r="AO17" s="39" t="e">
        <f t="shared" si="18"/>
        <v>#REF!</v>
      </c>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s="15"/>
      <c r="GP17" s="15"/>
      <c r="GQ17" s="15"/>
      <c r="GR17" s="15"/>
      <c r="GS17" s="15"/>
      <c r="GT17" s="15"/>
      <c r="GU17" s="15"/>
      <c r="GV17" s="15"/>
      <c r="GW17" s="15"/>
      <c r="GX17" s="15"/>
      <c r="GY17" s="15"/>
      <c r="GZ17" s="15"/>
      <c r="HA17" s="15"/>
      <c r="HB17" s="15"/>
      <c r="HC17" s="15"/>
      <c r="HD17" s="15"/>
      <c r="HE17" s="15"/>
      <c r="HF17" s="15"/>
      <c r="HG17" s="15"/>
      <c r="HH17" s="15"/>
      <c r="HI17" s="15"/>
      <c r="HJ17" s="15"/>
      <c r="HK17" s="15"/>
      <c r="HL17" s="15"/>
      <c r="HM17" s="15"/>
      <c r="HN17" s="15"/>
      <c r="HO17" s="15"/>
      <c r="HP17" s="15"/>
      <c r="HQ17" s="15"/>
      <c r="HR17" s="15"/>
      <c r="HS17" s="15"/>
      <c r="HT17" s="15"/>
      <c r="HU17" s="15"/>
      <c r="HV17" s="15"/>
      <c r="HW17" s="15"/>
      <c r="HX17" s="15"/>
      <c r="HY17" s="15"/>
      <c r="HZ17" s="15"/>
      <c r="IA17" s="15"/>
      <c r="IB17" s="15"/>
      <c r="IC17" s="15"/>
      <c r="ID17" s="15"/>
      <c r="IE17" s="15"/>
      <c r="IF17" s="15"/>
      <c r="IG17" s="15"/>
      <c r="IH17" s="15"/>
      <c r="II17" s="15"/>
      <c r="IJ17" s="15"/>
      <c r="IK17" s="15"/>
      <c r="IL17" s="15"/>
      <c r="IM17" s="15"/>
      <c r="IN17" s="15"/>
      <c r="IO17" s="15"/>
      <c r="IP17" s="15"/>
      <c r="IQ17" s="15"/>
      <c r="IR17" s="15"/>
      <c r="IS17" s="15"/>
      <c r="IT17" s="15"/>
      <c r="IU17" s="15"/>
      <c r="IV17" s="15"/>
      <c r="IW17" s="15"/>
      <c r="IX17" s="15"/>
      <c r="IY17" s="15"/>
      <c r="IZ17" s="15"/>
    </row>
    <row r="18" spans="1:260" s="10" customFormat="1" ht="36.75" customHeight="1">
      <c r="A18" s="11">
        <f t="shared" si="12"/>
        <v>2</v>
      </c>
      <c r="B18" s="16" t="str">
        <f>VLOOKUP(A18,'Tên tỉnh'!$A$3:$C$65,2,FALSE)</f>
        <v>VNPT Bà Rịa - Vũng Tàu</v>
      </c>
      <c r="C18" s="17" t="str">
        <f>VLOOKUP(A18,'Tên tỉnh'!$A$3:$C$65,3,FALSE)</f>
        <v>Bà Rịa - Vũng Tàu</v>
      </c>
      <c r="D18" s="18" t="s">
        <v>485</v>
      </c>
      <c r="E18" s="17" t="s">
        <v>486</v>
      </c>
      <c r="F18" s="19">
        <v>43633</v>
      </c>
      <c r="G18" s="11">
        <v>4</v>
      </c>
      <c r="H18" s="11" t="s">
        <v>489</v>
      </c>
      <c r="I18" s="20">
        <v>44056</v>
      </c>
      <c r="J18" s="21" t="s">
        <v>419</v>
      </c>
      <c r="K18" s="11" t="s">
        <v>26</v>
      </c>
      <c r="L18" s="13">
        <v>829150</v>
      </c>
      <c r="M18" s="13" t="e">
        <f>VLOOKUP(C18,[4]!Table1[[Province]:[Ngày HĐ dự phòng]],6,FALSE)</f>
        <v>#REF!</v>
      </c>
      <c r="N18" s="13" t="e">
        <f>VLOOKUP(C18,[4]!Table1[[Province]:[Ngày HĐ dự phòng]],7,FALSE)</f>
        <v>#REF!</v>
      </c>
      <c r="O18" s="13" t="e">
        <f t="shared" si="0"/>
        <v>#REF!</v>
      </c>
      <c r="P18" s="12"/>
      <c r="Q18" s="22" t="e">
        <f>VLOOKUP(C18,[4]!Table1[[Province]:[Ngày HĐ dự phòng]],16,FALSE)</f>
        <v>#REF!</v>
      </c>
      <c r="R18" s="12"/>
      <c r="S18" s="22">
        <v>44208</v>
      </c>
      <c r="T18" s="22">
        <v>44127</v>
      </c>
      <c r="U18" s="22" t="e">
        <f t="shared" si="15"/>
        <v>#REF!</v>
      </c>
      <c r="V18" s="14" t="e">
        <f t="shared" si="19"/>
        <v>#REF!</v>
      </c>
      <c r="W18" s="12">
        <v>30</v>
      </c>
      <c r="X18" s="14" t="e">
        <f t="shared" si="16"/>
        <v>#REF!</v>
      </c>
      <c r="Y18" s="218" t="e">
        <f>VLOOKUP(C18,[4]!Table1[[Province]:[Ngày HĐ dự phòng]],32,FALSE)</f>
        <v>#REF!</v>
      </c>
      <c r="Z18" s="22" t="e">
        <f>VLOOKUP(C18,[4]!Table1[[Province]:[Ngày HĐ dự phòng]],33,FALSE)</f>
        <v>#REF!</v>
      </c>
      <c r="AA18" s="218" t="e">
        <f>VLOOKUP(C18,[4]!Table1[[Province]:[Ngày HĐ dự phòng]],34,FALSE)</f>
        <v>#REF!</v>
      </c>
      <c r="AB18" s="22" t="e">
        <f>VLOOKUP(C18,[4]!Table1[[Province]:[Ngày HĐ dự phòng]],35,FALSE)</f>
        <v>#REF!</v>
      </c>
      <c r="AC18" s="40" t="e">
        <f t="shared" si="13"/>
        <v>#REF!</v>
      </c>
      <c r="AD18" s="43" t="e">
        <f t="shared" si="17"/>
        <v>#REF!</v>
      </c>
      <c r="AE18" s="43" t="e">
        <f t="shared" si="14"/>
        <v>#REF!</v>
      </c>
      <c r="AF18" s="39" t="e">
        <f>VLOOKUP(C18,[4]!Table1[[Province]:[Ngày HĐ dự phòng]],13,FALSE)</f>
        <v>#REF!</v>
      </c>
      <c r="AG18" s="39" t="e">
        <f t="shared" ref="AG18:AG22" si="20">AF18</f>
        <v>#REF!</v>
      </c>
      <c r="AH18" s="39">
        <v>44127</v>
      </c>
      <c r="AI18" s="39">
        <v>44161</v>
      </c>
      <c r="AJ18" s="39">
        <v>44161</v>
      </c>
      <c r="AK18" s="231" t="s">
        <v>500</v>
      </c>
      <c r="AL18" s="230">
        <v>44214</v>
      </c>
      <c r="AM18" s="42">
        <v>241970845</v>
      </c>
      <c r="AN18" s="230">
        <v>44970</v>
      </c>
      <c r="AO18" s="39" t="e">
        <f t="shared" si="18"/>
        <v>#REF!</v>
      </c>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15"/>
      <c r="GO18" s="15"/>
      <c r="GP18" s="15"/>
      <c r="GQ18" s="15"/>
      <c r="GR18" s="15"/>
      <c r="GS18" s="15"/>
      <c r="GT18" s="15"/>
      <c r="GU18" s="15"/>
      <c r="GV18" s="15"/>
      <c r="GW18" s="15"/>
      <c r="GX18" s="15"/>
      <c r="GY18" s="15"/>
      <c r="GZ18" s="15"/>
      <c r="HA18" s="15"/>
      <c r="HB18" s="15"/>
      <c r="HC18" s="15"/>
      <c r="HD18" s="15"/>
      <c r="HE18" s="15"/>
      <c r="HF18" s="15"/>
      <c r="HG18" s="15"/>
      <c r="HH18" s="15"/>
      <c r="HI18" s="15"/>
      <c r="HJ18" s="15"/>
      <c r="HK18" s="15"/>
      <c r="HL18" s="15"/>
      <c r="HM18" s="15"/>
      <c r="HN18" s="15"/>
      <c r="HO18" s="15"/>
      <c r="HP18" s="15"/>
      <c r="HQ18" s="15"/>
      <c r="HR18" s="15"/>
      <c r="HS18" s="15"/>
      <c r="HT18" s="15"/>
      <c r="HU18" s="15"/>
      <c r="HV18" s="15"/>
      <c r="HW18" s="15"/>
      <c r="HX18" s="15"/>
      <c r="HY18" s="15"/>
      <c r="HZ18" s="15"/>
      <c r="IA18" s="15"/>
      <c r="IB18" s="15"/>
      <c r="IC18" s="15"/>
      <c r="ID18" s="15"/>
      <c r="IE18" s="15"/>
      <c r="IF18" s="15"/>
      <c r="IG18" s="15"/>
      <c r="IH18" s="15"/>
      <c r="II18" s="15"/>
      <c r="IJ18" s="15"/>
      <c r="IK18" s="15"/>
      <c r="IL18" s="15"/>
      <c r="IM18" s="15"/>
      <c r="IN18" s="15"/>
      <c r="IO18" s="15"/>
      <c r="IP18" s="15"/>
      <c r="IQ18" s="15"/>
      <c r="IR18" s="15"/>
      <c r="IS18" s="15"/>
      <c r="IT18" s="15"/>
      <c r="IU18" s="15"/>
      <c r="IV18" s="15"/>
      <c r="IW18" s="15"/>
      <c r="IX18" s="15"/>
      <c r="IY18" s="15"/>
      <c r="IZ18" s="15"/>
    </row>
    <row r="19" spans="1:260" s="10" customFormat="1" ht="36.75" customHeight="1">
      <c r="A19" s="11">
        <f t="shared" si="12"/>
        <v>2</v>
      </c>
      <c r="B19" s="16" t="str">
        <f>VLOOKUP(A19,'Tên tỉnh'!$A$3:$C$65,2,FALSE)</f>
        <v>VNPT Bà Rịa - Vũng Tàu</v>
      </c>
      <c r="C19" s="17" t="str">
        <f>VLOOKUP(A19,'Tên tỉnh'!$A$3:$C$65,3,FALSE)</f>
        <v>Bà Rịa - Vũng Tàu</v>
      </c>
      <c r="D19" s="18" t="s">
        <v>485</v>
      </c>
      <c r="E19" s="17" t="s">
        <v>486</v>
      </c>
      <c r="F19" s="19">
        <v>43633</v>
      </c>
      <c r="G19" s="11">
        <v>5</v>
      </c>
      <c r="H19" s="11" t="s">
        <v>490</v>
      </c>
      <c r="I19" s="20">
        <v>44056</v>
      </c>
      <c r="J19" s="21" t="s">
        <v>419</v>
      </c>
      <c r="K19" s="11" t="s">
        <v>26</v>
      </c>
      <c r="L19" s="13">
        <v>829150</v>
      </c>
      <c r="M19" s="13" t="e">
        <f>VLOOKUP(C19,[5]!Table1[[Province]:[Ngày HĐ dự phòng]],5,FALSE)</f>
        <v>#REF!</v>
      </c>
      <c r="N19" s="13" t="e">
        <f>VLOOKUP(C19,[5]!Table1[[Province]:[Ngày HĐ dự phòng]],6,FALSE)</f>
        <v>#REF!</v>
      </c>
      <c r="O19" s="13" t="e">
        <f t="shared" si="0"/>
        <v>#REF!</v>
      </c>
      <c r="P19" s="12"/>
      <c r="Q19" s="22" t="e">
        <f>VLOOKUP(C19,[5]!Table1[[Province]:[Ngày HĐ dự phòng]],14,FALSE)</f>
        <v>#REF!</v>
      </c>
      <c r="R19" s="12"/>
      <c r="S19" s="22">
        <v>44210</v>
      </c>
      <c r="T19" s="22">
        <v>44148</v>
      </c>
      <c r="U19" s="22" t="e">
        <f t="shared" si="15"/>
        <v>#REF!</v>
      </c>
      <c r="V19" s="14" t="e">
        <f>U19-T19+1</f>
        <v>#REF!</v>
      </c>
      <c r="W19" s="12">
        <v>30</v>
      </c>
      <c r="X19" s="14" t="e">
        <f>V19-W19</f>
        <v>#REF!</v>
      </c>
      <c r="Y19" s="218" t="e">
        <f>VLOOKUP(C19,[5]!Table1[[Province]:[Ngày HĐ dự phòng]],30,FALSE)</f>
        <v>#REF!</v>
      </c>
      <c r="Z19" s="22" t="e">
        <f>VLOOKUP(C19,[5]!Table1[[Province]:[Ngày HĐ dự phòng]],31,FALSE)</f>
        <v>#REF!</v>
      </c>
      <c r="AA19" s="218" t="e">
        <f>VLOOKUP(C19,[5]!Table1[[Province]:[Ngày HĐ dự phòng]],32,FALSE)</f>
        <v>#REF!</v>
      </c>
      <c r="AB19" s="22" t="e">
        <f>VLOOKUP(C19,[5]!Table1[[Province]:[Ngày HĐ dự phòng]],33,FALSE)</f>
        <v>#REF!</v>
      </c>
      <c r="AC19" s="40" t="e">
        <f t="shared" si="13"/>
        <v>#REF!</v>
      </c>
      <c r="AD19" s="43" t="e">
        <f t="shared" si="17"/>
        <v>#REF!</v>
      </c>
      <c r="AE19" s="43" t="e">
        <f t="shared" si="14"/>
        <v>#REF!</v>
      </c>
      <c r="AF19" s="39" t="e">
        <f>VLOOKUP(C19,[5]!Table1[[Province]:[Ngày HĐ dự phòng]],12,FALSE)</f>
        <v>#REF!</v>
      </c>
      <c r="AG19" s="39" t="e">
        <f t="shared" si="20"/>
        <v>#REF!</v>
      </c>
      <c r="AH19" s="39">
        <v>44148</v>
      </c>
      <c r="AI19" s="39">
        <v>44162</v>
      </c>
      <c r="AJ19" s="39">
        <v>44162</v>
      </c>
      <c r="AK19" s="232" t="s">
        <v>501</v>
      </c>
      <c r="AL19" s="230">
        <v>44214</v>
      </c>
      <c r="AM19" s="42">
        <v>786063220</v>
      </c>
      <c r="AN19" s="230">
        <v>44970</v>
      </c>
      <c r="AO19" s="39" t="e">
        <f t="shared" si="18"/>
        <v>#REF!</v>
      </c>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5"/>
      <c r="GN19" s="15"/>
      <c r="GO19" s="15"/>
      <c r="GP19" s="15"/>
      <c r="GQ19" s="15"/>
      <c r="GR19" s="15"/>
      <c r="GS19" s="15"/>
      <c r="GT19" s="15"/>
      <c r="GU19" s="15"/>
      <c r="GV19" s="15"/>
      <c r="GW19" s="15"/>
      <c r="GX19" s="15"/>
      <c r="GY19" s="15"/>
      <c r="GZ19" s="15"/>
      <c r="HA19" s="15"/>
      <c r="HB19" s="15"/>
      <c r="HC19" s="15"/>
      <c r="HD19" s="15"/>
      <c r="HE19" s="15"/>
      <c r="HF19" s="15"/>
      <c r="HG19" s="15"/>
      <c r="HH19" s="15"/>
      <c r="HI19" s="15"/>
      <c r="HJ19" s="15"/>
      <c r="HK19" s="15"/>
      <c r="HL19" s="15"/>
      <c r="HM19" s="15"/>
      <c r="HN19" s="15"/>
      <c r="HO19" s="15"/>
      <c r="HP19" s="15"/>
      <c r="HQ19" s="15"/>
      <c r="HR19" s="15"/>
      <c r="HS19" s="15"/>
      <c r="HT19" s="15"/>
      <c r="HU19" s="15"/>
      <c r="HV19" s="15"/>
      <c r="HW19" s="15"/>
      <c r="HX19" s="15"/>
      <c r="HY19" s="15"/>
      <c r="HZ19" s="15"/>
      <c r="IA19" s="15"/>
      <c r="IB19" s="15"/>
      <c r="IC19" s="15"/>
      <c r="ID19" s="15"/>
      <c r="IE19" s="15"/>
      <c r="IF19" s="15"/>
      <c r="IG19" s="15"/>
      <c r="IH19" s="15"/>
      <c r="II19" s="15"/>
      <c r="IJ19" s="15"/>
      <c r="IK19" s="15"/>
      <c r="IL19" s="15"/>
      <c r="IM19" s="15"/>
      <c r="IN19" s="15"/>
      <c r="IO19" s="15"/>
      <c r="IP19" s="15"/>
      <c r="IQ19" s="15"/>
      <c r="IR19" s="15"/>
      <c r="IS19" s="15"/>
      <c r="IT19" s="15"/>
      <c r="IU19" s="15"/>
      <c r="IV19" s="15"/>
      <c r="IW19" s="15"/>
      <c r="IX19" s="15"/>
      <c r="IY19" s="15"/>
      <c r="IZ19" s="15"/>
    </row>
    <row r="20" spans="1:260" s="10" customFormat="1" ht="36.75" customHeight="1">
      <c r="A20" s="11">
        <f t="shared" si="12"/>
        <v>2</v>
      </c>
      <c r="B20" s="16" t="str">
        <f>VLOOKUP(A20,'Tên tỉnh'!$A$3:$C$65,2,FALSE)</f>
        <v>VNPT Bà Rịa - Vũng Tàu</v>
      </c>
      <c r="C20" s="17" t="str">
        <f>VLOOKUP(A20,'Tên tỉnh'!$A$3:$C$65,3,FALSE)</f>
        <v>Bà Rịa - Vũng Tàu</v>
      </c>
      <c r="D20" s="18" t="s">
        <v>485</v>
      </c>
      <c r="E20" s="17" t="s">
        <v>486</v>
      </c>
      <c r="F20" s="19">
        <v>43633</v>
      </c>
      <c r="G20" s="11">
        <v>6</v>
      </c>
      <c r="H20" s="12" t="s">
        <v>491</v>
      </c>
      <c r="I20" s="20">
        <v>44056</v>
      </c>
      <c r="J20" s="21" t="s">
        <v>419</v>
      </c>
      <c r="K20" s="11" t="s">
        <v>26</v>
      </c>
      <c r="L20" s="13">
        <v>829150</v>
      </c>
      <c r="M20" s="13" t="e">
        <f>VLOOKUP(C20,[6]!Table1[[Province]:[Ngày HĐ dự phòng]],5,FALSE)</f>
        <v>#REF!</v>
      </c>
      <c r="N20" s="13" t="e">
        <f>VLOOKUP(C20,[6]!Table1[[Province]:[Ngày HĐ dự phòng]],6,FALSE)</f>
        <v>#REF!</v>
      </c>
      <c r="O20" s="13" t="e">
        <f t="shared" si="0"/>
        <v>#REF!</v>
      </c>
      <c r="P20" s="12"/>
      <c r="Q20" s="22" t="e">
        <f>VLOOKUP(C20,[6]!Table1[[Province]:[Ngày HĐ dự phòng]],14,FALSE)</f>
        <v>#REF!</v>
      </c>
      <c r="R20" s="12"/>
      <c r="S20" s="22">
        <v>44251</v>
      </c>
      <c r="T20" s="22">
        <v>44179</v>
      </c>
      <c r="U20" s="22" t="e">
        <f t="shared" si="15"/>
        <v>#REF!</v>
      </c>
      <c r="V20" s="14" t="e">
        <f>U20-T20+1</f>
        <v>#REF!</v>
      </c>
      <c r="W20" s="12">
        <v>30</v>
      </c>
      <c r="X20" s="14" t="e">
        <f t="shared" ref="X20:X22" si="21">V20-W20</f>
        <v>#REF!</v>
      </c>
      <c r="Y20" s="218" t="e">
        <f>VLOOKUP(C20,[6]!Table1[[Province]:[Ngày HĐ dự phòng]],30,FALSE)</f>
        <v>#REF!</v>
      </c>
      <c r="Z20" s="22" t="e">
        <f>VLOOKUP(C20,[6]!Table1[[Province]:[Ngày HĐ dự phòng]],31,FALSE)</f>
        <v>#REF!</v>
      </c>
      <c r="AA20" s="218" t="e">
        <f>VLOOKUP(C20,[6]!Table1[[Province]:[Ngày HĐ dự phòng]],32,FALSE)</f>
        <v>#REF!</v>
      </c>
      <c r="AB20" s="22" t="e">
        <f>VLOOKUP(C20,[6]!Table1[[Province]:[Ngày HĐ dự phòng]],33,FALSE)</f>
        <v>#REF!</v>
      </c>
      <c r="AC20" s="40" t="e">
        <f t="shared" si="13"/>
        <v>#REF!</v>
      </c>
      <c r="AD20" s="43" t="e">
        <f t="shared" si="17"/>
        <v>#REF!</v>
      </c>
      <c r="AE20" s="43" t="e">
        <f t="shared" si="14"/>
        <v>#REF!</v>
      </c>
      <c r="AF20" s="39" t="e">
        <f>VLOOKUP(C20,[6]!Table1[[Province]:[Ngày HĐ dự phòng]],12,FALSE)</f>
        <v>#REF!</v>
      </c>
      <c r="AG20" s="39" t="e">
        <f t="shared" si="20"/>
        <v>#REF!</v>
      </c>
      <c r="AH20" s="39">
        <v>44179</v>
      </c>
      <c r="AI20" s="39">
        <v>44190</v>
      </c>
      <c r="AJ20" s="39">
        <v>44190</v>
      </c>
      <c r="AK20" s="232" t="s">
        <v>502</v>
      </c>
      <c r="AL20" s="230">
        <v>44259</v>
      </c>
      <c r="AM20" s="42">
        <v>1476131599</v>
      </c>
      <c r="AN20" s="230">
        <v>45012</v>
      </c>
      <c r="AO20" s="39" t="e">
        <f t="shared" si="18"/>
        <v>#REF!</v>
      </c>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15"/>
      <c r="GO20" s="15"/>
      <c r="GP20" s="15"/>
      <c r="GQ20" s="15"/>
      <c r="GR20" s="15"/>
      <c r="GS20" s="15"/>
      <c r="GT20" s="15"/>
      <c r="GU20" s="15"/>
      <c r="GV20" s="15"/>
      <c r="GW20" s="15"/>
      <c r="GX20" s="15"/>
      <c r="GY20" s="15"/>
      <c r="GZ20" s="15"/>
      <c r="HA20" s="15"/>
      <c r="HB20" s="15"/>
      <c r="HC20" s="15"/>
      <c r="HD20" s="15"/>
      <c r="HE20" s="15"/>
      <c r="HF20" s="15"/>
      <c r="HG20" s="15"/>
      <c r="HH20" s="15"/>
      <c r="HI20" s="15"/>
      <c r="HJ20" s="15"/>
      <c r="HK20" s="15"/>
      <c r="HL20" s="15"/>
      <c r="HM20" s="15"/>
      <c r="HN20" s="15"/>
      <c r="HO20" s="15"/>
      <c r="HP20" s="15"/>
      <c r="HQ20" s="15"/>
      <c r="HR20" s="15"/>
      <c r="HS20" s="15"/>
      <c r="HT20" s="15"/>
      <c r="HU20" s="15"/>
      <c r="HV20" s="15"/>
      <c r="HW20" s="15"/>
      <c r="HX20" s="15"/>
      <c r="HY20" s="15"/>
      <c r="HZ20" s="15"/>
      <c r="IA20" s="15"/>
      <c r="IB20" s="15"/>
      <c r="IC20" s="15"/>
      <c r="ID20" s="15"/>
      <c r="IE20" s="15"/>
      <c r="IF20" s="15"/>
      <c r="IG20" s="15"/>
      <c r="IH20" s="15"/>
      <c r="II20" s="15"/>
      <c r="IJ20" s="15"/>
      <c r="IK20" s="15"/>
      <c r="IL20" s="15"/>
      <c r="IM20" s="15"/>
      <c r="IN20" s="15"/>
      <c r="IO20" s="15"/>
      <c r="IP20" s="15"/>
      <c r="IQ20" s="15"/>
      <c r="IR20" s="15"/>
      <c r="IS20" s="15"/>
      <c r="IT20" s="15"/>
      <c r="IU20" s="15"/>
      <c r="IV20" s="15"/>
      <c r="IW20" s="15"/>
      <c r="IX20" s="15"/>
      <c r="IY20" s="15"/>
      <c r="IZ20" s="15"/>
    </row>
    <row r="21" spans="1:260" s="10" customFormat="1" ht="36.75" customHeight="1">
      <c r="A21" s="11">
        <f t="shared" si="12"/>
        <v>2</v>
      </c>
      <c r="B21" s="16" t="str">
        <f>VLOOKUP(A21,'Tên tỉnh'!$A$3:$C$65,2,FALSE)</f>
        <v>VNPT Bà Rịa - Vũng Tàu</v>
      </c>
      <c r="C21" s="17" t="str">
        <f>VLOOKUP(A21,'Tên tỉnh'!$A$3:$C$65,3,FALSE)</f>
        <v>Bà Rịa - Vũng Tàu</v>
      </c>
      <c r="D21" s="18" t="s">
        <v>485</v>
      </c>
      <c r="E21" s="17" t="s">
        <v>486</v>
      </c>
      <c r="F21" s="19">
        <v>43633</v>
      </c>
      <c r="G21" s="11">
        <v>7</v>
      </c>
      <c r="H21" s="11" t="s">
        <v>492</v>
      </c>
      <c r="I21" s="20">
        <v>44056</v>
      </c>
      <c r="J21" s="21" t="s">
        <v>419</v>
      </c>
      <c r="K21" s="11" t="s">
        <v>26</v>
      </c>
      <c r="L21" s="13">
        <v>829150</v>
      </c>
      <c r="M21" s="13" t="e">
        <f>VLOOKUP(C20,[7]!Table1[[Province]:[Ngày HĐ dự phòng]],6,FALSE)</f>
        <v>#REF!</v>
      </c>
      <c r="N21" s="13" t="e">
        <f>VLOOKUP(C20,[7]!Table1[[Province]:[Ngày HĐ dự phòng]],7,FALSE)</f>
        <v>#REF!</v>
      </c>
      <c r="O21" s="13" t="e">
        <f t="shared" si="0"/>
        <v>#REF!</v>
      </c>
      <c r="P21" s="12"/>
      <c r="Q21" s="22" t="e">
        <f>VLOOKUP(C20,[7]!Table1[[Province]:[Ngày HĐ dự phòng]],16,FALSE)</f>
        <v>#REF!</v>
      </c>
      <c r="R21" s="12"/>
      <c r="S21" s="22">
        <v>44263</v>
      </c>
      <c r="T21" s="22">
        <v>44200</v>
      </c>
      <c r="U21" s="22" t="e">
        <f t="shared" si="15"/>
        <v>#REF!</v>
      </c>
      <c r="V21" s="14" t="e">
        <f t="shared" ref="V21:V22" si="22">U21-T21+1</f>
        <v>#REF!</v>
      </c>
      <c r="W21" s="12">
        <v>30</v>
      </c>
      <c r="X21" s="14" t="e">
        <f t="shared" si="21"/>
        <v>#REF!</v>
      </c>
      <c r="Y21" s="218" t="e">
        <f>VLOOKUP(C20,[7]!Table1[[Province]:[Ngày HĐ dự phòng]],32,FALSE)</f>
        <v>#REF!</v>
      </c>
      <c r="Z21" s="22" t="e">
        <f>VLOOKUP(C20,[7]!Table1[[Province]:[Ngày HĐ dự phòng]],33,FALSE)</f>
        <v>#REF!</v>
      </c>
      <c r="AA21" s="218" t="e">
        <f>VLOOKUP(C20,[7]!Table1[[Province]:[Ngày HĐ dự phòng]],34,FALSE)</f>
        <v>#REF!</v>
      </c>
      <c r="AB21" s="22" t="e">
        <f>VLOOKUP(C20,[7]!Table1[[Province]:[Ngày HĐ dự phòng]],35,FALSE)</f>
        <v>#REF!</v>
      </c>
      <c r="AC21" s="40" t="e">
        <f t="shared" si="13"/>
        <v>#REF!</v>
      </c>
      <c r="AD21" s="43" t="e">
        <f t="shared" si="17"/>
        <v>#REF!</v>
      </c>
      <c r="AE21" s="43" t="e">
        <f t="shared" si="14"/>
        <v>#REF!</v>
      </c>
      <c r="AF21" s="39" t="e">
        <f>VLOOKUP(C20,[7]!Table1[[Province]:[Ngày HĐ dự phòng]],13,FALSE)</f>
        <v>#REF!</v>
      </c>
      <c r="AG21" s="39" t="e">
        <f t="shared" si="20"/>
        <v>#REF!</v>
      </c>
      <c r="AH21" s="39">
        <v>44200</v>
      </c>
      <c r="AI21" s="39">
        <v>44210</v>
      </c>
      <c r="AJ21" s="39">
        <v>44210</v>
      </c>
      <c r="AK21" s="232" t="s">
        <v>503</v>
      </c>
      <c r="AL21" s="230">
        <v>44272</v>
      </c>
      <c r="AM21" s="42">
        <v>492515100</v>
      </c>
      <c r="AN21" s="230">
        <v>45023</v>
      </c>
      <c r="AO21" s="39" t="e">
        <f t="shared" si="18"/>
        <v>#REF!</v>
      </c>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15"/>
      <c r="GO21" s="15"/>
      <c r="GP21" s="15"/>
      <c r="GQ21" s="15"/>
      <c r="GR21" s="15"/>
      <c r="GS21" s="15"/>
      <c r="GT21" s="15"/>
      <c r="GU21" s="15"/>
      <c r="GV21" s="15"/>
      <c r="GW21" s="15"/>
      <c r="GX21" s="15"/>
      <c r="GY21" s="15"/>
      <c r="GZ21" s="15"/>
      <c r="HA21" s="15"/>
      <c r="HB21" s="15"/>
      <c r="HC21" s="15"/>
      <c r="HD21" s="15"/>
      <c r="HE21" s="15"/>
      <c r="HF21" s="15"/>
      <c r="HG21" s="15"/>
      <c r="HH21" s="15"/>
      <c r="HI21" s="15"/>
      <c r="HJ21" s="15"/>
      <c r="HK21" s="15"/>
      <c r="HL21" s="15"/>
      <c r="HM21" s="15"/>
      <c r="HN21" s="15"/>
      <c r="HO21" s="15"/>
      <c r="HP21" s="15"/>
      <c r="HQ21" s="15"/>
      <c r="HR21" s="15"/>
      <c r="HS21" s="15"/>
      <c r="HT21" s="15"/>
      <c r="HU21" s="15"/>
      <c r="HV21" s="15"/>
      <c r="HW21" s="15"/>
      <c r="HX21" s="15"/>
      <c r="HY21" s="15"/>
      <c r="HZ21" s="15"/>
      <c r="IA21" s="15"/>
      <c r="IB21" s="15"/>
      <c r="IC21" s="15"/>
      <c r="ID21" s="15"/>
      <c r="IE21" s="15"/>
      <c r="IF21" s="15"/>
      <c r="IG21" s="15"/>
      <c r="IH21" s="15"/>
      <c r="II21" s="15"/>
      <c r="IJ21" s="15"/>
      <c r="IK21" s="15"/>
      <c r="IL21" s="15"/>
      <c r="IM21" s="15"/>
      <c r="IN21" s="15"/>
      <c r="IO21" s="15"/>
      <c r="IP21" s="15"/>
      <c r="IQ21" s="15"/>
      <c r="IR21" s="15"/>
      <c r="IS21" s="15"/>
      <c r="IT21" s="15"/>
      <c r="IU21" s="15"/>
      <c r="IV21" s="15"/>
      <c r="IW21" s="15"/>
      <c r="IX21" s="15"/>
      <c r="IY21" s="15"/>
      <c r="IZ21" s="15"/>
    </row>
    <row r="22" spans="1:260" s="10" customFormat="1" ht="36.75" customHeight="1">
      <c r="A22" s="11">
        <f t="shared" si="12"/>
        <v>2</v>
      </c>
      <c r="B22" s="16" t="str">
        <f>VLOOKUP(A22,'Tên tỉnh'!$A$3:$C$65,2,FALSE)</f>
        <v>VNPT Bà Rịa - Vũng Tàu</v>
      </c>
      <c r="C22" s="17" t="str">
        <f>VLOOKUP(A22,'Tên tỉnh'!$A$3:$C$65,3,FALSE)</f>
        <v>Bà Rịa - Vũng Tàu</v>
      </c>
      <c r="D22" s="18" t="s">
        <v>485</v>
      </c>
      <c r="E22" s="17" t="s">
        <v>486</v>
      </c>
      <c r="F22" s="19">
        <v>43633</v>
      </c>
      <c r="G22" s="11">
        <v>8</v>
      </c>
      <c r="H22" s="11" t="s">
        <v>493</v>
      </c>
      <c r="I22" s="20">
        <v>44056</v>
      </c>
      <c r="J22" s="21" t="s">
        <v>419</v>
      </c>
      <c r="K22" s="11" t="s">
        <v>26</v>
      </c>
      <c r="L22" s="13">
        <v>829150</v>
      </c>
      <c r="M22" s="13" t="e">
        <f>VLOOKUP(C22,[8]Sheet1!$B$2:$AH$2,5,FALSE)</f>
        <v>#N/A</v>
      </c>
      <c r="N22" s="13" t="e">
        <f>VLOOKUP(C22,[8]Sheet1!$B$2:$AH$2,6,FALSE)</f>
        <v>#N/A</v>
      </c>
      <c r="O22" s="13" t="e">
        <f t="shared" si="0"/>
        <v>#N/A</v>
      </c>
      <c r="P22" s="12"/>
      <c r="Q22" s="22" t="e">
        <f>VLOOKUP(C22,[8]Sheet1!$B$2:$AH$2,14,FALSE)</f>
        <v>#N/A</v>
      </c>
      <c r="R22" s="12"/>
      <c r="S22" s="22">
        <v>44279</v>
      </c>
      <c r="T22" s="22">
        <v>44223</v>
      </c>
      <c r="U22" s="22" t="e">
        <f t="shared" si="15"/>
        <v>#N/A</v>
      </c>
      <c r="V22" s="14" t="e">
        <f t="shared" si="22"/>
        <v>#N/A</v>
      </c>
      <c r="W22" s="12">
        <v>30</v>
      </c>
      <c r="X22" s="14" t="e">
        <f t="shared" si="21"/>
        <v>#N/A</v>
      </c>
      <c r="Y22" s="218" t="e">
        <f>VLOOKUP(C22,[8]Sheet1!$B$2:$AH$2,30,FALSE)</f>
        <v>#N/A</v>
      </c>
      <c r="Z22" s="22" t="e">
        <f>VLOOKUP(C22,[8]Sheet1!$B$2:$AH$2,31,FALSE)</f>
        <v>#N/A</v>
      </c>
      <c r="AA22" s="218" t="e">
        <f>VLOOKUP(C22,[8]Sheet1!$B$2:$AH$2,32,FALSE)</f>
        <v>#N/A</v>
      </c>
      <c r="AB22" s="22" t="e">
        <f>VLOOKUP(C22,[8]Sheet1!$B$2:$AH$2,33,FALSE)</f>
        <v>#N/A</v>
      </c>
      <c r="AC22" s="40" t="e">
        <f t="shared" si="13"/>
        <v>#N/A</v>
      </c>
      <c r="AD22" s="43" t="e">
        <f t="shared" si="17"/>
        <v>#N/A</v>
      </c>
      <c r="AE22" s="43" t="e">
        <f t="shared" si="14"/>
        <v>#N/A</v>
      </c>
      <c r="AF22" s="39" t="e">
        <f>VLOOKUP(C22,[8]Sheet1!$B$2:$AH$2,12,FALSE)</f>
        <v>#N/A</v>
      </c>
      <c r="AG22" s="39" t="e">
        <f t="shared" si="20"/>
        <v>#N/A</v>
      </c>
      <c r="AH22" s="39">
        <v>44223</v>
      </c>
      <c r="AI22" s="39">
        <v>44230</v>
      </c>
      <c r="AJ22" s="39">
        <v>44230</v>
      </c>
      <c r="AK22" s="232" t="s">
        <v>504</v>
      </c>
      <c r="AL22" s="230">
        <v>44288</v>
      </c>
      <c r="AM22" s="42">
        <v>262218688</v>
      </c>
      <c r="AN22" s="230">
        <v>45040</v>
      </c>
      <c r="AO22" s="39" t="e">
        <f t="shared" si="18"/>
        <v>#N/A</v>
      </c>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15"/>
      <c r="GO22" s="15"/>
      <c r="GP22" s="15"/>
      <c r="GQ22" s="15"/>
      <c r="GR22" s="15"/>
      <c r="GS22" s="15"/>
      <c r="GT22" s="15"/>
      <c r="GU22" s="15"/>
      <c r="GV22" s="15"/>
      <c r="GW22" s="15"/>
      <c r="GX22" s="15"/>
      <c r="GY22" s="15"/>
      <c r="GZ22" s="15"/>
      <c r="HA22" s="15"/>
      <c r="HB22" s="15"/>
      <c r="HC22" s="15"/>
      <c r="HD22" s="15"/>
      <c r="HE22" s="15"/>
      <c r="HF22" s="15"/>
      <c r="HG22" s="15"/>
      <c r="HH22" s="15"/>
      <c r="HI22" s="15"/>
      <c r="HJ22" s="15"/>
      <c r="HK22" s="15"/>
      <c r="HL22" s="15"/>
      <c r="HM22" s="15"/>
      <c r="HN22" s="15"/>
      <c r="HO22" s="15"/>
      <c r="HP22" s="15"/>
      <c r="HQ22" s="15"/>
      <c r="HR22" s="15"/>
      <c r="HS22" s="15"/>
      <c r="HT22" s="15"/>
      <c r="HU22" s="15"/>
      <c r="HV22" s="15"/>
      <c r="HW22" s="15"/>
      <c r="HX22" s="15"/>
      <c r="HY22" s="15"/>
      <c r="HZ22" s="15"/>
      <c r="IA22" s="15"/>
      <c r="IB22" s="15"/>
      <c r="IC22" s="15"/>
      <c r="ID22" s="15"/>
      <c r="IE22" s="15"/>
      <c r="IF22" s="15"/>
      <c r="IG22" s="15"/>
      <c r="IH22" s="15"/>
      <c r="II22" s="15"/>
      <c r="IJ22" s="15"/>
      <c r="IK22" s="15"/>
      <c r="IL22" s="15"/>
      <c r="IM22" s="15"/>
      <c r="IN22" s="15"/>
      <c r="IO22" s="15"/>
      <c r="IP22" s="15"/>
      <c r="IQ22" s="15"/>
      <c r="IR22" s="15"/>
      <c r="IS22" s="15"/>
      <c r="IT22" s="15"/>
      <c r="IU22" s="15"/>
      <c r="IV22" s="15"/>
      <c r="IW22" s="15"/>
      <c r="IX22" s="15"/>
      <c r="IY22" s="15"/>
      <c r="IZ22" s="15"/>
    </row>
    <row r="23" spans="1:260" s="25" customFormat="1" ht="28.5" customHeight="1">
      <c r="A23" s="23"/>
      <c r="B23" s="24" t="str">
        <f>B15&amp;" Total"</f>
        <v>VNPT Bà Rịa - Vũng Tàu Total</v>
      </c>
      <c r="C23" s="24"/>
      <c r="E23" s="228"/>
      <c r="F23" s="26"/>
      <c r="G23" s="23"/>
      <c r="I23" s="26"/>
      <c r="J23" s="27"/>
      <c r="L23" s="28"/>
      <c r="M23" s="28"/>
      <c r="N23" s="28"/>
      <c r="O23" s="29" t="e">
        <f t="shared" ref="O23" si="23">SUBTOTAL(9,O15:O22)</f>
        <v>#REF!</v>
      </c>
      <c r="P23" s="12"/>
      <c r="Q23" s="11"/>
      <c r="R23" s="28"/>
      <c r="S23" s="30"/>
      <c r="T23" s="31"/>
      <c r="U23" s="22"/>
      <c r="V23" s="32"/>
      <c r="W23" s="33"/>
      <c r="X23" s="14"/>
      <c r="Y23" s="218"/>
      <c r="Z23" s="22"/>
      <c r="AA23" s="218"/>
      <c r="AB23" s="22"/>
      <c r="AC23" s="38"/>
      <c r="AD23" s="38"/>
      <c r="AE23" s="38"/>
      <c r="AF23" s="38"/>
      <c r="AG23" s="38"/>
      <c r="AH23" s="38"/>
      <c r="AI23" s="38"/>
      <c r="AJ23" s="38"/>
      <c r="AK23" s="38"/>
      <c r="AL23" s="38"/>
      <c r="AM23" s="38"/>
      <c r="AN23" s="38"/>
      <c r="AO23" s="38"/>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row>
    <row r="24" spans="1:260" s="10" customFormat="1" ht="36.75" customHeight="1">
      <c r="A24" s="11">
        <f t="shared" si="12"/>
        <v>3</v>
      </c>
      <c r="B24" s="16" t="str">
        <f>VLOOKUP(A24,'Tên tỉnh'!$A$3:$C$65,2,FALSE)</f>
        <v>VNPT Bạc Liêu</v>
      </c>
      <c r="C24" s="17" t="str">
        <f>VLOOKUP(A24,'Tên tỉnh'!$A$3:$C$65,3,FALSE)</f>
        <v>Bạc Liêu</v>
      </c>
      <c r="D24" s="18" t="s">
        <v>485</v>
      </c>
      <c r="E24" s="17" t="s">
        <v>486</v>
      </c>
      <c r="F24" s="19">
        <v>43633</v>
      </c>
      <c r="G24" s="11">
        <v>1</v>
      </c>
      <c r="H24" s="11" t="s">
        <v>487</v>
      </c>
      <c r="I24" s="20">
        <v>44056</v>
      </c>
      <c r="J24" s="21" t="s">
        <v>419</v>
      </c>
      <c r="K24" s="11" t="s">
        <v>26</v>
      </c>
      <c r="L24" s="13">
        <v>829150</v>
      </c>
      <c r="M24" s="13" t="e">
        <f>VLOOKUP(C24,[1]!Table1[[Province]:[Ngày HĐ dự phòng]],5,FALSE)</f>
        <v>#REF!</v>
      </c>
      <c r="N24" s="13" t="e">
        <f>VLOOKUP(C24,[1]!Table1[[Province]:[Ngày HĐ dự phòng]],6,FALSE)</f>
        <v>#REF!</v>
      </c>
      <c r="O24" s="13" t="e">
        <f t="shared" si="0"/>
        <v>#REF!</v>
      </c>
      <c r="P24" s="12"/>
      <c r="Q24" s="22" t="e">
        <f>VLOOKUP(C24,[1]!Table1[[Province]:[Ngày HĐ dự phòng]],15,FALSE)</f>
        <v>#REF!</v>
      </c>
      <c r="R24" s="12"/>
      <c r="S24" s="22">
        <v>44153</v>
      </c>
      <c r="T24" s="22">
        <v>44068</v>
      </c>
      <c r="U24" s="22" t="e">
        <f>Q24</f>
        <v>#REF!</v>
      </c>
      <c r="V24" s="14" t="e">
        <f>U24-T24+1</f>
        <v>#REF!</v>
      </c>
      <c r="W24" s="12">
        <v>45</v>
      </c>
      <c r="X24" s="14" t="e">
        <f>V24-W24</f>
        <v>#REF!</v>
      </c>
      <c r="Y24" s="218" t="e">
        <f>VLOOKUP(C24,[1]!Table1[[Province]:[Ngày HĐ dự phòng]],34,FALSE)</f>
        <v>#REF!</v>
      </c>
      <c r="Z24" s="22" t="e">
        <f>VLOOKUP(C24,[1]!Table1[[Province]:[Ngày HĐ dự phòng]],35,FALSE)</f>
        <v>#REF!</v>
      </c>
      <c r="AA24" s="218" t="e">
        <f>VLOOKUP(C24,[1]!Table1[[Province]:[Ngày HĐ dự phòng]],36,FALSE)</f>
        <v>#REF!</v>
      </c>
      <c r="AB24" s="22" t="e">
        <f>VLOOKUP(C24,[1]!Table1[[Province]:[Ngày HĐ dự phòng]],37,FALSE)</f>
        <v>#REF!</v>
      </c>
      <c r="AC24" s="40" t="e">
        <f t="shared" ref="AC24:AC31" si="24">O24</f>
        <v>#REF!</v>
      </c>
      <c r="AD24" s="43" t="e">
        <f>AC24*0.1</f>
        <v>#REF!</v>
      </c>
      <c r="AE24" s="43" t="e">
        <f t="shared" ref="AE24:AE31" si="25">AC24+AD24</f>
        <v>#REF!</v>
      </c>
      <c r="AF24" s="39" t="e">
        <f>VLOOKUP(C24,[1]!Table1[[Province]:[Ngày HĐ dự phòng]],13,FALSE)</f>
        <v>#REF!</v>
      </c>
      <c r="AG24" s="39" t="e">
        <f>AF24</f>
        <v>#REF!</v>
      </c>
      <c r="AH24" s="39">
        <v>44068</v>
      </c>
      <c r="AI24" s="39">
        <v>44097</v>
      </c>
      <c r="AJ24" s="39">
        <v>44097</v>
      </c>
      <c r="AK24" s="231" t="s">
        <v>497</v>
      </c>
      <c r="AL24" s="230">
        <v>44153</v>
      </c>
      <c r="AM24" s="42">
        <v>3008400799</v>
      </c>
      <c r="AN24" s="230">
        <v>44913</v>
      </c>
      <c r="AO24" s="39" t="e">
        <f>AF24</f>
        <v>#REF!</v>
      </c>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s="15"/>
      <c r="GP24" s="15"/>
      <c r="GQ24" s="15"/>
      <c r="GR24" s="15"/>
      <c r="GS24" s="15"/>
      <c r="GT24" s="15"/>
      <c r="GU24" s="15"/>
      <c r="GV24" s="15"/>
      <c r="GW24" s="15"/>
      <c r="GX24" s="15"/>
      <c r="GY24" s="15"/>
      <c r="GZ24" s="15"/>
      <c r="HA24" s="15"/>
      <c r="HB24" s="15"/>
      <c r="HC24" s="15"/>
      <c r="HD24" s="15"/>
      <c r="HE24" s="15"/>
      <c r="HF24" s="15"/>
      <c r="HG24" s="15"/>
      <c r="HH24" s="15"/>
      <c r="HI24" s="15"/>
      <c r="HJ24" s="15"/>
      <c r="HK24" s="15"/>
      <c r="HL24" s="15"/>
      <c r="HM24" s="15"/>
      <c r="HN24" s="15"/>
      <c r="HO24" s="15"/>
      <c r="HP24" s="15"/>
      <c r="HQ24" s="15"/>
      <c r="HR24" s="15"/>
      <c r="HS24" s="15"/>
      <c r="HT24" s="15"/>
      <c r="HU24" s="15"/>
      <c r="HV24" s="15"/>
      <c r="HW24" s="15"/>
      <c r="HX24" s="15"/>
      <c r="HY24" s="15"/>
      <c r="HZ24" s="15"/>
      <c r="IA24" s="15"/>
      <c r="IB24" s="15"/>
      <c r="IC24" s="15"/>
      <c r="ID24" s="15"/>
      <c r="IE24" s="15"/>
      <c r="IF24" s="15"/>
      <c r="IG24" s="15"/>
      <c r="IH24" s="15"/>
      <c r="II24" s="15"/>
      <c r="IJ24" s="15"/>
      <c r="IK24" s="15"/>
      <c r="IL24" s="15"/>
      <c r="IM24" s="15"/>
      <c r="IN24" s="15"/>
      <c r="IO24" s="15"/>
      <c r="IP24" s="15"/>
      <c r="IQ24" s="15"/>
      <c r="IR24" s="15"/>
      <c r="IS24" s="15"/>
      <c r="IT24" s="15"/>
      <c r="IU24" s="15"/>
      <c r="IV24" s="15"/>
      <c r="IW24" s="15"/>
      <c r="IX24" s="15"/>
      <c r="IY24" s="15"/>
      <c r="IZ24" s="15"/>
    </row>
    <row r="25" spans="1:260" s="10" customFormat="1" ht="36.75" customHeight="1">
      <c r="A25" s="11">
        <f t="shared" si="12"/>
        <v>3</v>
      </c>
      <c r="B25" s="16" t="str">
        <f>VLOOKUP(A25,'Tên tỉnh'!$A$3:$C$65,2,FALSE)</f>
        <v>VNPT Bạc Liêu</v>
      </c>
      <c r="C25" s="17" t="str">
        <f>VLOOKUP(A25,'Tên tỉnh'!$A$3:$C$65,3,FALSE)</f>
        <v>Bạc Liêu</v>
      </c>
      <c r="D25" s="18" t="s">
        <v>485</v>
      </c>
      <c r="E25" s="17" t="s">
        <v>486</v>
      </c>
      <c r="F25" s="19">
        <v>43633</v>
      </c>
      <c r="G25" s="11">
        <v>2</v>
      </c>
      <c r="H25" s="12" t="s">
        <v>488</v>
      </c>
      <c r="I25" s="20">
        <v>44056</v>
      </c>
      <c r="J25" s="21" t="s">
        <v>419</v>
      </c>
      <c r="K25" s="11" t="s">
        <v>26</v>
      </c>
      <c r="L25" s="13">
        <v>829150</v>
      </c>
      <c r="M25" s="13" t="e">
        <f>VLOOKUP(C25,[2]!Table1[[Province]:[Ngày HĐ dự phòng]],5,FALSE)</f>
        <v>#REF!</v>
      </c>
      <c r="N25" s="13" t="e">
        <f>VLOOKUP(C25,[2]!Table1[[Province]:[Ngày HĐ dự phòng]],6,FALSE)</f>
        <v>#REF!</v>
      </c>
      <c r="O25" s="13" t="e">
        <f t="shared" si="0"/>
        <v>#REF!</v>
      </c>
      <c r="P25" s="12"/>
      <c r="Q25" s="22" t="e">
        <f>VLOOKUP(C25,[2]!Table1[[Province]:[Ngày HĐ dự phòng]],14,FALSE)</f>
        <v>#REF!</v>
      </c>
      <c r="R25" s="12"/>
      <c r="S25" s="22">
        <v>44154</v>
      </c>
      <c r="T25" s="22">
        <v>44091</v>
      </c>
      <c r="U25" s="22" t="e">
        <f t="shared" ref="U25:U31" si="26">Q25</f>
        <v>#REF!</v>
      </c>
      <c r="V25" s="14" t="e">
        <f>U25-T25+1</f>
        <v>#REF!</v>
      </c>
      <c r="W25" s="12">
        <v>30</v>
      </c>
      <c r="X25" s="14" t="e">
        <f t="shared" ref="X25:X27" si="27">V25-W25</f>
        <v>#REF!</v>
      </c>
      <c r="Y25" s="218" t="e">
        <f>VLOOKUP(C25,[2]!Table1[[Province]:[Ngày HĐ dự phòng]],30,FALSE)</f>
        <v>#REF!</v>
      </c>
      <c r="Z25" s="22" t="e">
        <f>VLOOKUP(C25,[2]!Table1[[Province]:[Ngày HĐ dự phòng]],31,FALSE)</f>
        <v>#REF!</v>
      </c>
      <c r="AA25" s="218" t="e">
        <f>VLOOKUP(C25,[2]!Table1[[Province]:[Ngày HĐ dự phòng]],32,FALSE)</f>
        <v>#REF!</v>
      </c>
      <c r="AB25" s="22" t="e">
        <f>VLOOKUP(C25,[2]!Table1[[Province]:[Ngày HĐ dự phòng]],33,FALSE)</f>
        <v>#REF!</v>
      </c>
      <c r="AC25" s="40" t="e">
        <f t="shared" si="24"/>
        <v>#REF!</v>
      </c>
      <c r="AD25" s="43" t="e">
        <f t="shared" ref="AD25:AD31" si="28">AC25*0.1</f>
        <v>#REF!</v>
      </c>
      <c r="AE25" s="43" t="e">
        <f t="shared" si="25"/>
        <v>#REF!</v>
      </c>
      <c r="AF25" s="39" t="e">
        <f>VLOOKUP(C25,[2]!Table1[[Province]:[Ngày HĐ dự phòng]],12,FALSE)</f>
        <v>#REF!</v>
      </c>
      <c r="AG25" s="39" t="e">
        <f>AF25</f>
        <v>#REF!</v>
      </c>
      <c r="AH25" s="39">
        <v>44091</v>
      </c>
      <c r="AI25" s="39">
        <v>44111</v>
      </c>
      <c r="AJ25" s="39">
        <v>44111</v>
      </c>
      <c r="AK25" s="231" t="s">
        <v>498</v>
      </c>
      <c r="AL25" s="230">
        <v>44154</v>
      </c>
      <c r="AM25" s="42">
        <v>1557031765</v>
      </c>
      <c r="AN25" s="230">
        <v>44914</v>
      </c>
      <c r="AO25" s="39" t="e">
        <f t="shared" ref="AO25:AO31" si="29">AF25</f>
        <v>#REF!</v>
      </c>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5"/>
      <c r="GG25" s="15"/>
      <c r="GH25" s="15"/>
      <c r="GI25" s="15"/>
      <c r="GJ25" s="15"/>
      <c r="GK25" s="15"/>
      <c r="GL25" s="15"/>
      <c r="GM25" s="15"/>
      <c r="GN25" s="15"/>
      <c r="GO25" s="15"/>
      <c r="GP25" s="15"/>
      <c r="GQ25" s="15"/>
      <c r="GR25" s="15"/>
      <c r="GS25" s="15"/>
      <c r="GT25" s="15"/>
      <c r="GU25" s="15"/>
      <c r="GV25" s="15"/>
      <c r="GW25" s="15"/>
      <c r="GX25" s="15"/>
      <c r="GY25" s="15"/>
      <c r="GZ25" s="15"/>
      <c r="HA25" s="15"/>
      <c r="HB25" s="15"/>
      <c r="HC25" s="15"/>
      <c r="HD25" s="15"/>
      <c r="HE25" s="15"/>
      <c r="HF25" s="15"/>
      <c r="HG25" s="15"/>
      <c r="HH25" s="15"/>
      <c r="HI25" s="15"/>
      <c r="HJ25" s="15"/>
      <c r="HK25" s="15"/>
      <c r="HL25" s="15"/>
      <c r="HM25" s="15"/>
      <c r="HN25" s="15"/>
      <c r="HO25" s="15"/>
      <c r="HP25" s="15"/>
      <c r="HQ25" s="15"/>
      <c r="HR25" s="15"/>
      <c r="HS25" s="15"/>
      <c r="HT25" s="15"/>
      <c r="HU25" s="15"/>
      <c r="HV25" s="15"/>
      <c r="HW25" s="15"/>
      <c r="HX25" s="15"/>
      <c r="HY25" s="15"/>
      <c r="HZ25" s="15"/>
      <c r="IA25" s="15"/>
      <c r="IB25" s="15"/>
      <c r="IC25" s="15"/>
      <c r="ID25" s="15"/>
      <c r="IE25" s="15"/>
      <c r="IF25" s="15"/>
      <c r="IG25" s="15"/>
      <c r="IH25" s="15"/>
      <c r="II25" s="15"/>
      <c r="IJ25" s="15"/>
      <c r="IK25" s="15"/>
      <c r="IL25" s="15"/>
      <c r="IM25" s="15"/>
      <c r="IN25" s="15"/>
      <c r="IO25" s="15"/>
      <c r="IP25" s="15"/>
      <c r="IQ25" s="15"/>
      <c r="IR25" s="15"/>
      <c r="IS25" s="15"/>
      <c r="IT25" s="15"/>
      <c r="IU25" s="15"/>
      <c r="IV25" s="15"/>
      <c r="IW25" s="15"/>
      <c r="IX25" s="15"/>
      <c r="IY25" s="15"/>
      <c r="IZ25" s="15"/>
    </row>
    <row r="26" spans="1:260" s="10" customFormat="1" ht="36.75" customHeight="1">
      <c r="A26" s="11">
        <f t="shared" si="12"/>
        <v>3</v>
      </c>
      <c r="B26" s="16" t="str">
        <f>VLOOKUP(A26,'Tên tỉnh'!$A$3:$C$65,2,FALSE)</f>
        <v>VNPT Bạc Liêu</v>
      </c>
      <c r="C26" s="17" t="str">
        <f>VLOOKUP(A26,'Tên tỉnh'!$A$3:$C$65,3,FALSE)</f>
        <v>Bạc Liêu</v>
      </c>
      <c r="D26" s="18" t="s">
        <v>485</v>
      </c>
      <c r="E26" s="17" t="s">
        <v>486</v>
      </c>
      <c r="F26" s="19">
        <v>43633</v>
      </c>
      <c r="G26" s="11">
        <v>3</v>
      </c>
      <c r="H26" s="12" t="s">
        <v>494</v>
      </c>
      <c r="I26" s="20">
        <v>44056</v>
      </c>
      <c r="J26" s="21" t="s">
        <v>419</v>
      </c>
      <c r="K26" s="11" t="s">
        <v>26</v>
      </c>
      <c r="L26" s="13">
        <v>829150</v>
      </c>
      <c r="M26" s="13" t="e">
        <f>VLOOKUP(C26,[3]!Table1[[Province]:[Ngày HĐ dự phòng]],5,FALSE)</f>
        <v>#REF!</v>
      </c>
      <c r="N26" s="13" t="e">
        <f>VLOOKUP(C26,[3]!Table1[[Province]:[Ngày HĐ dự phòng]],6,FALSE)</f>
        <v>#REF!</v>
      </c>
      <c r="O26" s="13" t="e">
        <f t="shared" si="0"/>
        <v>#REF!</v>
      </c>
      <c r="P26" s="12"/>
      <c r="Q26" s="22" t="e">
        <f>VLOOKUP(C26,[3]!Table1[[Province]:[Ngày HĐ dự phòng]],14,FALSE)</f>
        <v>#REF!</v>
      </c>
      <c r="R26" s="12"/>
      <c r="S26" s="22">
        <v>44180</v>
      </c>
      <c r="T26" s="22">
        <v>44118</v>
      </c>
      <c r="U26" s="22" t="e">
        <f t="shared" si="26"/>
        <v>#REF!</v>
      </c>
      <c r="V26" s="14" t="e">
        <f t="shared" ref="V26:V27" si="30">U26-T26+1</f>
        <v>#REF!</v>
      </c>
      <c r="W26" s="12">
        <v>30</v>
      </c>
      <c r="X26" s="14" t="e">
        <f t="shared" si="27"/>
        <v>#REF!</v>
      </c>
      <c r="Y26" s="218" t="e">
        <f>VLOOKUP(C26,[3]!Table1[[Province]:[Ngày HĐ dự phòng]],30,FALSE)</f>
        <v>#REF!</v>
      </c>
      <c r="Z26" s="22" t="e">
        <f>VLOOKUP(C26,[3]!Table1[[Province]:[Ngày HĐ dự phòng]],31,FALSE)</f>
        <v>#REF!</v>
      </c>
      <c r="AA26" s="218" t="e">
        <f>VLOOKUP(C26,[3]!Table1[[Province]:[Ngày HĐ dự phòng]],32,FALSE)</f>
        <v>#REF!</v>
      </c>
      <c r="AB26" s="22" t="e">
        <f>VLOOKUP(C26,[3]!Table1[[Province]:[Ngày HĐ dự phòng]],33,FALSE)</f>
        <v>#REF!</v>
      </c>
      <c r="AC26" s="40" t="e">
        <f t="shared" si="24"/>
        <v>#REF!</v>
      </c>
      <c r="AD26" s="43" t="e">
        <f t="shared" si="28"/>
        <v>#REF!</v>
      </c>
      <c r="AE26" s="43" t="e">
        <f t="shared" si="25"/>
        <v>#REF!</v>
      </c>
      <c r="AF26" s="39" t="e">
        <f>VLOOKUP(C26,[3]!Table1[[Province]:[Ngày HĐ dự phòng]],12,FALSE)</f>
        <v>#REF!</v>
      </c>
      <c r="AG26" s="39" t="e">
        <f>AF26</f>
        <v>#REF!</v>
      </c>
      <c r="AH26" s="39">
        <v>44118</v>
      </c>
      <c r="AI26" s="39">
        <v>44132</v>
      </c>
      <c r="AJ26" s="39">
        <v>44132</v>
      </c>
      <c r="AK26" s="231" t="s">
        <v>499</v>
      </c>
      <c r="AL26" s="230">
        <v>44190</v>
      </c>
      <c r="AM26" s="42">
        <v>1453466784</v>
      </c>
      <c r="AN26" s="230">
        <v>44941</v>
      </c>
      <c r="AO26" s="39" t="e">
        <f t="shared" si="29"/>
        <v>#REF!</v>
      </c>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15"/>
      <c r="GO26" s="15"/>
      <c r="GP26" s="15"/>
      <c r="GQ26" s="15"/>
      <c r="GR26" s="15"/>
      <c r="GS26" s="15"/>
      <c r="GT26" s="15"/>
      <c r="GU26" s="15"/>
      <c r="GV26" s="15"/>
      <c r="GW26" s="15"/>
      <c r="GX26" s="15"/>
      <c r="GY26" s="15"/>
      <c r="GZ26" s="15"/>
      <c r="HA26" s="15"/>
      <c r="HB26" s="15"/>
      <c r="HC26" s="15"/>
      <c r="HD26" s="15"/>
      <c r="HE26" s="15"/>
      <c r="HF26" s="15"/>
      <c r="HG26" s="15"/>
      <c r="HH26" s="15"/>
      <c r="HI26" s="15"/>
      <c r="HJ26" s="15"/>
      <c r="HK26" s="15"/>
      <c r="HL26" s="15"/>
      <c r="HM26" s="15"/>
      <c r="HN26" s="15"/>
      <c r="HO26" s="15"/>
      <c r="HP26" s="15"/>
      <c r="HQ26" s="15"/>
      <c r="HR26" s="15"/>
      <c r="HS26" s="15"/>
      <c r="HT26" s="15"/>
      <c r="HU26" s="15"/>
      <c r="HV26" s="15"/>
      <c r="HW26" s="15"/>
      <c r="HX26" s="15"/>
      <c r="HY26" s="15"/>
      <c r="HZ26" s="15"/>
      <c r="IA26" s="15"/>
      <c r="IB26" s="15"/>
      <c r="IC26" s="15"/>
      <c r="ID26" s="15"/>
      <c r="IE26" s="15"/>
      <c r="IF26" s="15"/>
      <c r="IG26" s="15"/>
      <c r="IH26" s="15"/>
      <c r="II26" s="15"/>
      <c r="IJ26" s="15"/>
      <c r="IK26" s="15"/>
      <c r="IL26" s="15"/>
      <c r="IM26" s="15"/>
      <c r="IN26" s="15"/>
      <c r="IO26" s="15"/>
      <c r="IP26" s="15"/>
      <c r="IQ26" s="15"/>
      <c r="IR26" s="15"/>
      <c r="IS26" s="15"/>
      <c r="IT26" s="15"/>
      <c r="IU26" s="15"/>
      <c r="IV26" s="15"/>
      <c r="IW26" s="15"/>
      <c r="IX26" s="15"/>
      <c r="IY26" s="15"/>
      <c r="IZ26" s="15"/>
    </row>
    <row r="27" spans="1:260" s="10" customFormat="1" ht="36.75" customHeight="1">
      <c r="A27" s="11">
        <f t="shared" si="12"/>
        <v>3</v>
      </c>
      <c r="B27" s="16" t="str">
        <f>VLOOKUP(A27,'Tên tỉnh'!$A$3:$C$65,2,FALSE)</f>
        <v>VNPT Bạc Liêu</v>
      </c>
      <c r="C27" s="17" t="str">
        <f>VLOOKUP(A27,'Tên tỉnh'!$A$3:$C$65,3,FALSE)</f>
        <v>Bạc Liêu</v>
      </c>
      <c r="D27" s="18" t="s">
        <v>485</v>
      </c>
      <c r="E27" s="17" t="s">
        <v>486</v>
      </c>
      <c r="F27" s="19">
        <v>43633</v>
      </c>
      <c r="G27" s="11">
        <v>4</v>
      </c>
      <c r="H27" s="11" t="s">
        <v>489</v>
      </c>
      <c r="I27" s="20">
        <v>44056</v>
      </c>
      <c r="J27" s="21" t="s">
        <v>419</v>
      </c>
      <c r="K27" s="11" t="s">
        <v>26</v>
      </c>
      <c r="L27" s="13">
        <v>829150</v>
      </c>
      <c r="M27" s="13" t="e">
        <f>VLOOKUP(C27,[4]!Table1[[Province]:[Ngày HĐ dự phòng]],6,FALSE)</f>
        <v>#REF!</v>
      </c>
      <c r="N27" s="13" t="e">
        <f>VLOOKUP(C27,[4]!Table1[[Province]:[Ngày HĐ dự phòng]],7,FALSE)</f>
        <v>#REF!</v>
      </c>
      <c r="O27" s="13" t="e">
        <f t="shared" si="0"/>
        <v>#REF!</v>
      </c>
      <c r="P27" s="12"/>
      <c r="Q27" s="22" t="e">
        <f>VLOOKUP(C27,[4]!Table1[[Province]:[Ngày HĐ dự phòng]],16,FALSE)</f>
        <v>#REF!</v>
      </c>
      <c r="R27" s="12"/>
      <c r="S27" s="22">
        <v>44208</v>
      </c>
      <c r="T27" s="22">
        <v>44127</v>
      </c>
      <c r="U27" s="22" t="e">
        <f t="shared" si="26"/>
        <v>#REF!</v>
      </c>
      <c r="V27" s="14" t="e">
        <f t="shared" si="30"/>
        <v>#REF!</v>
      </c>
      <c r="W27" s="12">
        <v>30</v>
      </c>
      <c r="X27" s="14" t="e">
        <f t="shared" si="27"/>
        <v>#REF!</v>
      </c>
      <c r="Y27" s="218" t="e">
        <f>VLOOKUP(C27,[4]!Table1[[Province]:[Ngày HĐ dự phòng]],32,FALSE)</f>
        <v>#REF!</v>
      </c>
      <c r="Z27" s="22" t="e">
        <f>VLOOKUP(C27,[4]!Table1[[Province]:[Ngày HĐ dự phòng]],33,FALSE)</f>
        <v>#REF!</v>
      </c>
      <c r="AA27" s="218" t="e">
        <f>VLOOKUP(C27,[4]!Table1[[Province]:[Ngày HĐ dự phòng]],34,FALSE)</f>
        <v>#REF!</v>
      </c>
      <c r="AB27" s="22" t="e">
        <f>VLOOKUP(C27,[4]!Table1[[Province]:[Ngày HĐ dự phòng]],35,FALSE)</f>
        <v>#REF!</v>
      </c>
      <c r="AC27" s="40" t="e">
        <f t="shared" si="24"/>
        <v>#REF!</v>
      </c>
      <c r="AD27" s="43" t="e">
        <f t="shared" si="28"/>
        <v>#REF!</v>
      </c>
      <c r="AE27" s="43" t="e">
        <f t="shared" si="25"/>
        <v>#REF!</v>
      </c>
      <c r="AF27" s="39" t="e">
        <f>VLOOKUP(C27,[4]!Table1[[Province]:[Ngày HĐ dự phòng]],13,FALSE)</f>
        <v>#REF!</v>
      </c>
      <c r="AG27" s="39" t="e">
        <f t="shared" ref="AG27:AG31" si="31">AF27</f>
        <v>#REF!</v>
      </c>
      <c r="AH27" s="39">
        <v>44127</v>
      </c>
      <c r="AI27" s="39">
        <v>44161</v>
      </c>
      <c r="AJ27" s="39">
        <v>44161</v>
      </c>
      <c r="AK27" s="231" t="s">
        <v>500</v>
      </c>
      <c r="AL27" s="230">
        <v>44214</v>
      </c>
      <c r="AM27" s="42">
        <v>241970845</v>
      </c>
      <c r="AN27" s="230">
        <v>44970</v>
      </c>
      <c r="AO27" s="39" t="e">
        <f t="shared" si="29"/>
        <v>#REF!</v>
      </c>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c r="IT27" s="15"/>
      <c r="IU27" s="15"/>
      <c r="IV27" s="15"/>
      <c r="IW27" s="15"/>
      <c r="IX27" s="15"/>
      <c r="IY27" s="15"/>
      <c r="IZ27" s="15"/>
    </row>
    <row r="28" spans="1:260" s="10" customFormat="1" ht="36.75" customHeight="1">
      <c r="A28" s="11">
        <f t="shared" si="12"/>
        <v>3</v>
      </c>
      <c r="B28" s="16" t="str">
        <f>VLOOKUP(A28,'Tên tỉnh'!$A$3:$C$65,2,FALSE)</f>
        <v>VNPT Bạc Liêu</v>
      </c>
      <c r="C28" s="17" t="str">
        <f>VLOOKUP(A28,'Tên tỉnh'!$A$3:$C$65,3,FALSE)</f>
        <v>Bạc Liêu</v>
      </c>
      <c r="D28" s="18" t="s">
        <v>485</v>
      </c>
      <c r="E28" s="17" t="s">
        <v>486</v>
      </c>
      <c r="F28" s="19">
        <v>43633</v>
      </c>
      <c r="G28" s="11">
        <v>5</v>
      </c>
      <c r="H28" s="11" t="s">
        <v>490</v>
      </c>
      <c r="I28" s="20">
        <v>44056</v>
      </c>
      <c r="J28" s="21" t="s">
        <v>419</v>
      </c>
      <c r="K28" s="11" t="s">
        <v>26</v>
      </c>
      <c r="L28" s="13">
        <v>829150</v>
      </c>
      <c r="M28" s="13" t="e">
        <f>VLOOKUP(C28,[5]!Table1[[Province]:[Ngày HĐ dự phòng]],5,FALSE)</f>
        <v>#REF!</v>
      </c>
      <c r="N28" s="13" t="e">
        <f>VLOOKUP(C28,[5]!Table1[[Province]:[Ngày HĐ dự phòng]],6,FALSE)</f>
        <v>#REF!</v>
      </c>
      <c r="O28" s="13" t="e">
        <f t="shared" si="0"/>
        <v>#REF!</v>
      </c>
      <c r="P28" s="12"/>
      <c r="Q28" s="22" t="e">
        <f>VLOOKUP(C28,[5]!Table1[[Province]:[Ngày HĐ dự phòng]],14,FALSE)</f>
        <v>#REF!</v>
      </c>
      <c r="R28" s="12"/>
      <c r="S28" s="22">
        <v>44210</v>
      </c>
      <c r="T28" s="22">
        <v>44148</v>
      </c>
      <c r="U28" s="22" t="e">
        <f t="shared" si="26"/>
        <v>#REF!</v>
      </c>
      <c r="V28" s="14" t="e">
        <f>U28-T28+1</f>
        <v>#REF!</v>
      </c>
      <c r="W28" s="12">
        <v>30</v>
      </c>
      <c r="X28" s="14" t="e">
        <f>V28-W28</f>
        <v>#REF!</v>
      </c>
      <c r="Y28" s="218" t="e">
        <f>VLOOKUP(C28,[5]!Table1[[Province]:[Ngày HĐ dự phòng]],30,FALSE)</f>
        <v>#REF!</v>
      </c>
      <c r="Z28" s="22" t="e">
        <f>VLOOKUP(C28,[5]!Table1[[Province]:[Ngày HĐ dự phòng]],31,FALSE)</f>
        <v>#REF!</v>
      </c>
      <c r="AA28" s="218" t="e">
        <f>VLOOKUP(C28,[5]!Table1[[Province]:[Ngày HĐ dự phòng]],32,FALSE)</f>
        <v>#REF!</v>
      </c>
      <c r="AB28" s="22" t="e">
        <f>VLOOKUP(C28,[5]!Table1[[Province]:[Ngày HĐ dự phòng]],33,FALSE)</f>
        <v>#REF!</v>
      </c>
      <c r="AC28" s="40" t="e">
        <f t="shared" si="24"/>
        <v>#REF!</v>
      </c>
      <c r="AD28" s="43" t="e">
        <f t="shared" si="28"/>
        <v>#REF!</v>
      </c>
      <c r="AE28" s="43" t="e">
        <f t="shared" si="25"/>
        <v>#REF!</v>
      </c>
      <c r="AF28" s="39" t="e">
        <f>VLOOKUP(C28,[5]!Table1[[Province]:[Ngày HĐ dự phòng]],12,FALSE)</f>
        <v>#REF!</v>
      </c>
      <c r="AG28" s="39" t="e">
        <f t="shared" si="31"/>
        <v>#REF!</v>
      </c>
      <c r="AH28" s="39">
        <v>44148</v>
      </c>
      <c r="AI28" s="39">
        <v>44162</v>
      </c>
      <c r="AJ28" s="39">
        <v>44162</v>
      </c>
      <c r="AK28" s="232" t="s">
        <v>501</v>
      </c>
      <c r="AL28" s="230">
        <v>44214</v>
      </c>
      <c r="AM28" s="42">
        <v>786063220</v>
      </c>
      <c r="AN28" s="230">
        <v>44970</v>
      </c>
      <c r="AO28" s="39" t="e">
        <f t="shared" si="29"/>
        <v>#REF!</v>
      </c>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5"/>
      <c r="GA28" s="15"/>
      <c r="GB28" s="15"/>
      <c r="GC28" s="15"/>
      <c r="GD28" s="15"/>
      <c r="GE28" s="15"/>
      <c r="GF28" s="15"/>
      <c r="GG28" s="15"/>
      <c r="GH28" s="15"/>
      <c r="GI28" s="15"/>
      <c r="GJ28" s="15"/>
      <c r="GK28" s="15"/>
      <c r="GL28" s="15"/>
      <c r="GM28" s="15"/>
      <c r="GN28" s="15"/>
      <c r="GO28" s="15"/>
      <c r="GP28" s="15"/>
      <c r="GQ28" s="15"/>
      <c r="GR28" s="15"/>
      <c r="GS28" s="15"/>
      <c r="GT28" s="15"/>
      <c r="GU28" s="15"/>
      <c r="GV28" s="15"/>
      <c r="GW28" s="15"/>
      <c r="GX28" s="15"/>
      <c r="GY28" s="15"/>
      <c r="GZ28" s="15"/>
      <c r="HA28" s="15"/>
      <c r="HB28" s="15"/>
      <c r="HC28" s="15"/>
      <c r="HD28" s="15"/>
      <c r="HE28" s="15"/>
      <c r="HF28" s="15"/>
      <c r="HG28" s="15"/>
      <c r="HH28" s="15"/>
      <c r="HI28" s="15"/>
      <c r="HJ28" s="15"/>
      <c r="HK28" s="15"/>
      <c r="HL28" s="15"/>
      <c r="HM28" s="15"/>
      <c r="HN28" s="15"/>
      <c r="HO28" s="15"/>
      <c r="HP28" s="15"/>
      <c r="HQ28" s="15"/>
      <c r="HR28" s="15"/>
      <c r="HS28" s="15"/>
      <c r="HT28" s="15"/>
      <c r="HU28" s="15"/>
      <c r="HV28" s="15"/>
      <c r="HW28" s="15"/>
      <c r="HX28" s="15"/>
      <c r="HY28" s="15"/>
      <c r="HZ28" s="15"/>
      <c r="IA28" s="15"/>
      <c r="IB28" s="15"/>
      <c r="IC28" s="15"/>
      <c r="ID28" s="15"/>
      <c r="IE28" s="15"/>
      <c r="IF28" s="15"/>
      <c r="IG28" s="15"/>
      <c r="IH28" s="15"/>
      <c r="II28" s="15"/>
      <c r="IJ28" s="15"/>
      <c r="IK28" s="15"/>
      <c r="IL28" s="15"/>
      <c r="IM28" s="15"/>
      <c r="IN28" s="15"/>
      <c r="IO28" s="15"/>
      <c r="IP28" s="15"/>
      <c r="IQ28" s="15"/>
      <c r="IR28" s="15"/>
      <c r="IS28" s="15"/>
      <c r="IT28" s="15"/>
      <c r="IU28" s="15"/>
      <c r="IV28" s="15"/>
      <c r="IW28" s="15"/>
      <c r="IX28" s="15"/>
      <c r="IY28" s="15"/>
      <c r="IZ28" s="15"/>
    </row>
    <row r="29" spans="1:260" s="10" customFormat="1" ht="36.75" customHeight="1">
      <c r="A29" s="11">
        <f t="shared" si="12"/>
        <v>3</v>
      </c>
      <c r="B29" s="16" t="str">
        <f>VLOOKUP(A29,'Tên tỉnh'!$A$3:$C$65,2,FALSE)</f>
        <v>VNPT Bạc Liêu</v>
      </c>
      <c r="C29" s="17" t="str">
        <f>VLOOKUP(A29,'Tên tỉnh'!$A$3:$C$65,3,FALSE)</f>
        <v>Bạc Liêu</v>
      </c>
      <c r="D29" s="18" t="s">
        <v>485</v>
      </c>
      <c r="E29" s="17" t="s">
        <v>486</v>
      </c>
      <c r="F29" s="19">
        <v>43633</v>
      </c>
      <c r="G29" s="11">
        <v>6</v>
      </c>
      <c r="H29" s="12" t="s">
        <v>491</v>
      </c>
      <c r="I29" s="20">
        <v>44056</v>
      </c>
      <c r="J29" s="21" t="s">
        <v>419</v>
      </c>
      <c r="K29" s="11" t="s">
        <v>26</v>
      </c>
      <c r="L29" s="13">
        <v>829150</v>
      </c>
      <c r="M29" s="13" t="e">
        <f>VLOOKUP(C29,[6]!Table1[[Province]:[Ngày HĐ dự phòng]],5,FALSE)</f>
        <v>#REF!</v>
      </c>
      <c r="N29" s="13" t="e">
        <f>VLOOKUP(C29,[6]!Table1[[Province]:[Ngày HĐ dự phòng]],6,FALSE)</f>
        <v>#REF!</v>
      </c>
      <c r="O29" s="13" t="e">
        <f t="shared" si="0"/>
        <v>#REF!</v>
      </c>
      <c r="P29" s="12"/>
      <c r="Q29" s="22" t="e">
        <f>VLOOKUP(C29,[6]!Table1[[Province]:[Ngày HĐ dự phòng]],14,FALSE)</f>
        <v>#REF!</v>
      </c>
      <c r="R29" s="12"/>
      <c r="S29" s="22">
        <v>44251</v>
      </c>
      <c r="T29" s="22">
        <v>44179</v>
      </c>
      <c r="U29" s="22" t="e">
        <f t="shared" si="26"/>
        <v>#REF!</v>
      </c>
      <c r="V29" s="14" t="e">
        <f>U29-T29+1</f>
        <v>#REF!</v>
      </c>
      <c r="W29" s="12">
        <v>30</v>
      </c>
      <c r="X29" s="14" t="e">
        <f t="shared" ref="X29:X31" si="32">V29-W29</f>
        <v>#REF!</v>
      </c>
      <c r="Y29" s="218" t="e">
        <f>VLOOKUP(C29,[6]!Table1[[Province]:[Ngày HĐ dự phòng]],30,FALSE)</f>
        <v>#REF!</v>
      </c>
      <c r="Z29" s="22" t="e">
        <f>VLOOKUP(C29,[6]!Table1[[Province]:[Ngày HĐ dự phòng]],31,FALSE)</f>
        <v>#REF!</v>
      </c>
      <c r="AA29" s="218" t="e">
        <f>VLOOKUP(C29,[6]!Table1[[Province]:[Ngày HĐ dự phòng]],32,FALSE)</f>
        <v>#REF!</v>
      </c>
      <c r="AB29" s="22" t="e">
        <f>VLOOKUP(C29,[6]!Table1[[Province]:[Ngày HĐ dự phòng]],33,FALSE)</f>
        <v>#REF!</v>
      </c>
      <c r="AC29" s="40" t="e">
        <f t="shared" si="24"/>
        <v>#REF!</v>
      </c>
      <c r="AD29" s="43" t="e">
        <f t="shared" si="28"/>
        <v>#REF!</v>
      </c>
      <c r="AE29" s="43" t="e">
        <f t="shared" si="25"/>
        <v>#REF!</v>
      </c>
      <c r="AF29" s="39" t="e">
        <f>VLOOKUP(C29,[6]!Table1[[Province]:[Ngày HĐ dự phòng]],12,FALSE)</f>
        <v>#REF!</v>
      </c>
      <c r="AG29" s="39" t="e">
        <f t="shared" si="31"/>
        <v>#REF!</v>
      </c>
      <c r="AH29" s="39">
        <v>44179</v>
      </c>
      <c r="AI29" s="39">
        <v>44190</v>
      </c>
      <c r="AJ29" s="39">
        <v>44190</v>
      </c>
      <c r="AK29" s="232" t="s">
        <v>502</v>
      </c>
      <c r="AL29" s="230">
        <v>44259</v>
      </c>
      <c r="AM29" s="42">
        <v>1476131599</v>
      </c>
      <c r="AN29" s="230">
        <v>45012</v>
      </c>
      <c r="AO29" s="39" t="e">
        <f t="shared" si="29"/>
        <v>#REF!</v>
      </c>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c r="HV29" s="15"/>
      <c r="HW29" s="15"/>
      <c r="HX29" s="15"/>
      <c r="HY29" s="15"/>
      <c r="HZ29" s="15"/>
      <c r="IA29" s="15"/>
      <c r="IB29" s="15"/>
      <c r="IC29" s="15"/>
      <c r="ID29" s="15"/>
      <c r="IE29" s="15"/>
      <c r="IF29" s="15"/>
      <c r="IG29" s="15"/>
      <c r="IH29" s="15"/>
      <c r="II29" s="15"/>
      <c r="IJ29" s="15"/>
      <c r="IK29" s="15"/>
      <c r="IL29" s="15"/>
      <c r="IM29" s="15"/>
      <c r="IN29" s="15"/>
      <c r="IO29" s="15"/>
      <c r="IP29" s="15"/>
      <c r="IQ29" s="15"/>
      <c r="IR29" s="15"/>
      <c r="IS29" s="15"/>
      <c r="IT29" s="15"/>
      <c r="IU29" s="15"/>
      <c r="IV29" s="15"/>
      <c r="IW29" s="15"/>
      <c r="IX29" s="15"/>
      <c r="IY29" s="15"/>
      <c r="IZ29" s="15"/>
    </row>
    <row r="30" spans="1:260" s="10" customFormat="1" ht="36.75" customHeight="1">
      <c r="A30" s="11">
        <f t="shared" si="12"/>
        <v>3</v>
      </c>
      <c r="B30" s="16" t="str">
        <f>VLOOKUP(A30,'Tên tỉnh'!$A$3:$C$65,2,FALSE)</f>
        <v>VNPT Bạc Liêu</v>
      </c>
      <c r="C30" s="17" t="str">
        <f>VLOOKUP(A30,'Tên tỉnh'!$A$3:$C$65,3,FALSE)</f>
        <v>Bạc Liêu</v>
      </c>
      <c r="D30" s="18" t="s">
        <v>485</v>
      </c>
      <c r="E30" s="17" t="s">
        <v>486</v>
      </c>
      <c r="F30" s="19">
        <v>43633</v>
      </c>
      <c r="G30" s="11">
        <v>7</v>
      </c>
      <c r="H30" s="11" t="s">
        <v>492</v>
      </c>
      <c r="I30" s="20">
        <v>44056</v>
      </c>
      <c r="J30" s="21" t="s">
        <v>419</v>
      </c>
      <c r="K30" s="11" t="s">
        <v>26</v>
      </c>
      <c r="L30" s="13">
        <v>829150</v>
      </c>
      <c r="M30" s="13" t="e">
        <f>VLOOKUP(C29,[7]!Table1[[Province]:[Ngày HĐ dự phòng]],6,FALSE)</f>
        <v>#REF!</v>
      </c>
      <c r="N30" s="13" t="e">
        <f>VLOOKUP(C29,[7]!Table1[[Province]:[Ngày HĐ dự phòng]],7,FALSE)</f>
        <v>#REF!</v>
      </c>
      <c r="O30" s="13" t="e">
        <f t="shared" si="0"/>
        <v>#REF!</v>
      </c>
      <c r="P30" s="12"/>
      <c r="Q30" s="22" t="e">
        <f>VLOOKUP(C29,[7]!Table1[[Province]:[Ngày HĐ dự phòng]],16,FALSE)</f>
        <v>#REF!</v>
      </c>
      <c r="R30" s="12"/>
      <c r="S30" s="22">
        <v>44263</v>
      </c>
      <c r="T30" s="22">
        <v>44200</v>
      </c>
      <c r="U30" s="22" t="e">
        <f t="shared" si="26"/>
        <v>#REF!</v>
      </c>
      <c r="V30" s="14" t="e">
        <f t="shared" ref="V30:V31" si="33">U30-T30+1</f>
        <v>#REF!</v>
      </c>
      <c r="W30" s="12">
        <v>30</v>
      </c>
      <c r="X30" s="14" t="e">
        <f t="shared" si="32"/>
        <v>#REF!</v>
      </c>
      <c r="Y30" s="218" t="e">
        <f>VLOOKUP(C29,[7]!Table1[[Province]:[Ngày HĐ dự phòng]],32,FALSE)</f>
        <v>#REF!</v>
      </c>
      <c r="Z30" s="22" t="e">
        <f>VLOOKUP(C29,[7]!Table1[[Province]:[Ngày HĐ dự phòng]],33,FALSE)</f>
        <v>#REF!</v>
      </c>
      <c r="AA30" s="218" t="e">
        <f>VLOOKUP(C29,[7]!Table1[[Province]:[Ngày HĐ dự phòng]],34,FALSE)</f>
        <v>#REF!</v>
      </c>
      <c r="AB30" s="22" t="e">
        <f>VLOOKUP(C29,[7]!Table1[[Province]:[Ngày HĐ dự phòng]],35,FALSE)</f>
        <v>#REF!</v>
      </c>
      <c r="AC30" s="40" t="e">
        <f t="shared" si="24"/>
        <v>#REF!</v>
      </c>
      <c r="AD30" s="43" t="e">
        <f t="shared" si="28"/>
        <v>#REF!</v>
      </c>
      <c r="AE30" s="43" t="e">
        <f t="shared" si="25"/>
        <v>#REF!</v>
      </c>
      <c r="AF30" s="39" t="e">
        <f>VLOOKUP(C29,[7]!Table1[[Province]:[Ngày HĐ dự phòng]],13,FALSE)</f>
        <v>#REF!</v>
      </c>
      <c r="AG30" s="39" t="e">
        <f t="shared" si="31"/>
        <v>#REF!</v>
      </c>
      <c r="AH30" s="39">
        <v>44200</v>
      </c>
      <c r="AI30" s="39">
        <v>44210</v>
      </c>
      <c r="AJ30" s="39">
        <v>44210</v>
      </c>
      <c r="AK30" s="232" t="s">
        <v>503</v>
      </c>
      <c r="AL30" s="230">
        <v>44272</v>
      </c>
      <c r="AM30" s="42">
        <v>492515100</v>
      </c>
      <c r="AN30" s="230">
        <v>45023</v>
      </c>
      <c r="AO30" s="39" t="e">
        <f t="shared" si="29"/>
        <v>#REF!</v>
      </c>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c r="HQ30" s="15"/>
      <c r="HR30" s="15"/>
      <c r="HS30" s="15"/>
      <c r="HT30" s="15"/>
      <c r="HU30" s="15"/>
      <c r="HV30" s="15"/>
      <c r="HW30" s="15"/>
      <c r="HX30" s="15"/>
      <c r="HY30" s="15"/>
      <c r="HZ30" s="15"/>
      <c r="IA30" s="15"/>
      <c r="IB30" s="15"/>
      <c r="IC30" s="15"/>
      <c r="ID30" s="15"/>
      <c r="IE30" s="15"/>
      <c r="IF30" s="15"/>
      <c r="IG30" s="15"/>
      <c r="IH30" s="15"/>
      <c r="II30" s="15"/>
      <c r="IJ30" s="15"/>
      <c r="IK30" s="15"/>
      <c r="IL30" s="15"/>
      <c r="IM30" s="15"/>
      <c r="IN30" s="15"/>
      <c r="IO30" s="15"/>
      <c r="IP30" s="15"/>
      <c r="IQ30" s="15"/>
      <c r="IR30" s="15"/>
      <c r="IS30" s="15"/>
      <c r="IT30" s="15"/>
      <c r="IU30" s="15"/>
      <c r="IV30" s="15"/>
      <c r="IW30" s="15"/>
      <c r="IX30" s="15"/>
      <c r="IY30" s="15"/>
      <c r="IZ30" s="15"/>
    </row>
    <row r="31" spans="1:260" s="10" customFormat="1" ht="36.75" customHeight="1">
      <c r="A31" s="11">
        <f t="shared" si="12"/>
        <v>3</v>
      </c>
      <c r="B31" s="16" t="str">
        <f>VLOOKUP(A31,'Tên tỉnh'!$A$3:$C$65,2,FALSE)</f>
        <v>VNPT Bạc Liêu</v>
      </c>
      <c r="C31" s="17" t="str">
        <f>VLOOKUP(A31,'Tên tỉnh'!$A$3:$C$65,3,FALSE)</f>
        <v>Bạc Liêu</v>
      </c>
      <c r="D31" s="18" t="s">
        <v>485</v>
      </c>
      <c r="E31" s="17" t="s">
        <v>486</v>
      </c>
      <c r="F31" s="19">
        <v>43633</v>
      </c>
      <c r="G31" s="11">
        <v>8</v>
      </c>
      <c r="H31" s="11" t="s">
        <v>493</v>
      </c>
      <c r="I31" s="20">
        <v>44056</v>
      </c>
      <c r="J31" s="21" t="s">
        <v>419</v>
      </c>
      <c r="K31" s="11" t="s">
        <v>26</v>
      </c>
      <c r="L31" s="13">
        <v>829150</v>
      </c>
      <c r="M31" s="13" t="e">
        <f>VLOOKUP(C31,[8]Sheet1!$B$2:$AH$2,5,FALSE)</f>
        <v>#N/A</v>
      </c>
      <c r="N31" s="13" t="e">
        <f>VLOOKUP(C31,[8]Sheet1!$B$2:$AH$2,6,FALSE)</f>
        <v>#N/A</v>
      </c>
      <c r="O31" s="13" t="e">
        <f t="shared" si="0"/>
        <v>#N/A</v>
      </c>
      <c r="P31" s="12"/>
      <c r="Q31" s="22" t="e">
        <f>VLOOKUP(C31,[8]Sheet1!$B$2:$AH$2,14,FALSE)</f>
        <v>#N/A</v>
      </c>
      <c r="R31" s="12"/>
      <c r="S31" s="22">
        <v>44279</v>
      </c>
      <c r="T31" s="22">
        <v>44223</v>
      </c>
      <c r="U31" s="22" t="e">
        <f t="shared" si="26"/>
        <v>#N/A</v>
      </c>
      <c r="V31" s="14" t="e">
        <f t="shared" si="33"/>
        <v>#N/A</v>
      </c>
      <c r="W31" s="12">
        <v>30</v>
      </c>
      <c r="X31" s="14" t="e">
        <f t="shared" si="32"/>
        <v>#N/A</v>
      </c>
      <c r="Y31" s="218" t="e">
        <f>VLOOKUP(C31,[8]Sheet1!$B$2:$AH$2,30,FALSE)</f>
        <v>#N/A</v>
      </c>
      <c r="Z31" s="22" t="e">
        <f>VLOOKUP(C31,[8]Sheet1!$B$2:$AH$2,31,FALSE)</f>
        <v>#N/A</v>
      </c>
      <c r="AA31" s="218" t="e">
        <f>VLOOKUP(C31,[8]Sheet1!$B$2:$AH$2,32,FALSE)</f>
        <v>#N/A</v>
      </c>
      <c r="AB31" s="22" t="e">
        <f>VLOOKUP(C31,[8]Sheet1!$B$2:$AH$2,33,FALSE)</f>
        <v>#N/A</v>
      </c>
      <c r="AC31" s="40" t="e">
        <f t="shared" si="24"/>
        <v>#N/A</v>
      </c>
      <c r="AD31" s="43" t="e">
        <f t="shared" si="28"/>
        <v>#N/A</v>
      </c>
      <c r="AE31" s="43" t="e">
        <f t="shared" si="25"/>
        <v>#N/A</v>
      </c>
      <c r="AF31" s="39" t="e">
        <f>VLOOKUP(C31,[8]Sheet1!$B$2:$AH$2,12,FALSE)</f>
        <v>#N/A</v>
      </c>
      <c r="AG31" s="39" t="e">
        <f t="shared" si="31"/>
        <v>#N/A</v>
      </c>
      <c r="AH31" s="39">
        <v>44223</v>
      </c>
      <c r="AI31" s="39">
        <v>44230</v>
      </c>
      <c r="AJ31" s="39">
        <v>44230</v>
      </c>
      <c r="AK31" s="232" t="s">
        <v>504</v>
      </c>
      <c r="AL31" s="230">
        <v>44288</v>
      </c>
      <c r="AM31" s="42">
        <v>262218688</v>
      </c>
      <c r="AN31" s="230">
        <v>45040</v>
      </c>
      <c r="AO31" s="39" t="e">
        <f t="shared" si="29"/>
        <v>#N/A</v>
      </c>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c r="GD31" s="15"/>
      <c r="GE31" s="15"/>
      <c r="GF31" s="15"/>
      <c r="GG31" s="15"/>
      <c r="GH31" s="15"/>
      <c r="GI31" s="15"/>
      <c r="GJ31" s="15"/>
      <c r="GK31" s="15"/>
      <c r="GL31" s="15"/>
      <c r="GM31" s="15"/>
      <c r="GN31" s="15"/>
      <c r="GO31" s="15"/>
      <c r="GP31" s="15"/>
      <c r="GQ31" s="15"/>
      <c r="GR31" s="15"/>
      <c r="GS31" s="15"/>
      <c r="GT31" s="15"/>
      <c r="GU31" s="15"/>
      <c r="GV31" s="15"/>
      <c r="GW31" s="15"/>
      <c r="GX31" s="15"/>
      <c r="GY31" s="15"/>
      <c r="GZ31" s="15"/>
      <c r="HA31" s="15"/>
      <c r="HB31" s="15"/>
      <c r="HC31" s="15"/>
      <c r="HD31" s="15"/>
      <c r="HE31" s="15"/>
      <c r="HF31" s="15"/>
      <c r="HG31" s="15"/>
      <c r="HH31" s="15"/>
      <c r="HI31" s="15"/>
      <c r="HJ31" s="15"/>
      <c r="HK31" s="15"/>
      <c r="HL31" s="15"/>
      <c r="HM31" s="15"/>
      <c r="HN31" s="15"/>
      <c r="HO31" s="15"/>
      <c r="HP31" s="15"/>
      <c r="HQ31" s="15"/>
      <c r="HR31" s="15"/>
      <c r="HS31" s="15"/>
      <c r="HT31" s="15"/>
      <c r="HU31" s="15"/>
      <c r="HV31" s="15"/>
      <c r="HW31" s="15"/>
      <c r="HX31" s="15"/>
      <c r="HY31" s="15"/>
      <c r="HZ31" s="15"/>
      <c r="IA31" s="15"/>
      <c r="IB31" s="15"/>
      <c r="IC31" s="15"/>
      <c r="ID31" s="15"/>
      <c r="IE31" s="15"/>
      <c r="IF31" s="15"/>
      <c r="IG31" s="15"/>
      <c r="IH31" s="15"/>
      <c r="II31" s="15"/>
      <c r="IJ31" s="15"/>
      <c r="IK31" s="15"/>
      <c r="IL31" s="15"/>
      <c r="IM31" s="15"/>
      <c r="IN31" s="15"/>
      <c r="IO31" s="15"/>
      <c r="IP31" s="15"/>
      <c r="IQ31" s="15"/>
      <c r="IR31" s="15"/>
      <c r="IS31" s="15"/>
      <c r="IT31" s="15"/>
      <c r="IU31" s="15"/>
      <c r="IV31" s="15"/>
      <c r="IW31" s="15"/>
      <c r="IX31" s="15"/>
      <c r="IY31" s="15"/>
      <c r="IZ31" s="15"/>
    </row>
    <row r="32" spans="1:260" s="10" customFormat="1" ht="28.5" customHeight="1">
      <c r="A32" s="23"/>
      <c r="B32" s="24" t="str">
        <f>B24&amp;" Total"</f>
        <v>VNPT Bạc Liêu Total</v>
      </c>
      <c r="C32" s="24"/>
      <c r="D32" s="25"/>
      <c r="E32" s="228"/>
      <c r="F32" s="26"/>
      <c r="G32" s="23"/>
      <c r="H32" s="25"/>
      <c r="I32" s="26"/>
      <c r="J32" s="27"/>
      <c r="K32" s="25"/>
      <c r="L32" s="28"/>
      <c r="M32" s="28"/>
      <c r="N32" s="28"/>
      <c r="O32" s="29" t="e">
        <f t="shared" ref="O32" si="34">SUBTOTAL(9,O24:O31)</f>
        <v>#REF!</v>
      </c>
      <c r="P32" s="12"/>
      <c r="Q32" s="11"/>
      <c r="R32" s="28"/>
      <c r="S32" s="30"/>
      <c r="T32" s="31"/>
      <c r="U32" s="22"/>
      <c r="V32" s="32"/>
      <c r="W32" s="33"/>
      <c r="X32" s="14"/>
      <c r="Y32" s="218"/>
      <c r="Z32" s="22"/>
      <c r="AA32" s="218"/>
      <c r="AB32" s="22"/>
      <c r="AC32" s="38"/>
      <c r="AD32" s="38"/>
      <c r="AE32" s="38"/>
      <c r="AF32" s="38"/>
      <c r="AG32" s="38"/>
      <c r="AH32" s="38"/>
      <c r="AI32" s="38"/>
      <c r="AJ32" s="38"/>
      <c r="AK32" s="38"/>
      <c r="AL32" s="38"/>
      <c r="AM32" s="38"/>
      <c r="AN32" s="38"/>
      <c r="AO32" s="38"/>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5"/>
      <c r="GG32" s="15"/>
      <c r="GH32" s="15"/>
      <c r="GI32" s="15"/>
      <c r="GJ32" s="15"/>
      <c r="GK32" s="15"/>
      <c r="GL32" s="15"/>
      <c r="GM32" s="15"/>
      <c r="GN32" s="15"/>
      <c r="GO32" s="15"/>
      <c r="GP32" s="15"/>
      <c r="GQ32" s="15"/>
      <c r="GR32" s="15"/>
      <c r="GS32" s="15"/>
      <c r="GT32" s="15"/>
      <c r="GU32" s="15"/>
      <c r="GV32" s="15"/>
      <c r="GW32" s="15"/>
      <c r="GX32" s="15"/>
      <c r="GY32" s="15"/>
      <c r="GZ32" s="15"/>
      <c r="HA32" s="15"/>
      <c r="HB32" s="15"/>
      <c r="HC32" s="15"/>
      <c r="HD32" s="15"/>
      <c r="HE32" s="15"/>
      <c r="HF32" s="15"/>
      <c r="HG32" s="15"/>
      <c r="HH32" s="15"/>
      <c r="HI32" s="15"/>
      <c r="HJ32" s="15"/>
      <c r="HK32" s="15"/>
      <c r="HL32" s="15"/>
      <c r="HM32" s="15"/>
      <c r="HN32" s="15"/>
      <c r="HO32" s="15"/>
      <c r="HP32" s="15"/>
      <c r="HQ32" s="15"/>
      <c r="HR32" s="15"/>
      <c r="HS32" s="15"/>
      <c r="HT32" s="15"/>
      <c r="HU32" s="15"/>
      <c r="HV32" s="15"/>
      <c r="HW32" s="15"/>
      <c r="HX32" s="15"/>
      <c r="HY32" s="15"/>
      <c r="HZ32" s="15"/>
      <c r="IA32" s="15"/>
      <c r="IB32" s="15"/>
      <c r="IC32" s="15"/>
      <c r="ID32" s="15"/>
      <c r="IE32" s="15"/>
      <c r="IF32" s="15"/>
      <c r="IG32" s="15"/>
      <c r="IH32" s="15"/>
      <c r="II32" s="15"/>
      <c r="IJ32" s="15"/>
      <c r="IK32" s="15"/>
      <c r="IL32" s="15"/>
      <c r="IM32" s="15"/>
      <c r="IN32" s="15"/>
      <c r="IO32" s="15"/>
      <c r="IP32" s="15"/>
      <c r="IQ32" s="15"/>
      <c r="IR32" s="15"/>
      <c r="IS32" s="15"/>
      <c r="IT32" s="15"/>
      <c r="IU32" s="15"/>
      <c r="IV32" s="15"/>
      <c r="IW32" s="15"/>
      <c r="IX32" s="15"/>
      <c r="IY32" s="15"/>
      <c r="IZ32" s="15"/>
    </row>
    <row r="33" spans="1:260" s="10" customFormat="1" ht="36.75" customHeight="1">
      <c r="A33" s="11">
        <f t="shared" si="12"/>
        <v>4</v>
      </c>
      <c r="B33" s="16" t="str">
        <f>VLOOKUP(A33,'Tên tỉnh'!$A$3:$C$65,2,FALSE)</f>
        <v>VNPT Bắc Giang</v>
      </c>
      <c r="C33" s="17" t="str">
        <f>VLOOKUP(A33,'Tên tỉnh'!$A$3:$C$65,3,FALSE)</f>
        <v>Bắc Giang</v>
      </c>
      <c r="D33" s="18" t="s">
        <v>485</v>
      </c>
      <c r="E33" s="17" t="s">
        <v>486</v>
      </c>
      <c r="F33" s="19">
        <v>43633</v>
      </c>
      <c r="G33" s="11">
        <v>1</v>
      </c>
      <c r="H33" s="11" t="s">
        <v>487</v>
      </c>
      <c r="I33" s="20">
        <v>44056</v>
      </c>
      <c r="J33" s="21" t="s">
        <v>419</v>
      </c>
      <c r="K33" s="11" t="s">
        <v>26</v>
      </c>
      <c r="L33" s="13">
        <v>829150</v>
      </c>
      <c r="M33" s="13" t="e">
        <f>VLOOKUP(C33,[1]!Table1[[Province]:[Ngày HĐ dự phòng]],5,FALSE)</f>
        <v>#REF!</v>
      </c>
      <c r="N33" s="13" t="e">
        <f>VLOOKUP(C33,[1]!Table1[[Province]:[Ngày HĐ dự phòng]],6,FALSE)</f>
        <v>#REF!</v>
      </c>
      <c r="O33" s="13" t="e">
        <f t="shared" si="0"/>
        <v>#REF!</v>
      </c>
      <c r="P33" s="12"/>
      <c r="Q33" s="22" t="e">
        <f>VLOOKUP(C33,[1]!Table1[[Province]:[Ngày HĐ dự phòng]],15,FALSE)</f>
        <v>#REF!</v>
      </c>
      <c r="R33" s="12"/>
      <c r="S33" s="22">
        <v>44153</v>
      </c>
      <c r="T33" s="22">
        <v>44068</v>
      </c>
      <c r="U33" s="22" t="e">
        <f>Q33</f>
        <v>#REF!</v>
      </c>
      <c r="V33" s="14" t="e">
        <f>U33-T33+1</f>
        <v>#REF!</v>
      </c>
      <c r="W33" s="12">
        <v>45</v>
      </c>
      <c r="X33" s="14" t="e">
        <f>V33-W33</f>
        <v>#REF!</v>
      </c>
      <c r="Y33" s="218" t="e">
        <f>VLOOKUP(C33,[1]!Table1[[Province]:[Ngày HĐ dự phòng]],34,FALSE)</f>
        <v>#REF!</v>
      </c>
      <c r="Z33" s="22" t="e">
        <f>VLOOKUP(C33,[1]!Table1[[Province]:[Ngày HĐ dự phòng]],35,FALSE)</f>
        <v>#REF!</v>
      </c>
      <c r="AA33" s="218" t="e">
        <f>VLOOKUP(C33,[1]!Table1[[Province]:[Ngày HĐ dự phòng]],36,FALSE)</f>
        <v>#REF!</v>
      </c>
      <c r="AB33" s="22" t="e">
        <f>VLOOKUP(C33,[1]!Table1[[Province]:[Ngày HĐ dự phòng]],37,FALSE)</f>
        <v>#REF!</v>
      </c>
      <c r="AC33" s="40" t="e">
        <f t="shared" ref="AC33:AC40" si="35">O33</f>
        <v>#REF!</v>
      </c>
      <c r="AD33" s="43" t="e">
        <f>AC33*0.1</f>
        <v>#REF!</v>
      </c>
      <c r="AE33" s="43" t="e">
        <f t="shared" ref="AE33:AE40" si="36">AC33+AD33</f>
        <v>#REF!</v>
      </c>
      <c r="AF33" s="39" t="e">
        <f>VLOOKUP(C33,[1]!Table1[[Province]:[Ngày HĐ dự phòng]],13,FALSE)</f>
        <v>#REF!</v>
      </c>
      <c r="AG33" s="39" t="e">
        <f>AF33</f>
        <v>#REF!</v>
      </c>
      <c r="AH33" s="39">
        <v>44068</v>
      </c>
      <c r="AI33" s="39">
        <v>44097</v>
      </c>
      <c r="AJ33" s="39">
        <v>44097</v>
      </c>
      <c r="AK33" s="231" t="s">
        <v>497</v>
      </c>
      <c r="AL33" s="230">
        <v>44153</v>
      </c>
      <c r="AM33" s="42">
        <v>3008400799</v>
      </c>
      <c r="AN33" s="230">
        <v>44913</v>
      </c>
      <c r="AO33" s="39" t="e">
        <f>AF33</f>
        <v>#REF!</v>
      </c>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c r="HQ33" s="15"/>
      <c r="HR33" s="15"/>
      <c r="HS33" s="15"/>
      <c r="HT33" s="15"/>
      <c r="HU33" s="15"/>
      <c r="HV33" s="15"/>
      <c r="HW33" s="15"/>
      <c r="HX33" s="15"/>
      <c r="HY33" s="15"/>
      <c r="HZ33" s="15"/>
      <c r="IA33" s="15"/>
      <c r="IB33" s="15"/>
      <c r="IC33" s="15"/>
      <c r="ID33" s="15"/>
      <c r="IE33" s="15"/>
      <c r="IF33" s="15"/>
      <c r="IG33" s="15"/>
      <c r="IH33" s="15"/>
      <c r="II33" s="15"/>
      <c r="IJ33" s="15"/>
      <c r="IK33" s="15"/>
      <c r="IL33" s="15"/>
      <c r="IM33" s="15"/>
      <c r="IN33" s="15"/>
      <c r="IO33" s="15"/>
      <c r="IP33" s="15"/>
      <c r="IQ33" s="15"/>
      <c r="IR33" s="15"/>
      <c r="IS33" s="15"/>
      <c r="IT33" s="15"/>
      <c r="IU33" s="15"/>
      <c r="IV33" s="15"/>
      <c r="IW33" s="15"/>
      <c r="IX33" s="15"/>
      <c r="IY33" s="15"/>
      <c r="IZ33" s="15"/>
    </row>
    <row r="34" spans="1:260" s="10" customFormat="1" ht="36.75" customHeight="1">
      <c r="A34" s="11">
        <f t="shared" si="12"/>
        <v>4</v>
      </c>
      <c r="B34" s="16" t="str">
        <f>VLOOKUP(A34,'Tên tỉnh'!$A$3:$C$65,2,FALSE)</f>
        <v>VNPT Bắc Giang</v>
      </c>
      <c r="C34" s="17" t="str">
        <f>VLOOKUP(A34,'Tên tỉnh'!$A$3:$C$65,3,FALSE)</f>
        <v>Bắc Giang</v>
      </c>
      <c r="D34" s="18" t="s">
        <v>485</v>
      </c>
      <c r="E34" s="17" t="s">
        <v>486</v>
      </c>
      <c r="F34" s="19">
        <v>43633</v>
      </c>
      <c r="G34" s="11">
        <v>2</v>
      </c>
      <c r="H34" s="12" t="s">
        <v>488</v>
      </c>
      <c r="I34" s="20">
        <v>44056</v>
      </c>
      <c r="J34" s="21" t="s">
        <v>419</v>
      </c>
      <c r="K34" s="11" t="s">
        <v>26</v>
      </c>
      <c r="L34" s="13">
        <v>829150</v>
      </c>
      <c r="M34" s="13" t="e">
        <f>VLOOKUP(C34,[2]!Table1[[Province]:[Ngày HĐ dự phòng]],5,FALSE)</f>
        <v>#REF!</v>
      </c>
      <c r="N34" s="13" t="e">
        <f>VLOOKUP(C34,[2]!Table1[[Province]:[Ngày HĐ dự phòng]],6,FALSE)</f>
        <v>#REF!</v>
      </c>
      <c r="O34" s="13" t="e">
        <f t="shared" si="0"/>
        <v>#REF!</v>
      </c>
      <c r="P34" s="12"/>
      <c r="Q34" s="22" t="e">
        <f>VLOOKUP(C34,[2]!Table1[[Province]:[Ngày HĐ dự phòng]],14,FALSE)</f>
        <v>#REF!</v>
      </c>
      <c r="R34" s="12"/>
      <c r="S34" s="22">
        <v>44154</v>
      </c>
      <c r="T34" s="22">
        <v>44091</v>
      </c>
      <c r="U34" s="22" t="e">
        <f t="shared" ref="U34:U40" si="37">Q34</f>
        <v>#REF!</v>
      </c>
      <c r="V34" s="14" t="e">
        <f>U34-T34+1</f>
        <v>#REF!</v>
      </c>
      <c r="W34" s="12">
        <v>30</v>
      </c>
      <c r="X34" s="14" t="e">
        <f t="shared" ref="X34:X36" si="38">V34-W34</f>
        <v>#REF!</v>
      </c>
      <c r="Y34" s="218" t="e">
        <f>VLOOKUP(C34,[2]!Table1[[Province]:[Ngày HĐ dự phòng]],30,FALSE)</f>
        <v>#REF!</v>
      </c>
      <c r="Z34" s="22" t="e">
        <f>VLOOKUP(C34,[2]!Table1[[Province]:[Ngày HĐ dự phòng]],31,FALSE)</f>
        <v>#REF!</v>
      </c>
      <c r="AA34" s="218" t="e">
        <f>VLOOKUP(C34,[2]!Table1[[Province]:[Ngày HĐ dự phòng]],32,FALSE)</f>
        <v>#REF!</v>
      </c>
      <c r="AB34" s="22" t="e">
        <f>VLOOKUP(C34,[2]!Table1[[Province]:[Ngày HĐ dự phòng]],33,FALSE)</f>
        <v>#REF!</v>
      </c>
      <c r="AC34" s="40" t="e">
        <f t="shared" si="35"/>
        <v>#REF!</v>
      </c>
      <c r="AD34" s="43" t="e">
        <f t="shared" ref="AD34:AD40" si="39">AC34*0.1</f>
        <v>#REF!</v>
      </c>
      <c r="AE34" s="43" t="e">
        <f t="shared" si="36"/>
        <v>#REF!</v>
      </c>
      <c r="AF34" s="39" t="e">
        <f>VLOOKUP(C34,[2]!Table1[[Province]:[Ngày HĐ dự phòng]],12,FALSE)</f>
        <v>#REF!</v>
      </c>
      <c r="AG34" s="39" t="e">
        <f>AF34</f>
        <v>#REF!</v>
      </c>
      <c r="AH34" s="39">
        <v>44091</v>
      </c>
      <c r="AI34" s="39">
        <v>44111</v>
      </c>
      <c r="AJ34" s="39">
        <v>44111</v>
      </c>
      <c r="AK34" s="231" t="s">
        <v>498</v>
      </c>
      <c r="AL34" s="230">
        <v>44154</v>
      </c>
      <c r="AM34" s="42">
        <v>1557031765</v>
      </c>
      <c r="AN34" s="230">
        <v>44914</v>
      </c>
      <c r="AO34" s="39" t="e">
        <f t="shared" ref="AO34:AO40" si="40">AF34</f>
        <v>#REF!</v>
      </c>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c r="GN34" s="15"/>
      <c r="GO34" s="15"/>
      <c r="GP34" s="15"/>
      <c r="GQ34" s="15"/>
      <c r="GR34" s="15"/>
      <c r="GS34" s="15"/>
      <c r="GT34" s="15"/>
      <c r="GU34" s="15"/>
      <c r="GV34" s="15"/>
      <c r="GW34" s="15"/>
      <c r="GX34" s="15"/>
      <c r="GY34" s="15"/>
      <c r="GZ34" s="15"/>
      <c r="HA34" s="15"/>
      <c r="HB34" s="15"/>
      <c r="HC34" s="15"/>
      <c r="HD34" s="15"/>
      <c r="HE34" s="15"/>
      <c r="HF34" s="15"/>
      <c r="HG34" s="15"/>
      <c r="HH34" s="15"/>
      <c r="HI34" s="15"/>
      <c r="HJ34" s="15"/>
      <c r="HK34" s="15"/>
      <c r="HL34" s="15"/>
      <c r="HM34" s="15"/>
      <c r="HN34" s="15"/>
      <c r="HO34" s="15"/>
      <c r="HP34" s="15"/>
      <c r="HQ34" s="15"/>
      <c r="HR34" s="15"/>
      <c r="HS34" s="15"/>
      <c r="HT34" s="15"/>
      <c r="HU34" s="15"/>
      <c r="HV34" s="15"/>
      <c r="HW34" s="15"/>
      <c r="HX34" s="15"/>
      <c r="HY34" s="15"/>
      <c r="HZ34" s="15"/>
      <c r="IA34" s="15"/>
      <c r="IB34" s="15"/>
      <c r="IC34" s="15"/>
      <c r="ID34" s="15"/>
      <c r="IE34" s="15"/>
      <c r="IF34" s="15"/>
      <c r="IG34" s="15"/>
      <c r="IH34" s="15"/>
      <c r="II34" s="15"/>
      <c r="IJ34" s="15"/>
      <c r="IK34" s="15"/>
      <c r="IL34" s="15"/>
      <c r="IM34" s="15"/>
      <c r="IN34" s="15"/>
      <c r="IO34" s="15"/>
      <c r="IP34" s="15"/>
      <c r="IQ34" s="15"/>
      <c r="IR34" s="15"/>
      <c r="IS34" s="15"/>
      <c r="IT34" s="15"/>
      <c r="IU34" s="15"/>
      <c r="IV34" s="15"/>
      <c r="IW34" s="15"/>
      <c r="IX34" s="15"/>
      <c r="IY34" s="15"/>
      <c r="IZ34" s="15"/>
    </row>
    <row r="35" spans="1:260" s="10" customFormat="1" ht="36.75" customHeight="1">
      <c r="A35" s="11">
        <f t="shared" si="12"/>
        <v>4</v>
      </c>
      <c r="B35" s="16" t="str">
        <f>VLOOKUP(A35,'Tên tỉnh'!$A$3:$C$65,2,FALSE)</f>
        <v>VNPT Bắc Giang</v>
      </c>
      <c r="C35" s="17" t="str">
        <f>VLOOKUP(A35,'Tên tỉnh'!$A$3:$C$65,3,FALSE)</f>
        <v>Bắc Giang</v>
      </c>
      <c r="D35" s="18" t="s">
        <v>485</v>
      </c>
      <c r="E35" s="17" t="s">
        <v>486</v>
      </c>
      <c r="F35" s="19">
        <v>43633</v>
      </c>
      <c r="G35" s="11">
        <v>3</v>
      </c>
      <c r="H35" s="12" t="s">
        <v>494</v>
      </c>
      <c r="I35" s="20">
        <v>44056</v>
      </c>
      <c r="J35" s="21" t="s">
        <v>419</v>
      </c>
      <c r="K35" s="11" t="s">
        <v>26</v>
      </c>
      <c r="L35" s="13">
        <v>829150</v>
      </c>
      <c r="M35" s="13" t="e">
        <f>VLOOKUP(C35,[3]!Table1[[Province]:[Ngày HĐ dự phòng]],5,FALSE)</f>
        <v>#REF!</v>
      </c>
      <c r="N35" s="13" t="e">
        <f>VLOOKUP(C35,[3]!Table1[[Province]:[Ngày HĐ dự phòng]],6,FALSE)</f>
        <v>#REF!</v>
      </c>
      <c r="O35" s="13" t="e">
        <f t="shared" si="0"/>
        <v>#REF!</v>
      </c>
      <c r="P35" s="12"/>
      <c r="Q35" s="22" t="e">
        <f>VLOOKUP(C35,[3]!Table1[[Province]:[Ngày HĐ dự phòng]],14,FALSE)</f>
        <v>#REF!</v>
      </c>
      <c r="R35" s="12"/>
      <c r="S35" s="22">
        <v>44180</v>
      </c>
      <c r="T35" s="22">
        <v>44118</v>
      </c>
      <c r="U35" s="22" t="e">
        <f t="shared" si="37"/>
        <v>#REF!</v>
      </c>
      <c r="V35" s="14" t="e">
        <f t="shared" ref="V35:V36" si="41">U35-T35+1</f>
        <v>#REF!</v>
      </c>
      <c r="W35" s="12">
        <v>30</v>
      </c>
      <c r="X35" s="14" t="e">
        <f t="shared" si="38"/>
        <v>#REF!</v>
      </c>
      <c r="Y35" s="218" t="e">
        <f>VLOOKUP(C35,[3]!Table1[[Province]:[Ngày HĐ dự phòng]],30,FALSE)</f>
        <v>#REF!</v>
      </c>
      <c r="Z35" s="22" t="e">
        <f>VLOOKUP(C35,[3]!Table1[[Province]:[Ngày HĐ dự phòng]],31,FALSE)</f>
        <v>#REF!</v>
      </c>
      <c r="AA35" s="218" t="e">
        <f>VLOOKUP(C35,[3]!Table1[[Province]:[Ngày HĐ dự phòng]],32,FALSE)</f>
        <v>#REF!</v>
      </c>
      <c r="AB35" s="22" t="e">
        <f>VLOOKUP(C35,[3]!Table1[[Province]:[Ngày HĐ dự phòng]],33,FALSE)</f>
        <v>#REF!</v>
      </c>
      <c r="AC35" s="40" t="e">
        <f t="shared" si="35"/>
        <v>#REF!</v>
      </c>
      <c r="AD35" s="43" t="e">
        <f t="shared" si="39"/>
        <v>#REF!</v>
      </c>
      <c r="AE35" s="43" t="e">
        <f t="shared" si="36"/>
        <v>#REF!</v>
      </c>
      <c r="AF35" s="39" t="e">
        <f>VLOOKUP(C35,[3]!Table1[[Province]:[Ngày HĐ dự phòng]],12,FALSE)</f>
        <v>#REF!</v>
      </c>
      <c r="AG35" s="39" t="e">
        <f>AF35</f>
        <v>#REF!</v>
      </c>
      <c r="AH35" s="39">
        <v>44118</v>
      </c>
      <c r="AI35" s="39">
        <v>44132</v>
      </c>
      <c r="AJ35" s="39">
        <v>44132</v>
      </c>
      <c r="AK35" s="231" t="s">
        <v>499</v>
      </c>
      <c r="AL35" s="230">
        <v>44190</v>
      </c>
      <c r="AM35" s="42">
        <v>1453466784</v>
      </c>
      <c r="AN35" s="230">
        <v>44941</v>
      </c>
      <c r="AO35" s="39" t="e">
        <f t="shared" si="40"/>
        <v>#REF!</v>
      </c>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5"/>
      <c r="GA35" s="15"/>
      <c r="GB35" s="15"/>
      <c r="GC35" s="15"/>
      <c r="GD35" s="15"/>
      <c r="GE35" s="15"/>
      <c r="GF35" s="15"/>
      <c r="GG35" s="15"/>
      <c r="GH35" s="15"/>
      <c r="GI35" s="15"/>
      <c r="GJ35" s="15"/>
      <c r="GK35" s="15"/>
      <c r="GL35" s="15"/>
      <c r="GM35" s="15"/>
      <c r="GN35" s="15"/>
      <c r="GO35" s="15"/>
      <c r="GP35" s="15"/>
      <c r="GQ35" s="15"/>
      <c r="GR35" s="15"/>
      <c r="GS35" s="15"/>
      <c r="GT35" s="15"/>
      <c r="GU35" s="15"/>
      <c r="GV35" s="15"/>
      <c r="GW35" s="15"/>
      <c r="GX35" s="15"/>
      <c r="GY35" s="15"/>
      <c r="GZ35" s="15"/>
      <c r="HA35" s="15"/>
      <c r="HB35" s="15"/>
      <c r="HC35" s="15"/>
      <c r="HD35" s="15"/>
      <c r="HE35" s="15"/>
      <c r="HF35" s="15"/>
      <c r="HG35" s="15"/>
      <c r="HH35" s="15"/>
      <c r="HI35" s="15"/>
      <c r="HJ35" s="15"/>
      <c r="HK35" s="15"/>
      <c r="HL35" s="15"/>
      <c r="HM35" s="15"/>
      <c r="HN35" s="15"/>
      <c r="HO35" s="15"/>
      <c r="HP35" s="15"/>
      <c r="HQ35" s="15"/>
      <c r="HR35" s="15"/>
      <c r="HS35" s="15"/>
      <c r="HT35" s="15"/>
      <c r="HU35" s="15"/>
      <c r="HV35" s="15"/>
      <c r="HW35" s="15"/>
      <c r="HX35" s="15"/>
      <c r="HY35" s="15"/>
      <c r="HZ35" s="15"/>
      <c r="IA35" s="15"/>
      <c r="IB35" s="15"/>
      <c r="IC35" s="15"/>
      <c r="ID35" s="15"/>
      <c r="IE35" s="15"/>
      <c r="IF35" s="15"/>
      <c r="IG35" s="15"/>
      <c r="IH35" s="15"/>
      <c r="II35" s="15"/>
      <c r="IJ35" s="15"/>
      <c r="IK35" s="15"/>
      <c r="IL35" s="15"/>
      <c r="IM35" s="15"/>
      <c r="IN35" s="15"/>
      <c r="IO35" s="15"/>
      <c r="IP35" s="15"/>
      <c r="IQ35" s="15"/>
      <c r="IR35" s="15"/>
      <c r="IS35" s="15"/>
      <c r="IT35" s="15"/>
      <c r="IU35" s="15"/>
      <c r="IV35" s="15"/>
      <c r="IW35" s="15"/>
      <c r="IX35" s="15"/>
      <c r="IY35" s="15"/>
      <c r="IZ35" s="15"/>
    </row>
    <row r="36" spans="1:260" s="10" customFormat="1" ht="36.75" customHeight="1">
      <c r="A36" s="11">
        <f t="shared" si="12"/>
        <v>4</v>
      </c>
      <c r="B36" s="16" t="str">
        <f>VLOOKUP(A36,'Tên tỉnh'!$A$3:$C$65,2,FALSE)</f>
        <v>VNPT Bắc Giang</v>
      </c>
      <c r="C36" s="17" t="str">
        <f>VLOOKUP(A36,'Tên tỉnh'!$A$3:$C$65,3,FALSE)</f>
        <v>Bắc Giang</v>
      </c>
      <c r="D36" s="18" t="s">
        <v>485</v>
      </c>
      <c r="E36" s="17" t="s">
        <v>486</v>
      </c>
      <c r="F36" s="19">
        <v>43633</v>
      </c>
      <c r="G36" s="11">
        <v>4</v>
      </c>
      <c r="H36" s="11" t="s">
        <v>489</v>
      </c>
      <c r="I36" s="20">
        <v>44056</v>
      </c>
      <c r="J36" s="21" t="s">
        <v>419</v>
      </c>
      <c r="K36" s="11" t="s">
        <v>26</v>
      </c>
      <c r="L36" s="13">
        <v>829150</v>
      </c>
      <c r="M36" s="13" t="e">
        <f>VLOOKUP(C36,[4]!Table1[[Province]:[Ngày HĐ dự phòng]],6,FALSE)</f>
        <v>#REF!</v>
      </c>
      <c r="N36" s="13" t="e">
        <f>VLOOKUP(C36,[4]!Table1[[Province]:[Ngày HĐ dự phòng]],7,FALSE)</f>
        <v>#REF!</v>
      </c>
      <c r="O36" s="13" t="e">
        <f t="shared" si="0"/>
        <v>#REF!</v>
      </c>
      <c r="P36" s="12"/>
      <c r="Q36" s="22" t="e">
        <f>VLOOKUP(C36,[4]!Table1[[Province]:[Ngày HĐ dự phòng]],16,FALSE)</f>
        <v>#REF!</v>
      </c>
      <c r="R36" s="12"/>
      <c r="S36" s="22">
        <v>44208</v>
      </c>
      <c r="T36" s="22">
        <v>44127</v>
      </c>
      <c r="U36" s="22" t="e">
        <f t="shared" si="37"/>
        <v>#REF!</v>
      </c>
      <c r="V36" s="14" t="e">
        <f t="shared" si="41"/>
        <v>#REF!</v>
      </c>
      <c r="W36" s="12">
        <v>30</v>
      </c>
      <c r="X36" s="14" t="e">
        <f t="shared" si="38"/>
        <v>#REF!</v>
      </c>
      <c r="Y36" s="218" t="e">
        <f>VLOOKUP(C36,[4]!Table1[[Province]:[Ngày HĐ dự phòng]],32,FALSE)</f>
        <v>#REF!</v>
      </c>
      <c r="Z36" s="22" t="e">
        <f>VLOOKUP(C36,[4]!Table1[[Province]:[Ngày HĐ dự phòng]],33,FALSE)</f>
        <v>#REF!</v>
      </c>
      <c r="AA36" s="218" t="e">
        <f>VLOOKUP(C36,[4]!Table1[[Province]:[Ngày HĐ dự phòng]],34,FALSE)</f>
        <v>#REF!</v>
      </c>
      <c r="AB36" s="22" t="e">
        <f>VLOOKUP(C36,[4]!Table1[[Province]:[Ngày HĐ dự phòng]],35,FALSE)</f>
        <v>#REF!</v>
      </c>
      <c r="AC36" s="40" t="e">
        <f t="shared" si="35"/>
        <v>#REF!</v>
      </c>
      <c r="AD36" s="43" t="e">
        <f t="shared" si="39"/>
        <v>#REF!</v>
      </c>
      <c r="AE36" s="43" t="e">
        <f t="shared" si="36"/>
        <v>#REF!</v>
      </c>
      <c r="AF36" s="39" t="e">
        <f>VLOOKUP(C36,[4]!Table1[[Province]:[Ngày HĐ dự phòng]],13,FALSE)</f>
        <v>#REF!</v>
      </c>
      <c r="AG36" s="39" t="e">
        <f t="shared" ref="AG36:AG40" si="42">AF36</f>
        <v>#REF!</v>
      </c>
      <c r="AH36" s="39">
        <v>44127</v>
      </c>
      <c r="AI36" s="39">
        <v>44161</v>
      </c>
      <c r="AJ36" s="39">
        <v>44161</v>
      </c>
      <c r="AK36" s="231" t="s">
        <v>500</v>
      </c>
      <c r="AL36" s="230">
        <v>44214</v>
      </c>
      <c r="AM36" s="42">
        <v>241970845</v>
      </c>
      <c r="AN36" s="230">
        <v>44970</v>
      </c>
      <c r="AO36" s="39" t="e">
        <f t="shared" si="40"/>
        <v>#REF!</v>
      </c>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15"/>
      <c r="FO36" s="15"/>
      <c r="FP36" s="15"/>
      <c r="FQ36" s="15"/>
      <c r="FR36" s="15"/>
      <c r="FS36" s="15"/>
      <c r="FT36" s="15"/>
      <c r="FU36" s="15"/>
      <c r="FV36" s="15"/>
      <c r="FW36" s="15"/>
      <c r="FX36" s="15"/>
      <c r="FY36" s="15"/>
      <c r="FZ36" s="15"/>
      <c r="GA36" s="15"/>
      <c r="GB36" s="15"/>
      <c r="GC36" s="15"/>
      <c r="GD36" s="15"/>
      <c r="GE36" s="15"/>
      <c r="GF36" s="15"/>
      <c r="GG36" s="15"/>
      <c r="GH36" s="15"/>
      <c r="GI36" s="15"/>
      <c r="GJ36" s="15"/>
      <c r="GK36" s="15"/>
      <c r="GL36" s="15"/>
      <c r="GM36" s="15"/>
      <c r="GN36" s="15"/>
      <c r="GO36" s="15"/>
      <c r="GP36" s="15"/>
      <c r="GQ36" s="15"/>
      <c r="GR36" s="15"/>
      <c r="GS36" s="15"/>
      <c r="GT36" s="15"/>
      <c r="GU36" s="15"/>
      <c r="GV36" s="15"/>
      <c r="GW36" s="15"/>
      <c r="GX36" s="15"/>
      <c r="GY36" s="15"/>
      <c r="GZ36" s="15"/>
      <c r="HA36" s="15"/>
      <c r="HB36" s="15"/>
      <c r="HC36" s="15"/>
      <c r="HD36" s="15"/>
      <c r="HE36" s="15"/>
      <c r="HF36" s="15"/>
      <c r="HG36" s="15"/>
      <c r="HH36" s="15"/>
      <c r="HI36" s="15"/>
      <c r="HJ36" s="15"/>
      <c r="HK36" s="15"/>
      <c r="HL36" s="15"/>
      <c r="HM36" s="15"/>
      <c r="HN36" s="15"/>
      <c r="HO36" s="15"/>
      <c r="HP36" s="15"/>
      <c r="HQ36" s="15"/>
      <c r="HR36" s="15"/>
      <c r="HS36" s="15"/>
      <c r="HT36" s="15"/>
      <c r="HU36" s="15"/>
      <c r="HV36" s="15"/>
      <c r="HW36" s="15"/>
      <c r="HX36" s="15"/>
      <c r="HY36" s="15"/>
      <c r="HZ36" s="15"/>
      <c r="IA36" s="15"/>
      <c r="IB36" s="15"/>
      <c r="IC36" s="15"/>
      <c r="ID36" s="15"/>
      <c r="IE36" s="15"/>
      <c r="IF36" s="15"/>
      <c r="IG36" s="15"/>
      <c r="IH36" s="15"/>
      <c r="II36" s="15"/>
      <c r="IJ36" s="15"/>
      <c r="IK36" s="15"/>
      <c r="IL36" s="15"/>
      <c r="IM36" s="15"/>
      <c r="IN36" s="15"/>
      <c r="IO36" s="15"/>
      <c r="IP36" s="15"/>
      <c r="IQ36" s="15"/>
      <c r="IR36" s="15"/>
      <c r="IS36" s="15"/>
      <c r="IT36" s="15"/>
      <c r="IU36" s="15"/>
      <c r="IV36" s="15"/>
      <c r="IW36" s="15"/>
      <c r="IX36" s="15"/>
      <c r="IY36" s="15"/>
      <c r="IZ36" s="15"/>
    </row>
    <row r="37" spans="1:260" s="25" customFormat="1" ht="27.75" customHeight="1">
      <c r="A37" s="11">
        <f t="shared" si="12"/>
        <v>4</v>
      </c>
      <c r="B37" s="16" t="str">
        <f>VLOOKUP(A37,'Tên tỉnh'!$A$3:$C$65,2,FALSE)</f>
        <v>VNPT Bắc Giang</v>
      </c>
      <c r="C37" s="17" t="str">
        <f>VLOOKUP(A37,'Tên tỉnh'!$A$3:$C$65,3,FALSE)</f>
        <v>Bắc Giang</v>
      </c>
      <c r="D37" s="18" t="s">
        <v>485</v>
      </c>
      <c r="E37" s="17" t="s">
        <v>486</v>
      </c>
      <c r="F37" s="19">
        <v>43633</v>
      </c>
      <c r="G37" s="11">
        <v>5</v>
      </c>
      <c r="H37" s="11" t="s">
        <v>490</v>
      </c>
      <c r="I37" s="20">
        <v>44056</v>
      </c>
      <c r="J37" s="21" t="s">
        <v>419</v>
      </c>
      <c r="K37" s="11" t="s">
        <v>26</v>
      </c>
      <c r="L37" s="13">
        <v>829150</v>
      </c>
      <c r="M37" s="13" t="e">
        <f>VLOOKUP(C37,[5]!Table1[[Province]:[Ngày HĐ dự phòng]],5,FALSE)</f>
        <v>#REF!</v>
      </c>
      <c r="N37" s="13" t="e">
        <f>VLOOKUP(C37,[5]!Table1[[Province]:[Ngày HĐ dự phòng]],6,FALSE)</f>
        <v>#REF!</v>
      </c>
      <c r="O37" s="13" t="e">
        <f t="shared" si="0"/>
        <v>#REF!</v>
      </c>
      <c r="P37" s="12"/>
      <c r="Q37" s="22" t="e">
        <f>VLOOKUP(C37,[5]!Table1[[Province]:[Ngày HĐ dự phòng]],14,FALSE)</f>
        <v>#REF!</v>
      </c>
      <c r="R37" s="12"/>
      <c r="S37" s="22">
        <v>44210</v>
      </c>
      <c r="T37" s="22">
        <v>44148</v>
      </c>
      <c r="U37" s="22" t="e">
        <f t="shared" si="37"/>
        <v>#REF!</v>
      </c>
      <c r="V37" s="14" t="e">
        <f>U37-T37+1</f>
        <v>#REF!</v>
      </c>
      <c r="W37" s="12">
        <v>30</v>
      </c>
      <c r="X37" s="14" t="e">
        <f>V37-W37</f>
        <v>#REF!</v>
      </c>
      <c r="Y37" s="218" t="e">
        <f>VLOOKUP(C37,[5]!Table1[[Province]:[Ngày HĐ dự phòng]],30,FALSE)</f>
        <v>#REF!</v>
      </c>
      <c r="Z37" s="22" t="e">
        <f>VLOOKUP(C37,[5]!Table1[[Province]:[Ngày HĐ dự phòng]],31,FALSE)</f>
        <v>#REF!</v>
      </c>
      <c r="AA37" s="218" t="e">
        <f>VLOOKUP(C37,[5]!Table1[[Province]:[Ngày HĐ dự phòng]],32,FALSE)</f>
        <v>#REF!</v>
      </c>
      <c r="AB37" s="22" t="e">
        <f>VLOOKUP(C37,[5]!Table1[[Province]:[Ngày HĐ dự phòng]],33,FALSE)</f>
        <v>#REF!</v>
      </c>
      <c r="AC37" s="40" t="e">
        <f t="shared" si="35"/>
        <v>#REF!</v>
      </c>
      <c r="AD37" s="43" t="e">
        <f t="shared" si="39"/>
        <v>#REF!</v>
      </c>
      <c r="AE37" s="43" t="e">
        <f t="shared" si="36"/>
        <v>#REF!</v>
      </c>
      <c r="AF37" s="39" t="e">
        <f>VLOOKUP(C37,[5]!Table1[[Province]:[Ngày HĐ dự phòng]],12,FALSE)</f>
        <v>#REF!</v>
      </c>
      <c r="AG37" s="39" t="e">
        <f t="shared" si="42"/>
        <v>#REF!</v>
      </c>
      <c r="AH37" s="39">
        <v>44148</v>
      </c>
      <c r="AI37" s="39">
        <v>44162</v>
      </c>
      <c r="AJ37" s="39">
        <v>44162</v>
      </c>
      <c r="AK37" s="232" t="s">
        <v>501</v>
      </c>
      <c r="AL37" s="230">
        <v>44214</v>
      </c>
      <c r="AM37" s="42">
        <v>786063220</v>
      </c>
      <c r="AN37" s="230">
        <v>44970</v>
      </c>
      <c r="AO37" s="39" t="e">
        <f t="shared" si="40"/>
        <v>#REF!</v>
      </c>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row>
    <row r="38" spans="1:260" s="10" customFormat="1" ht="36.75" customHeight="1">
      <c r="A38" s="11">
        <f t="shared" si="12"/>
        <v>4</v>
      </c>
      <c r="B38" s="16" t="str">
        <f>VLOOKUP(A38,'Tên tỉnh'!$A$3:$C$65,2,FALSE)</f>
        <v>VNPT Bắc Giang</v>
      </c>
      <c r="C38" s="17" t="str">
        <f>VLOOKUP(A38,'Tên tỉnh'!$A$3:$C$65,3,FALSE)</f>
        <v>Bắc Giang</v>
      </c>
      <c r="D38" s="18" t="s">
        <v>485</v>
      </c>
      <c r="E38" s="17" t="s">
        <v>486</v>
      </c>
      <c r="F38" s="19">
        <v>43633</v>
      </c>
      <c r="G38" s="11">
        <v>6</v>
      </c>
      <c r="H38" s="12" t="s">
        <v>491</v>
      </c>
      <c r="I38" s="20">
        <v>44056</v>
      </c>
      <c r="J38" s="21" t="s">
        <v>419</v>
      </c>
      <c r="K38" s="11" t="s">
        <v>26</v>
      </c>
      <c r="L38" s="13">
        <v>829150</v>
      </c>
      <c r="M38" s="13" t="e">
        <f>VLOOKUP(C38,[6]!Table1[[Province]:[Ngày HĐ dự phòng]],5,FALSE)</f>
        <v>#REF!</v>
      </c>
      <c r="N38" s="13" t="e">
        <f>VLOOKUP(C38,[6]!Table1[[Province]:[Ngày HĐ dự phòng]],6,FALSE)</f>
        <v>#REF!</v>
      </c>
      <c r="O38" s="13" t="e">
        <f t="shared" si="0"/>
        <v>#REF!</v>
      </c>
      <c r="P38" s="12"/>
      <c r="Q38" s="22" t="e">
        <f>VLOOKUP(C38,[6]!Table1[[Province]:[Ngày HĐ dự phòng]],14,FALSE)</f>
        <v>#REF!</v>
      </c>
      <c r="R38" s="12"/>
      <c r="S38" s="22">
        <v>44251</v>
      </c>
      <c r="T38" s="22">
        <v>44179</v>
      </c>
      <c r="U38" s="22" t="e">
        <f t="shared" si="37"/>
        <v>#REF!</v>
      </c>
      <c r="V38" s="14" t="e">
        <f>U38-T38+1</f>
        <v>#REF!</v>
      </c>
      <c r="W38" s="12">
        <v>30</v>
      </c>
      <c r="X38" s="14" t="e">
        <f t="shared" ref="X38:X40" si="43">V38-W38</f>
        <v>#REF!</v>
      </c>
      <c r="Y38" s="218" t="e">
        <f>VLOOKUP(C38,[6]!Table1[[Province]:[Ngày HĐ dự phòng]],30,FALSE)</f>
        <v>#REF!</v>
      </c>
      <c r="Z38" s="22" t="e">
        <f>VLOOKUP(C38,[6]!Table1[[Province]:[Ngày HĐ dự phòng]],31,FALSE)</f>
        <v>#REF!</v>
      </c>
      <c r="AA38" s="218" t="e">
        <f>VLOOKUP(C38,[6]!Table1[[Province]:[Ngày HĐ dự phòng]],32,FALSE)</f>
        <v>#REF!</v>
      </c>
      <c r="AB38" s="22" t="e">
        <f>VLOOKUP(C38,[6]!Table1[[Province]:[Ngày HĐ dự phòng]],33,FALSE)</f>
        <v>#REF!</v>
      </c>
      <c r="AC38" s="40" t="e">
        <f t="shared" si="35"/>
        <v>#REF!</v>
      </c>
      <c r="AD38" s="43" t="e">
        <f t="shared" si="39"/>
        <v>#REF!</v>
      </c>
      <c r="AE38" s="43" t="e">
        <f t="shared" si="36"/>
        <v>#REF!</v>
      </c>
      <c r="AF38" s="39" t="e">
        <f>VLOOKUP(C38,[6]!Table1[[Province]:[Ngày HĐ dự phòng]],12,FALSE)</f>
        <v>#REF!</v>
      </c>
      <c r="AG38" s="39" t="e">
        <f t="shared" si="42"/>
        <v>#REF!</v>
      </c>
      <c r="AH38" s="39">
        <v>44179</v>
      </c>
      <c r="AI38" s="39">
        <v>44190</v>
      </c>
      <c r="AJ38" s="39">
        <v>44190</v>
      </c>
      <c r="AK38" s="232" t="s">
        <v>502</v>
      </c>
      <c r="AL38" s="230">
        <v>44259</v>
      </c>
      <c r="AM38" s="42">
        <v>1476131599</v>
      </c>
      <c r="AN38" s="230">
        <v>45012</v>
      </c>
      <c r="AO38" s="39" t="e">
        <f t="shared" si="40"/>
        <v>#REF!</v>
      </c>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c r="FG38" s="15"/>
      <c r="FH38" s="15"/>
      <c r="FI38" s="15"/>
      <c r="FJ38" s="15"/>
      <c r="FK38" s="15"/>
      <c r="FL38" s="15"/>
      <c r="FM38" s="15"/>
      <c r="FN38" s="15"/>
      <c r="FO38" s="15"/>
      <c r="FP38" s="15"/>
      <c r="FQ38" s="15"/>
      <c r="FR38" s="15"/>
      <c r="FS38" s="15"/>
      <c r="FT38" s="15"/>
      <c r="FU38" s="15"/>
      <c r="FV38" s="15"/>
      <c r="FW38" s="15"/>
      <c r="FX38" s="15"/>
      <c r="FY38" s="15"/>
      <c r="FZ38" s="15"/>
      <c r="GA38" s="15"/>
      <c r="GB38" s="15"/>
      <c r="GC38" s="15"/>
      <c r="GD38" s="15"/>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c r="HF38" s="15"/>
      <c r="HG38" s="15"/>
      <c r="HH38" s="15"/>
      <c r="HI38" s="15"/>
      <c r="HJ38" s="15"/>
      <c r="HK38" s="15"/>
      <c r="HL38" s="15"/>
      <c r="HM38" s="15"/>
      <c r="HN38" s="15"/>
      <c r="HO38" s="15"/>
      <c r="HP38" s="15"/>
      <c r="HQ38" s="15"/>
      <c r="HR38" s="15"/>
      <c r="HS38" s="15"/>
      <c r="HT38" s="15"/>
      <c r="HU38" s="15"/>
      <c r="HV38" s="15"/>
      <c r="HW38" s="15"/>
      <c r="HX38" s="15"/>
      <c r="HY38" s="15"/>
      <c r="HZ38" s="15"/>
      <c r="IA38" s="15"/>
      <c r="IB38" s="15"/>
      <c r="IC38" s="15"/>
      <c r="ID38" s="15"/>
      <c r="IE38" s="15"/>
      <c r="IF38" s="15"/>
      <c r="IG38" s="15"/>
      <c r="IH38" s="15"/>
      <c r="II38" s="15"/>
      <c r="IJ38" s="15"/>
      <c r="IK38" s="15"/>
      <c r="IL38" s="15"/>
      <c r="IM38" s="15"/>
      <c r="IN38" s="15"/>
      <c r="IO38" s="15"/>
      <c r="IP38" s="15"/>
      <c r="IQ38" s="15"/>
      <c r="IR38" s="15"/>
      <c r="IS38" s="15"/>
      <c r="IT38" s="15"/>
      <c r="IU38" s="15"/>
      <c r="IV38" s="15"/>
      <c r="IW38" s="15"/>
      <c r="IX38" s="15"/>
      <c r="IY38" s="15"/>
      <c r="IZ38" s="15"/>
    </row>
    <row r="39" spans="1:260" s="10" customFormat="1" ht="36.75" customHeight="1">
      <c r="A39" s="11">
        <f t="shared" si="12"/>
        <v>4</v>
      </c>
      <c r="B39" s="16" t="str">
        <f>VLOOKUP(A39,'Tên tỉnh'!$A$3:$C$65,2,FALSE)</f>
        <v>VNPT Bắc Giang</v>
      </c>
      <c r="C39" s="17" t="str">
        <f>VLOOKUP(A39,'Tên tỉnh'!$A$3:$C$65,3,FALSE)</f>
        <v>Bắc Giang</v>
      </c>
      <c r="D39" s="18" t="s">
        <v>485</v>
      </c>
      <c r="E39" s="17" t="s">
        <v>486</v>
      </c>
      <c r="F39" s="19">
        <v>43633</v>
      </c>
      <c r="G39" s="11">
        <v>7</v>
      </c>
      <c r="H39" s="11" t="s">
        <v>492</v>
      </c>
      <c r="I39" s="20">
        <v>44056</v>
      </c>
      <c r="J39" s="21" t="s">
        <v>419</v>
      </c>
      <c r="K39" s="11" t="s">
        <v>26</v>
      </c>
      <c r="L39" s="13">
        <v>829150</v>
      </c>
      <c r="M39" s="13" t="e">
        <f>VLOOKUP(C38,[7]!Table1[[Province]:[Ngày HĐ dự phòng]],6,FALSE)</f>
        <v>#REF!</v>
      </c>
      <c r="N39" s="13" t="e">
        <f>VLOOKUP(C38,[7]!Table1[[Province]:[Ngày HĐ dự phòng]],7,FALSE)</f>
        <v>#REF!</v>
      </c>
      <c r="O39" s="13" t="e">
        <f t="shared" si="0"/>
        <v>#REF!</v>
      </c>
      <c r="P39" s="12"/>
      <c r="Q39" s="22" t="e">
        <f>VLOOKUP(C38,[7]!Table1[[Province]:[Ngày HĐ dự phòng]],16,FALSE)</f>
        <v>#REF!</v>
      </c>
      <c r="R39" s="12"/>
      <c r="S39" s="22">
        <v>44263</v>
      </c>
      <c r="T39" s="22">
        <v>44200</v>
      </c>
      <c r="U39" s="22" t="e">
        <f t="shared" si="37"/>
        <v>#REF!</v>
      </c>
      <c r="V39" s="14" t="e">
        <f t="shared" ref="V39:V40" si="44">U39-T39+1</f>
        <v>#REF!</v>
      </c>
      <c r="W39" s="12">
        <v>30</v>
      </c>
      <c r="X39" s="14" t="e">
        <f t="shared" si="43"/>
        <v>#REF!</v>
      </c>
      <c r="Y39" s="218" t="e">
        <f>VLOOKUP(C38,[7]!Table1[[Province]:[Ngày HĐ dự phòng]],32,FALSE)</f>
        <v>#REF!</v>
      </c>
      <c r="Z39" s="22" t="e">
        <f>VLOOKUP(C38,[7]!Table1[[Province]:[Ngày HĐ dự phòng]],33,FALSE)</f>
        <v>#REF!</v>
      </c>
      <c r="AA39" s="218" t="e">
        <f>VLOOKUP(C38,[7]!Table1[[Province]:[Ngày HĐ dự phòng]],34,FALSE)</f>
        <v>#REF!</v>
      </c>
      <c r="AB39" s="22" t="e">
        <f>VLOOKUP(C38,[7]!Table1[[Province]:[Ngày HĐ dự phòng]],35,FALSE)</f>
        <v>#REF!</v>
      </c>
      <c r="AC39" s="40" t="e">
        <f t="shared" si="35"/>
        <v>#REF!</v>
      </c>
      <c r="AD39" s="43" t="e">
        <f t="shared" si="39"/>
        <v>#REF!</v>
      </c>
      <c r="AE39" s="43" t="e">
        <f t="shared" si="36"/>
        <v>#REF!</v>
      </c>
      <c r="AF39" s="39" t="e">
        <f>VLOOKUP(C38,[7]!Table1[[Province]:[Ngày HĐ dự phòng]],13,FALSE)</f>
        <v>#REF!</v>
      </c>
      <c r="AG39" s="39" t="e">
        <f t="shared" si="42"/>
        <v>#REF!</v>
      </c>
      <c r="AH39" s="39">
        <v>44200</v>
      </c>
      <c r="AI39" s="39">
        <v>44210</v>
      </c>
      <c r="AJ39" s="39">
        <v>44210</v>
      </c>
      <c r="AK39" s="232" t="s">
        <v>503</v>
      </c>
      <c r="AL39" s="230">
        <v>44272</v>
      </c>
      <c r="AM39" s="42">
        <v>492515100</v>
      </c>
      <c r="AN39" s="230">
        <v>45023</v>
      </c>
      <c r="AO39" s="39" t="e">
        <f t="shared" si="40"/>
        <v>#REF!</v>
      </c>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15"/>
      <c r="HG39" s="15"/>
      <c r="HH39" s="15"/>
      <c r="HI39" s="15"/>
      <c r="HJ39" s="15"/>
      <c r="HK39" s="15"/>
      <c r="HL39" s="15"/>
      <c r="HM39" s="15"/>
      <c r="HN39" s="15"/>
      <c r="HO39" s="15"/>
      <c r="HP39" s="15"/>
      <c r="HQ39" s="15"/>
      <c r="HR39" s="15"/>
      <c r="HS39" s="15"/>
      <c r="HT39" s="15"/>
      <c r="HU39" s="15"/>
      <c r="HV39" s="15"/>
      <c r="HW39" s="15"/>
      <c r="HX39" s="15"/>
      <c r="HY39" s="15"/>
      <c r="HZ39" s="15"/>
      <c r="IA39" s="15"/>
      <c r="IB39" s="15"/>
      <c r="IC39" s="15"/>
      <c r="ID39" s="15"/>
      <c r="IE39" s="15"/>
      <c r="IF39" s="15"/>
      <c r="IG39" s="15"/>
      <c r="IH39" s="15"/>
      <c r="II39" s="15"/>
      <c r="IJ39" s="15"/>
      <c r="IK39" s="15"/>
      <c r="IL39" s="15"/>
      <c r="IM39" s="15"/>
      <c r="IN39" s="15"/>
      <c r="IO39" s="15"/>
      <c r="IP39" s="15"/>
      <c r="IQ39" s="15"/>
      <c r="IR39" s="15"/>
      <c r="IS39" s="15"/>
      <c r="IT39" s="15"/>
      <c r="IU39" s="15"/>
      <c r="IV39" s="15"/>
      <c r="IW39" s="15"/>
      <c r="IX39" s="15"/>
      <c r="IY39" s="15"/>
      <c r="IZ39" s="15"/>
    </row>
    <row r="40" spans="1:260" s="10" customFormat="1" ht="36.75" customHeight="1">
      <c r="A40" s="11">
        <f t="shared" si="12"/>
        <v>4</v>
      </c>
      <c r="B40" s="16" t="str">
        <f>VLOOKUP(A40,'Tên tỉnh'!$A$3:$C$65,2,FALSE)</f>
        <v>VNPT Bắc Giang</v>
      </c>
      <c r="C40" s="17" t="str">
        <f>VLOOKUP(A40,'Tên tỉnh'!$A$3:$C$65,3,FALSE)</f>
        <v>Bắc Giang</v>
      </c>
      <c r="D40" s="18" t="s">
        <v>485</v>
      </c>
      <c r="E40" s="17" t="s">
        <v>486</v>
      </c>
      <c r="F40" s="19">
        <v>43633</v>
      </c>
      <c r="G40" s="11">
        <v>8</v>
      </c>
      <c r="H40" s="11" t="s">
        <v>493</v>
      </c>
      <c r="I40" s="20">
        <v>44056</v>
      </c>
      <c r="J40" s="21" t="s">
        <v>419</v>
      </c>
      <c r="K40" s="11" t="s">
        <v>26</v>
      </c>
      <c r="L40" s="13">
        <v>829150</v>
      </c>
      <c r="M40" s="13" t="e">
        <f>VLOOKUP(C40,[8]Sheet1!$B$2:$AH$2,5,FALSE)</f>
        <v>#N/A</v>
      </c>
      <c r="N40" s="13" t="e">
        <f>VLOOKUP(C40,[8]Sheet1!$B$2:$AH$2,6,FALSE)</f>
        <v>#N/A</v>
      </c>
      <c r="O40" s="13" t="e">
        <f t="shared" si="0"/>
        <v>#N/A</v>
      </c>
      <c r="P40" s="12"/>
      <c r="Q40" s="22" t="e">
        <f>VLOOKUP(C40,[8]Sheet1!$B$2:$AH$2,14,FALSE)</f>
        <v>#N/A</v>
      </c>
      <c r="R40" s="12"/>
      <c r="S40" s="22">
        <v>44279</v>
      </c>
      <c r="T40" s="22">
        <v>44223</v>
      </c>
      <c r="U40" s="22" t="e">
        <f t="shared" si="37"/>
        <v>#N/A</v>
      </c>
      <c r="V40" s="14" t="e">
        <f t="shared" si="44"/>
        <v>#N/A</v>
      </c>
      <c r="W40" s="12">
        <v>30</v>
      </c>
      <c r="X40" s="14" t="e">
        <f t="shared" si="43"/>
        <v>#N/A</v>
      </c>
      <c r="Y40" s="218" t="e">
        <f>VLOOKUP(C40,[8]Sheet1!$B$2:$AH$2,30,FALSE)</f>
        <v>#N/A</v>
      </c>
      <c r="Z40" s="22" t="e">
        <f>VLOOKUP(C40,[8]Sheet1!$B$2:$AH$2,31,FALSE)</f>
        <v>#N/A</v>
      </c>
      <c r="AA40" s="218" t="e">
        <f>VLOOKUP(C40,[8]Sheet1!$B$2:$AH$2,32,FALSE)</f>
        <v>#N/A</v>
      </c>
      <c r="AB40" s="22" t="e">
        <f>VLOOKUP(C40,[8]Sheet1!$B$2:$AH$2,33,FALSE)</f>
        <v>#N/A</v>
      </c>
      <c r="AC40" s="40" t="e">
        <f t="shared" si="35"/>
        <v>#N/A</v>
      </c>
      <c r="AD40" s="43" t="e">
        <f t="shared" si="39"/>
        <v>#N/A</v>
      </c>
      <c r="AE40" s="43" t="e">
        <f t="shared" si="36"/>
        <v>#N/A</v>
      </c>
      <c r="AF40" s="39" t="e">
        <f>VLOOKUP(C40,[8]Sheet1!$B$2:$AH$2,12,FALSE)</f>
        <v>#N/A</v>
      </c>
      <c r="AG40" s="39" t="e">
        <f t="shared" si="42"/>
        <v>#N/A</v>
      </c>
      <c r="AH40" s="39">
        <v>44223</v>
      </c>
      <c r="AI40" s="39">
        <v>44230</v>
      </c>
      <c r="AJ40" s="39">
        <v>44230</v>
      </c>
      <c r="AK40" s="232" t="s">
        <v>504</v>
      </c>
      <c r="AL40" s="230">
        <v>44288</v>
      </c>
      <c r="AM40" s="42">
        <v>262218688</v>
      </c>
      <c r="AN40" s="230">
        <v>45040</v>
      </c>
      <c r="AO40" s="39" t="e">
        <f t="shared" si="40"/>
        <v>#N/A</v>
      </c>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c r="EE40" s="15"/>
      <c r="EF40" s="15"/>
      <c r="EG40" s="15"/>
      <c r="EH40" s="15"/>
      <c r="EI40" s="15"/>
      <c r="EJ40" s="15"/>
      <c r="EK40" s="15"/>
      <c r="EL40" s="15"/>
      <c r="EM40" s="15"/>
      <c r="EN40" s="15"/>
      <c r="EO40" s="15"/>
      <c r="EP40" s="15"/>
      <c r="EQ40" s="15"/>
      <c r="ER40" s="15"/>
      <c r="ES40" s="15"/>
      <c r="ET40" s="15"/>
      <c r="EU40" s="15"/>
      <c r="EV40" s="15"/>
      <c r="EW40" s="15"/>
      <c r="EX40" s="15"/>
      <c r="EY40" s="15"/>
      <c r="EZ40" s="15"/>
      <c r="FA40" s="15"/>
      <c r="FB40" s="15"/>
      <c r="FC40" s="15"/>
      <c r="FD40" s="15"/>
      <c r="FE40" s="15"/>
      <c r="FF40" s="15"/>
      <c r="FG40" s="15"/>
      <c r="FH40" s="15"/>
      <c r="FI40" s="15"/>
      <c r="FJ40" s="15"/>
      <c r="FK40" s="15"/>
      <c r="FL40" s="15"/>
      <c r="FM40" s="15"/>
      <c r="FN40" s="15"/>
      <c r="FO40" s="15"/>
      <c r="FP40" s="15"/>
      <c r="FQ40" s="15"/>
      <c r="FR40" s="15"/>
      <c r="FS40" s="15"/>
      <c r="FT40" s="15"/>
      <c r="FU40" s="15"/>
      <c r="FV40" s="15"/>
      <c r="FW40" s="15"/>
      <c r="FX40" s="15"/>
      <c r="FY40" s="15"/>
      <c r="FZ40" s="15"/>
      <c r="GA40" s="15"/>
      <c r="GB40" s="15"/>
      <c r="GC40" s="15"/>
      <c r="GD40" s="15"/>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c r="HD40" s="15"/>
      <c r="HE40" s="15"/>
      <c r="HF40" s="15"/>
      <c r="HG40" s="15"/>
      <c r="HH40" s="15"/>
      <c r="HI40" s="15"/>
      <c r="HJ40" s="15"/>
      <c r="HK40" s="15"/>
      <c r="HL40" s="15"/>
      <c r="HM40" s="15"/>
      <c r="HN40" s="15"/>
      <c r="HO40" s="15"/>
      <c r="HP40" s="15"/>
      <c r="HQ40" s="15"/>
      <c r="HR40" s="15"/>
      <c r="HS40" s="15"/>
      <c r="HT40" s="15"/>
      <c r="HU40" s="15"/>
      <c r="HV40" s="15"/>
      <c r="HW40" s="15"/>
      <c r="HX40" s="15"/>
      <c r="HY40" s="15"/>
      <c r="HZ40" s="15"/>
      <c r="IA40" s="15"/>
      <c r="IB40" s="15"/>
      <c r="IC40" s="15"/>
      <c r="ID40" s="15"/>
      <c r="IE40" s="15"/>
      <c r="IF40" s="15"/>
      <c r="IG40" s="15"/>
      <c r="IH40" s="15"/>
      <c r="II40" s="15"/>
      <c r="IJ40" s="15"/>
      <c r="IK40" s="15"/>
      <c r="IL40" s="15"/>
      <c r="IM40" s="15"/>
      <c r="IN40" s="15"/>
      <c r="IO40" s="15"/>
      <c r="IP40" s="15"/>
      <c r="IQ40" s="15"/>
      <c r="IR40" s="15"/>
      <c r="IS40" s="15"/>
      <c r="IT40" s="15"/>
      <c r="IU40" s="15"/>
      <c r="IV40" s="15"/>
      <c r="IW40" s="15"/>
      <c r="IX40" s="15"/>
      <c r="IY40" s="15"/>
      <c r="IZ40" s="15"/>
    </row>
    <row r="41" spans="1:260" s="10" customFormat="1" ht="28.5" customHeight="1">
      <c r="A41" s="23"/>
      <c r="B41" s="24" t="str">
        <f>B33&amp;" Total"</f>
        <v>VNPT Bắc Giang Total</v>
      </c>
      <c r="C41" s="24"/>
      <c r="D41" s="25"/>
      <c r="E41" s="228"/>
      <c r="F41" s="26"/>
      <c r="G41" s="23"/>
      <c r="H41" s="25"/>
      <c r="I41" s="26"/>
      <c r="J41" s="27"/>
      <c r="K41" s="25"/>
      <c r="L41" s="28"/>
      <c r="M41" s="28"/>
      <c r="N41" s="28"/>
      <c r="O41" s="29" t="e">
        <f t="shared" ref="O41" si="45">SUBTOTAL(9,O33:O40)</f>
        <v>#REF!</v>
      </c>
      <c r="P41" s="12"/>
      <c r="Q41" s="11"/>
      <c r="R41" s="28"/>
      <c r="S41" s="30"/>
      <c r="T41" s="31"/>
      <c r="U41" s="22"/>
      <c r="V41" s="32"/>
      <c r="W41" s="33"/>
      <c r="X41" s="14"/>
      <c r="Y41" s="218"/>
      <c r="Z41" s="22"/>
      <c r="AA41" s="218"/>
      <c r="AB41" s="22"/>
      <c r="AC41" s="38"/>
      <c r="AD41" s="38"/>
      <c r="AE41" s="38"/>
      <c r="AF41" s="38"/>
      <c r="AG41" s="38"/>
      <c r="AH41" s="38"/>
      <c r="AI41" s="38"/>
      <c r="AJ41" s="38"/>
      <c r="AK41" s="38"/>
      <c r="AL41" s="38"/>
      <c r="AM41" s="38"/>
      <c r="AN41" s="38"/>
      <c r="AO41" s="38"/>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5"/>
      <c r="GA41" s="15"/>
      <c r="GB41" s="15"/>
      <c r="GC41" s="15"/>
      <c r="GD41" s="15"/>
      <c r="GE41" s="15"/>
      <c r="GF41" s="15"/>
      <c r="GG41" s="15"/>
      <c r="GH41" s="15"/>
      <c r="GI41" s="15"/>
      <c r="GJ41" s="15"/>
      <c r="GK41" s="15"/>
      <c r="GL41" s="15"/>
      <c r="GM41" s="15"/>
      <c r="GN41" s="15"/>
      <c r="GO41" s="15"/>
      <c r="GP41" s="15"/>
      <c r="GQ41" s="15"/>
      <c r="GR41" s="15"/>
      <c r="GS41" s="15"/>
      <c r="GT41" s="15"/>
      <c r="GU41" s="15"/>
      <c r="GV41" s="15"/>
      <c r="GW41" s="15"/>
      <c r="GX41" s="15"/>
      <c r="GY41" s="15"/>
      <c r="GZ41" s="15"/>
      <c r="HA41" s="15"/>
      <c r="HB41" s="15"/>
      <c r="HC41" s="15"/>
      <c r="HD41" s="15"/>
      <c r="HE41" s="15"/>
      <c r="HF41" s="15"/>
      <c r="HG41" s="15"/>
      <c r="HH41" s="15"/>
      <c r="HI41" s="15"/>
      <c r="HJ41" s="15"/>
      <c r="HK41" s="15"/>
      <c r="HL41" s="15"/>
      <c r="HM41" s="15"/>
      <c r="HN41" s="15"/>
      <c r="HO41" s="15"/>
      <c r="HP41" s="15"/>
      <c r="HQ41" s="15"/>
      <c r="HR41" s="15"/>
      <c r="HS41" s="15"/>
      <c r="HT41" s="15"/>
      <c r="HU41" s="15"/>
      <c r="HV41" s="15"/>
      <c r="HW41" s="15"/>
      <c r="HX41" s="15"/>
      <c r="HY41" s="15"/>
      <c r="HZ41" s="15"/>
      <c r="IA41" s="15"/>
      <c r="IB41" s="15"/>
      <c r="IC41" s="15"/>
      <c r="ID41" s="15"/>
      <c r="IE41" s="15"/>
      <c r="IF41" s="15"/>
      <c r="IG41" s="15"/>
      <c r="IH41" s="15"/>
      <c r="II41" s="15"/>
      <c r="IJ41" s="15"/>
      <c r="IK41" s="15"/>
      <c r="IL41" s="15"/>
      <c r="IM41" s="15"/>
      <c r="IN41" s="15"/>
      <c r="IO41" s="15"/>
      <c r="IP41" s="15"/>
      <c r="IQ41" s="15"/>
      <c r="IR41" s="15"/>
      <c r="IS41" s="15"/>
      <c r="IT41" s="15"/>
      <c r="IU41" s="15"/>
      <c r="IV41" s="15"/>
      <c r="IW41" s="15"/>
      <c r="IX41" s="15"/>
      <c r="IY41" s="15"/>
      <c r="IZ41" s="15"/>
    </row>
    <row r="42" spans="1:260" s="10" customFormat="1" ht="36.75" customHeight="1">
      <c r="A42" s="11">
        <f t="shared" si="12"/>
        <v>5</v>
      </c>
      <c r="B42" s="16" t="str">
        <f>VLOOKUP(A42,'Tên tỉnh'!$A$3:$C$65,2,FALSE)</f>
        <v>VNPT Bắc Kạn</v>
      </c>
      <c r="C42" s="17" t="str">
        <f>VLOOKUP(A42,'Tên tỉnh'!$A$3:$C$65,3,FALSE)</f>
        <v>Bắc Kạn</v>
      </c>
      <c r="D42" s="18" t="s">
        <v>485</v>
      </c>
      <c r="E42" s="17" t="s">
        <v>486</v>
      </c>
      <c r="F42" s="19">
        <v>43633</v>
      </c>
      <c r="G42" s="11">
        <v>1</v>
      </c>
      <c r="H42" s="11" t="s">
        <v>487</v>
      </c>
      <c r="I42" s="20">
        <v>44056</v>
      </c>
      <c r="J42" s="21" t="s">
        <v>419</v>
      </c>
      <c r="K42" s="11" t="s">
        <v>26</v>
      </c>
      <c r="L42" s="13">
        <v>829150</v>
      </c>
      <c r="M42" s="13" t="e">
        <f>VLOOKUP(C42,[1]!Table1[[Province]:[Ngày HĐ dự phòng]],5,FALSE)</f>
        <v>#REF!</v>
      </c>
      <c r="N42" s="13" t="e">
        <f>VLOOKUP(C42,[1]!Table1[[Province]:[Ngày HĐ dự phòng]],6,FALSE)</f>
        <v>#REF!</v>
      </c>
      <c r="O42" s="13" t="e">
        <f t="shared" si="0"/>
        <v>#REF!</v>
      </c>
      <c r="P42" s="12"/>
      <c r="Q42" s="22" t="e">
        <f>VLOOKUP(C42,[1]!Table1[[Province]:[Ngày HĐ dự phòng]],15,FALSE)</f>
        <v>#REF!</v>
      </c>
      <c r="R42" s="12"/>
      <c r="S42" s="22">
        <v>44153</v>
      </c>
      <c r="T42" s="22">
        <v>44068</v>
      </c>
      <c r="U42" s="22" t="e">
        <f t="shared" ref="U42:U49" si="46">Q42</f>
        <v>#REF!</v>
      </c>
      <c r="V42" s="14" t="e">
        <f t="shared" ref="V42:V49" si="47">U42-T42+1</f>
        <v>#REF!</v>
      </c>
      <c r="W42" s="12">
        <v>45</v>
      </c>
      <c r="X42" s="14" t="e">
        <f t="shared" ref="X42:X49" si="48">V42-W42</f>
        <v>#REF!</v>
      </c>
      <c r="Y42" s="218" t="e">
        <f>VLOOKUP(C42,[1]!Table1[[Province]:[Ngày HĐ dự phòng]],34,FALSE)</f>
        <v>#REF!</v>
      </c>
      <c r="Z42" s="22" t="e">
        <f>VLOOKUP(C42,[1]!Table1[[Province]:[Ngày HĐ dự phòng]],35,FALSE)</f>
        <v>#REF!</v>
      </c>
      <c r="AA42" s="218" t="e">
        <f>VLOOKUP(C42,[1]!Table1[[Province]:[Ngày HĐ dự phòng]],36,FALSE)</f>
        <v>#REF!</v>
      </c>
      <c r="AB42" s="22" t="e">
        <f>VLOOKUP(C42,[1]!Table1[[Province]:[Ngày HĐ dự phòng]],37,FALSE)</f>
        <v>#REF!</v>
      </c>
      <c r="AC42" s="40" t="e">
        <f t="shared" ref="AC42:AC49" si="49">O42</f>
        <v>#REF!</v>
      </c>
      <c r="AD42" s="43" t="e">
        <f t="shared" ref="AD42:AD49" si="50">AC42*0.1</f>
        <v>#REF!</v>
      </c>
      <c r="AE42" s="43" t="e">
        <f t="shared" ref="AE42:AE49" si="51">AC42+AD42</f>
        <v>#REF!</v>
      </c>
      <c r="AF42" s="39" t="e">
        <f>VLOOKUP(C42,[1]!Table1[[Province]:[Ngày HĐ dự phòng]],13,FALSE)</f>
        <v>#REF!</v>
      </c>
      <c r="AG42" s="39" t="e">
        <f t="shared" ref="AG42:AG49" si="52">AF42</f>
        <v>#REF!</v>
      </c>
      <c r="AH42" s="39">
        <v>44068</v>
      </c>
      <c r="AI42" s="39">
        <v>44097</v>
      </c>
      <c r="AJ42" s="39">
        <v>44097</v>
      </c>
      <c r="AK42" s="231" t="s">
        <v>497</v>
      </c>
      <c r="AL42" s="230">
        <v>44153</v>
      </c>
      <c r="AM42" s="42">
        <v>3008400799</v>
      </c>
      <c r="AN42" s="230">
        <v>44913</v>
      </c>
      <c r="AO42" s="39" t="e">
        <f t="shared" ref="AO42:AO49" si="53">AF42</f>
        <v>#REF!</v>
      </c>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row>
    <row r="43" spans="1:260" s="10" customFormat="1" ht="36.75" customHeight="1">
      <c r="A43" s="11">
        <f t="shared" si="12"/>
        <v>5</v>
      </c>
      <c r="B43" s="16" t="str">
        <f>VLOOKUP(A43,'Tên tỉnh'!$A$3:$C$65,2,FALSE)</f>
        <v>VNPT Bắc Kạn</v>
      </c>
      <c r="C43" s="17" t="str">
        <f>VLOOKUP(A43,'Tên tỉnh'!$A$3:$C$65,3,FALSE)</f>
        <v>Bắc Kạn</v>
      </c>
      <c r="D43" s="18" t="s">
        <v>485</v>
      </c>
      <c r="E43" s="17" t="s">
        <v>486</v>
      </c>
      <c r="F43" s="19">
        <v>43633</v>
      </c>
      <c r="G43" s="11">
        <v>2</v>
      </c>
      <c r="H43" s="12" t="s">
        <v>488</v>
      </c>
      <c r="I43" s="20">
        <v>44056</v>
      </c>
      <c r="J43" s="21" t="s">
        <v>419</v>
      </c>
      <c r="K43" s="11" t="s">
        <v>26</v>
      </c>
      <c r="L43" s="13">
        <v>829150</v>
      </c>
      <c r="M43" s="13" t="e">
        <f>VLOOKUP(C43,[2]!Table1[[Province]:[Ngày HĐ dự phòng]],5,FALSE)</f>
        <v>#REF!</v>
      </c>
      <c r="N43" s="13" t="e">
        <f>VLOOKUP(C43,[2]!Table1[[Province]:[Ngày HĐ dự phòng]],6,FALSE)</f>
        <v>#REF!</v>
      </c>
      <c r="O43" s="13" t="e">
        <f t="shared" si="0"/>
        <v>#REF!</v>
      </c>
      <c r="P43" s="12"/>
      <c r="Q43" s="22" t="e">
        <f>VLOOKUP(C43,[2]!Table1[[Province]:[Ngày HĐ dự phòng]],14,FALSE)</f>
        <v>#REF!</v>
      </c>
      <c r="R43" s="12"/>
      <c r="S43" s="22">
        <v>44154</v>
      </c>
      <c r="T43" s="22">
        <v>44091</v>
      </c>
      <c r="U43" s="22" t="e">
        <f t="shared" si="46"/>
        <v>#REF!</v>
      </c>
      <c r="V43" s="14" t="e">
        <f t="shared" si="47"/>
        <v>#REF!</v>
      </c>
      <c r="W43" s="12">
        <v>30</v>
      </c>
      <c r="X43" s="14" t="e">
        <f t="shared" si="48"/>
        <v>#REF!</v>
      </c>
      <c r="Y43" s="218" t="e">
        <f>VLOOKUP(C43,[2]!Table1[[Province]:[Ngày HĐ dự phòng]],30,FALSE)</f>
        <v>#REF!</v>
      </c>
      <c r="Z43" s="22" t="e">
        <f>VLOOKUP(C43,[2]!Table1[[Province]:[Ngày HĐ dự phòng]],31,FALSE)</f>
        <v>#REF!</v>
      </c>
      <c r="AA43" s="218" t="e">
        <f>VLOOKUP(C43,[2]!Table1[[Province]:[Ngày HĐ dự phòng]],32,FALSE)</f>
        <v>#REF!</v>
      </c>
      <c r="AB43" s="22" t="e">
        <f>VLOOKUP(C43,[2]!Table1[[Province]:[Ngày HĐ dự phòng]],33,FALSE)</f>
        <v>#REF!</v>
      </c>
      <c r="AC43" s="40" t="e">
        <f t="shared" si="49"/>
        <v>#REF!</v>
      </c>
      <c r="AD43" s="43" t="e">
        <f t="shared" si="50"/>
        <v>#REF!</v>
      </c>
      <c r="AE43" s="43" t="e">
        <f t="shared" si="51"/>
        <v>#REF!</v>
      </c>
      <c r="AF43" s="39" t="e">
        <f>VLOOKUP(C43,[2]!Table1[[Province]:[Ngày HĐ dự phòng]],12,FALSE)</f>
        <v>#REF!</v>
      </c>
      <c r="AG43" s="39" t="e">
        <f t="shared" si="52"/>
        <v>#REF!</v>
      </c>
      <c r="AH43" s="39">
        <v>44091</v>
      </c>
      <c r="AI43" s="39">
        <v>44111</v>
      </c>
      <c r="AJ43" s="39">
        <v>44111</v>
      </c>
      <c r="AK43" s="231" t="s">
        <v>498</v>
      </c>
      <c r="AL43" s="230">
        <v>44154</v>
      </c>
      <c r="AM43" s="42">
        <v>1557031765</v>
      </c>
      <c r="AN43" s="230">
        <v>44914</v>
      </c>
      <c r="AO43" s="39" t="e">
        <f t="shared" si="53"/>
        <v>#REF!</v>
      </c>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row>
    <row r="44" spans="1:260" s="10" customFormat="1" ht="36.75" customHeight="1">
      <c r="A44" s="11">
        <f t="shared" si="12"/>
        <v>5</v>
      </c>
      <c r="B44" s="16" t="str">
        <f>VLOOKUP(A44,'Tên tỉnh'!$A$3:$C$65,2,FALSE)</f>
        <v>VNPT Bắc Kạn</v>
      </c>
      <c r="C44" s="17" t="str">
        <f>VLOOKUP(A44,'Tên tỉnh'!$A$3:$C$65,3,FALSE)</f>
        <v>Bắc Kạn</v>
      </c>
      <c r="D44" s="18" t="s">
        <v>485</v>
      </c>
      <c r="E44" s="17" t="s">
        <v>486</v>
      </c>
      <c r="F44" s="19">
        <v>43633</v>
      </c>
      <c r="G44" s="11">
        <v>3</v>
      </c>
      <c r="H44" s="12" t="s">
        <v>494</v>
      </c>
      <c r="I44" s="20">
        <v>44056</v>
      </c>
      <c r="J44" s="21" t="s">
        <v>419</v>
      </c>
      <c r="K44" s="11" t="s">
        <v>26</v>
      </c>
      <c r="L44" s="13">
        <v>829150</v>
      </c>
      <c r="M44" s="13" t="e">
        <f>VLOOKUP(C44,[3]!Table1[[Province]:[Ngày HĐ dự phòng]],5,FALSE)</f>
        <v>#REF!</v>
      </c>
      <c r="N44" s="13" t="e">
        <f>VLOOKUP(C44,[3]!Table1[[Province]:[Ngày HĐ dự phòng]],6,FALSE)</f>
        <v>#REF!</v>
      </c>
      <c r="O44" s="13" t="e">
        <f t="shared" si="0"/>
        <v>#REF!</v>
      </c>
      <c r="P44" s="12"/>
      <c r="Q44" s="22" t="e">
        <f>VLOOKUP(C44,[3]!Table1[[Province]:[Ngày HĐ dự phòng]],14,FALSE)</f>
        <v>#REF!</v>
      </c>
      <c r="R44" s="12"/>
      <c r="S44" s="22">
        <v>44180</v>
      </c>
      <c r="T44" s="22">
        <v>44118</v>
      </c>
      <c r="U44" s="22" t="e">
        <f t="shared" si="46"/>
        <v>#REF!</v>
      </c>
      <c r="V44" s="14" t="e">
        <f t="shared" si="47"/>
        <v>#REF!</v>
      </c>
      <c r="W44" s="12">
        <v>30</v>
      </c>
      <c r="X44" s="14" t="e">
        <f t="shared" si="48"/>
        <v>#REF!</v>
      </c>
      <c r="Y44" s="218" t="e">
        <f>VLOOKUP(C44,[3]!Table1[[Province]:[Ngày HĐ dự phòng]],30,FALSE)</f>
        <v>#REF!</v>
      </c>
      <c r="Z44" s="22" t="e">
        <f>VLOOKUP(C44,[3]!Table1[[Province]:[Ngày HĐ dự phòng]],31,FALSE)</f>
        <v>#REF!</v>
      </c>
      <c r="AA44" s="218" t="e">
        <f>VLOOKUP(C44,[3]!Table1[[Province]:[Ngày HĐ dự phòng]],32,FALSE)</f>
        <v>#REF!</v>
      </c>
      <c r="AB44" s="22" t="e">
        <f>VLOOKUP(C44,[3]!Table1[[Province]:[Ngày HĐ dự phòng]],33,FALSE)</f>
        <v>#REF!</v>
      </c>
      <c r="AC44" s="40" t="e">
        <f t="shared" si="49"/>
        <v>#REF!</v>
      </c>
      <c r="AD44" s="43" t="e">
        <f t="shared" si="50"/>
        <v>#REF!</v>
      </c>
      <c r="AE44" s="43" t="e">
        <f t="shared" si="51"/>
        <v>#REF!</v>
      </c>
      <c r="AF44" s="39" t="e">
        <f>VLOOKUP(C44,[3]!Table1[[Province]:[Ngày HĐ dự phòng]],12,FALSE)</f>
        <v>#REF!</v>
      </c>
      <c r="AG44" s="39" t="e">
        <f t="shared" si="52"/>
        <v>#REF!</v>
      </c>
      <c r="AH44" s="39">
        <v>44118</v>
      </c>
      <c r="AI44" s="39">
        <v>44132</v>
      </c>
      <c r="AJ44" s="39">
        <v>44132</v>
      </c>
      <c r="AK44" s="231" t="s">
        <v>499</v>
      </c>
      <c r="AL44" s="230">
        <v>44190</v>
      </c>
      <c r="AM44" s="42">
        <v>1453466784</v>
      </c>
      <c r="AN44" s="230">
        <v>44941</v>
      </c>
      <c r="AO44" s="39" t="e">
        <f t="shared" si="53"/>
        <v>#REF!</v>
      </c>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5"/>
      <c r="DS44" s="15"/>
      <c r="DT44" s="15"/>
      <c r="DU44" s="15"/>
      <c r="DV44" s="15"/>
      <c r="DW44" s="15"/>
      <c r="DX44" s="15"/>
      <c r="DY44" s="15"/>
      <c r="DZ44" s="15"/>
      <c r="EA44" s="15"/>
      <c r="EB44" s="15"/>
      <c r="EC44" s="15"/>
      <c r="ED44" s="15"/>
      <c r="EE44" s="15"/>
      <c r="EF44" s="15"/>
      <c r="EG44" s="15"/>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5"/>
      <c r="FX44" s="15"/>
      <c r="FY44" s="15"/>
      <c r="FZ44" s="15"/>
      <c r="GA44" s="15"/>
      <c r="GB44" s="15"/>
      <c r="GC44" s="15"/>
      <c r="GD44" s="15"/>
      <c r="GE44" s="15"/>
      <c r="GF44" s="15"/>
      <c r="GG44" s="15"/>
      <c r="GH44" s="15"/>
      <c r="GI44" s="15"/>
      <c r="GJ44" s="15"/>
      <c r="GK44" s="15"/>
      <c r="GL44" s="15"/>
      <c r="GM44" s="15"/>
      <c r="GN44" s="15"/>
      <c r="GO44" s="15"/>
      <c r="GP44" s="15"/>
      <c r="GQ44" s="15"/>
      <c r="GR44" s="15"/>
      <c r="GS44" s="15"/>
      <c r="GT44" s="15"/>
      <c r="GU44" s="15"/>
      <c r="GV44" s="15"/>
      <c r="GW44" s="15"/>
      <c r="GX44" s="15"/>
      <c r="GY44" s="15"/>
      <c r="GZ44" s="15"/>
      <c r="HA44" s="15"/>
      <c r="HB44" s="15"/>
      <c r="HC44" s="15"/>
      <c r="HD44" s="15"/>
      <c r="HE44" s="15"/>
      <c r="HF44" s="15"/>
      <c r="HG44" s="15"/>
      <c r="HH44" s="15"/>
      <c r="HI44" s="15"/>
      <c r="HJ44" s="15"/>
      <c r="HK44" s="15"/>
      <c r="HL44" s="15"/>
      <c r="HM44" s="15"/>
      <c r="HN44" s="15"/>
      <c r="HO44" s="15"/>
      <c r="HP44" s="15"/>
      <c r="HQ44" s="15"/>
      <c r="HR44" s="15"/>
      <c r="HS44" s="15"/>
      <c r="HT44" s="15"/>
      <c r="HU44" s="15"/>
      <c r="HV44" s="15"/>
      <c r="HW44" s="15"/>
      <c r="HX44" s="15"/>
      <c r="HY44" s="15"/>
      <c r="HZ44" s="15"/>
      <c r="IA44" s="15"/>
      <c r="IB44" s="15"/>
      <c r="IC44" s="15"/>
      <c r="ID44" s="15"/>
      <c r="IE44" s="15"/>
      <c r="IF44" s="15"/>
      <c r="IG44" s="15"/>
      <c r="IH44" s="15"/>
      <c r="II44" s="15"/>
      <c r="IJ44" s="15"/>
      <c r="IK44" s="15"/>
      <c r="IL44" s="15"/>
      <c r="IM44" s="15"/>
      <c r="IN44" s="15"/>
      <c r="IO44" s="15"/>
      <c r="IP44" s="15"/>
      <c r="IQ44" s="15"/>
      <c r="IR44" s="15"/>
      <c r="IS44" s="15"/>
      <c r="IT44" s="15"/>
      <c r="IU44" s="15"/>
      <c r="IV44" s="15"/>
      <c r="IW44" s="15"/>
      <c r="IX44" s="15"/>
      <c r="IY44" s="15"/>
      <c r="IZ44" s="15"/>
    </row>
    <row r="45" spans="1:260" s="10" customFormat="1" ht="36.75" customHeight="1">
      <c r="A45" s="11">
        <f t="shared" si="12"/>
        <v>5</v>
      </c>
      <c r="B45" s="16" t="str">
        <f>VLOOKUP(A45,'Tên tỉnh'!$A$3:$C$65,2,FALSE)</f>
        <v>VNPT Bắc Kạn</v>
      </c>
      <c r="C45" s="17" t="str">
        <f>VLOOKUP(A45,'Tên tỉnh'!$A$3:$C$65,3,FALSE)</f>
        <v>Bắc Kạn</v>
      </c>
      <c r="D45" s="18" t="s">
        <v>485</v>
      </c>
      <c r="E45" s="17" t="s">
        <v>486</v>
      </c>
      <c r="F45" s="19">
        <v>43633</v>
      </c>
      <c r="G45" s="11">
        <v>4</v>
      </c>
      <c r="H45" s="11" t="s">
        <v>489</v>
      </c>
      <c r="I45" s="20">
        <v>44056</v>
      </c>
      <c r="J45" s="21" t="s">
        <v>419</v>
      </c>
      <c r="K45" s="11" t="s">
        <v>26</v>
      </c>
      <c r="L45" s="13">
        <v>829150</v>
      </c>
      <c r="M45" s="13" t="e">
        <f>VLOOKUP(C45,[4]!Table1[[Province]:[Ngày HĐ dự phòng]],6,FALSE)</f>
        <v>#REF!</v>
      </c>
      <c r="N45" s="13" t="e">
        <f>VLOOKUP(C45,[4]!Table1[[Province]:[Ngày HĐ dự phòng]],7,FALSE)</f>
        <v>#REF!</v>
      </c>
      <c r="O45" s="13" t="e">
        <f t="shared" si="0"/>
        <v>#REF!</v>
      </c>
      <c r="P45" s="12"/>
      <c r="Q45" s="22" t="e">
        <f>VLOOKUP(C45,[4]!Table1[[Province]:[Ngày HĐ dự phòng]],16,FALSE)</f>
        <v>#REF!</v>
      </c>
      <c r="R45" s="12"/>
      <c r="S45" s="22">
        <v>44208</v>
      </c>
      <c r="T45" s="22">
        <v>44127</v>
      </c>
      <c r="U45" s="22" t="e">
        <f t="shared" si="46"/>
        <v>#REF!</v>
      </c>
      <c r="V45" s="14" t="e">
        <f t="shared" si="47"/>
        <v>#REF!</v>
      </c>
      <c r="W45" s="12">
        <v>30</v>
      </c>
      <c r="X45" s="14" t="e">
        <f t="shared" si="48"/>
        <v>#REF!</v>
      </c>
      <c r="Y45" s="218" t="e">
        <f>VLOOKUP(C45,[4]!Table1[[Province]:[Ngày HĐ dự phòng]],32,FALSE)</f>
        <v>#REF!</v>
      </c>
      <c r="Z45" s="22" t="e">
        <f>VLOOKUP(C45,[4]!Table1[[Province]:[Ngày HĐ dự phòng]],33,FALSE)</f>
        <v>#REF!</v>
      </c>
      <c r="AA45" s="218" t="e">
        <f>VLOOKUP(C45,[4]!Table1[[Province]:[Ngày HĐ dự phòng]],34,FALSE)</f>
        <v>#REF!</v>
      </c>
      <c r="AB45" s="22" t="e">
        <f>VLOOKUP(C45,[4]!Table1[[Province]:[Ngày HĐ dự phòng]],35,FALSE)</f>
        <v>#REF!</v>
      </c>
      <c r="AC45" s="40" t="e">
        <f t="shared" si="49"/>
        <v>#REF!</v>
      </c>
      <c r="AD45" s="43" t="e">
        <f t="shared" si="50"/>
        <v>#REF!</v>
      </c>
      <c r="AE45" s="43" t="e">
        <f t="shared" si="51"/>
        <v>#REF!</v>
      </c>
      <c r="AF45" s="39" t="e">
        <f>VLOOKUP(C45,[4]!Table1[[Province]:[Ngày HĐ dự phòng]],13,FALSE)</f>
        <v>#REF!</v>
      </c>
      <c r="AG45" s="39" t="e">
        <f t="shared" si="52"/>
        <v>#REF!</v>
      </c>
      <c r="AH45" s="39">
        <v>44127</v>
      </c>
      <c r="AI45" s="39">
        <v>44161</v>
      </c>
      <c r="AJ45" s="39">
        <v>44161</v>
      </c>
      <c r="AK45" s="231" t="s">
        <v>500</v>
      </c>
      <c r="AL45" s="230">
        <v>44214</v>
      </c>
      <c r="AM45" s="42">
        <v>241970845</v>
      </c>
      <c r="AN45" s="230">
        <v>44970</v>
      </c>
      <c r="AO45" s="39" t="e">
        <f t="shared" si="53"/>
        <v>#REF!</v>
      </c>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c r="EE45" s="15"/>
      <c r="EF45" s="15"/>
      <c r="EG45" s="15"/>
      <c r="EH45" s="15"/>
      <c r="EI45" s="15"/>
      <c r="EJ45" s="15"/>
      <c r="EK45" s="15"/>
      <c r="EL45" s="15"/>
      <c r="EM45" s="15"/>
      <c r="EN45" s="15"/>
      <c r="EO45" s="15"/>
      <c r="EP45" s="15"/>
      <c r="EQ45" s="15"/>
      <c r="ER45" s="15"/>
      <c r="ES45" s="15"/>
      <c r="ET45" s="15"/>
      <c r="EU45" s="15"/>
      <c r="EV45" s="15"/>
      <c r="EW45" s="15"/>
      <c r="EX45" s="15"/>
      <c r="EY45" s="15"/>
      <c r="EZ45" s="15"/>
      <c r="FA45" s="15"/>
      <c r="FB45" s="15"/>
      <c r="FC45" s="15"/>
      <c r="FD45" s="15"/>
      <c r="FE45" s="15"/>
      <c r="FF45" s="15"/>
      <c r="FG45" s="15"/>
      <c r="FH45" s="15"/>
      <c r="FI45" s="15"/>
      <c r="FJ45" s="15"/>
      <c r="FK45" s="15"/>
      <c r="FL45" s="15"/>
      <c r="FM45" s="15"/>
      <c r="FN45" s="15"/>
      <c r="FO45" s="15"/>
      <c r="FP45" s="15"/>
      <c r="FQ45" s="15"/>
      <c r="FR45" s="15"/>
      <c r="FS45" s="15"/>
      <c r="FT45" s="15"/>
      <c r="FU45" s="15"/>
      <c r="FV45" s="15"/>
      <c r="FW45" s="15"/>
      <c r="FX45" s="15"/>
      <c r="FY45" s="15"/>
      <c r="FZ45" s="15"/>
      <c r="GA45" s="15"/>
      <c r="GB45" s="15"/>
      <c r="GC45" s="15"/>
      <c r="GD45" s="15"/>
      <c r="GE45" s="15"/>
      <c r="GF45" s="15"/>
      <c r="GG45" s="15"/>
      <c r="GH45" s="15"/>
      <c r="GI45" s="15"/>
      <c r="GJ45" s="15"/>
      <c r="GK45" s="15"/>
      <c r="GL45" s="15"/>
      <c r="GM45" s="15"/>
      <c r="GN45" s="15"/>
      <c r="GO45" s="15"/>
      <c r="GP45" s="15"/>
      <c r="GQ45" s="15"/>
      <c r="GR45" s="15"/>
      <c r="GS45" s="15"/>
      <c r="GT45" s="15"/>
      <c r="GU45" s="15"/>
      <c r="GV45" s="15"/>
      <c r="GW45" s="15"/>
      <c r="GX45" s="15"/>
      <c r="GY45" s="15"/>
      <c r="GZ45" s="15"/>
      <c r="HA45" s="15"/>
      <c r="HB45" s="15"/>
      <c r="HC45" s="15"/>
      <c r="HD45" s="15"/>
      <c r="HE45" s="15"/>
      <c r="HF45" s="15"/>
      <c r="HG45" s="15"/>
      <c r="HH45" s="15"/>
      <c r="HI45" s="15"/>
      <c r="HJ45" s="15"/>
      <c r="HK45" s="15"/>
      <c r="HL45" s="15"/>
      <c r="HM45" s="15"/>
      <c r="HN45" s="15"/>
      <c r="HO45" s="15"/>
      <c r="HP45" s="15"/>
      <c r="HQ45" s="15"/>
      <c r="HR45" s="15"/>
      <c r="HS45" s="15"/>
      <c r="HT45" s="15"/>
      <c r="HU45" s="15"/>
      <c r="HV45" s="15"/>
      <c r="HW45" s="15"/>
      <c r="HX45" s="15"/>
      <c r="HY45" s="15"/>
      <c r="HZ45" s="15"/>
      <c r="IA45" s="15"/>
      <c r="IB45" s="15"/>
      <c r="IC45" s="15"/>
      <c r="ID45" s="15"/>
      <c r="IE45" s="15"/>
      <c r="IF45" s="15"/>
      <c r="IG45" s="15"/>
      <c r="IH45" s="15"/>
      <c r="II45" s="15"/>
      <c r="IJ45" s="15"/>
      <c r="IK45" s="15"/>
      <c r="IL45" s="15"/>
      <c r="IM45" s="15"/>
      <c r="IN45" s="15"/>
      <c r="IO45" s="15"/>
      <c r="IP45" s="15"/>
      <c r="IQ45" s="15"/>
      <c r="IR45" s="15"/>
      <c r="IS45" s="15"/>
      <c r="IT45" s="15"/>
      <c r="IU45" s="15"/>
      <c r="IV45" s="15"/>
      <c r="IW45" s="15"/>
      <c r="IX45" s="15"/>
      <c r="IY45" s="15"/>
      <c r="IZ45" s="15"/>
    </row>
    <row r="46" spans="1:260" s="25" customFormat="1" ht="27.75" customHeight="1">
      <c r="A46" s="11">
        <f t="shared" si="12"/>
        <v>5</v>
      </c>
      <c r="B46" s="16" t="str">
        <f>VLOOKUP(A46,'Tên tỉnh'!$A$3:$C$65,2,FALSE)</f>
        <v>VNPT Bắc Kạn</v>
      </c>
      <c r="C46" s="17" t="str">
        <f>VLOOKUP(A46,'Tên tỉnh'!$A$3:$C$65,3,FALSE)</f>
        <v>Bắc Kạn</v>
      </c>
      <c r="D46" s="18" t="s">
        <v>485</v>
      </c>
      <c r="E46" s="17" t="s">
        <v>486</v>
      </c>
      <c r="F46" s="19">
        <v>43633</v>
      </c>
      <c r="G46" s="11">
        <v>5</v>
      </c>
      <c r="H46" s="11" t="s">
        <v>490</v>
      </c>
      <c r="I46" s="20">
        <v>44056</v>
      </c>
      <c r="J46" s="21" t="s">
        <v>419</v>
      </c>
      <c r="K46" s="11" t="s">
        <v>26</v>
      </c>
      <c r="L46" s="13">
        <v>829150</v>
      </c>
      <c r="M46" s="13" t="e">
        <f>VLOOKUP(C46,[5]!Table1[[Province]:[Ngày HĐ dự phòng]],5,FALSE)</f>
        <v>#REF!</v>
      </c>
      <c r="N46" s="13" t="e">
        <f>VLOOKUP(C46,[5]!Table1[[Province]:[Ngày HĐ dự phòng]],6,FALSE)</f>
        <v>#REF!</v>
      </c>
      <c r="O46" s="13" t="e">
        <f t="shared" si="0"/>
        <v>#REF!</v>
      </c>
      <c r="P46" s="12"/>
      <c r="Q46" s="22" t="e">
        <f>VLOOKUP(C46,[5]!Table1[[Province]:[Ngày HĐ dự phòng]],14,FALSE)</f>
        <v>#REF!</v>
      </c>
      <c r="R46" s="12"/>
      <c r="S46" s="22">
        <v>44210</v>
      </c>
      <c r="T46" s="22">
        <v>44148</v>
      </c>
      <c r="U46" s="22" t="e">
        <f t="shared" si="46"/>
        <v>#REF!</v>
      </c>
      <c r="V46" s="14" t="e">
        <f t="shared" si="47"/>
        <v>#REF!</v>
      </c>
      <c r="W46" s="12">
        <v>30</v>
      </c>
      <c r="X46" s="14" t="e">
        <f t="shared" si="48"/>
        <v>#REF!</v>
      </c>
      <c r="Y46" s="218" t="e">
        <f>VLOOKUP(C46,[5]!Table1[[Province]:[Ngày HĐ dự phòng]],30,FALSE)</f>
        <v>#REF!</v>
      </c>
      <c r="Z46" s="22" t="e">
        <f>VLOOKUP(C46,[5]!Table1[[Province]:[Ngày HĐ dự phòng]],31,FALSE)</f>
        <v>#REF!</v>
      </c>
      <c r="AA46" s="218" t="e">
        <f>VLOOKUP(C46,[5]!Table1[[Province]:[Ngày HĐ dự phòng]],32,FALSE)</f>
        <v>#REF!</v>
      </c>
      <c r="AB46" s="22" t="e">
        <f>VLOOKUP(C46,[5]!Table1[[Province]:[Ngày HĐ dự phòng]],33,FALSE)</f>
        <v>#REF!</v>
      </c>
      <c r="AC46" s="40" t="e">
        <f t="shared" si="49"/>
        <v>#REF!</v>
      </c>
      <c r="AD46" s="43" t="e">
        <f t="shared" si="50"/>
        <v>#REF!</v>
      </c>
      <c r="AE46" s="43" t="e">
        <f t="shared" si="51"/>
        <v>#REF!</v>
      </c>
      <c r="AF46" s="39" t="e">
        <f>VLOOKUP(C46,[5]!Table1[[Province]:[Ngày HĐ dự phòng]],12,FALSE)</f>
        <v>#REF!</v>
      </c>
      <c r="AG46" s="39" t="e">
        <f t="shared" si="52"/>
        <v>#REF!</v>
      </c>
      <c r="AH46" s="39">
        <v>44148</v>
      </c>
      <c r="AI46" s="39">
        <v>44162</v>
      </c>
      <c r="AJ46" s="39">
        <v>44162</v>
      </c>
      <c r="AK46" s="232" t="s">
        <v>501</v>
      </c>
      <c r="AL46" s="230">
        <v>44214</v>
      </c>
      <c r="AM46" s="42">
        <v>786063220</v>
      </c>
      <c r="AN46" s="230">
        <v>44970</v>
      </c>
      <c r="AO46" s="39" t="e">
        <f t="shared" si="53"/>
        <v>#REF!</v>
      </c>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row>
    <row r="47" spans="1:260" s="10" customFormat="1" ht="36.75" customHeight="1">
      <c r="A47" s="11">
        <f t="shared" si="12"/>
        <v>5</v>
      </c>
      <c r="B47" s="16" t="str">
        <f>VLOOKUP(A47,'Tên tỉnh'!$A$3:$C$65,2,FALSE)</f>
        <v>VNPT Bắc Kạn</v>
      </c>
      <c r="C47" s="17" t="str">
        <f>VLOOKUP(A47,'Tên tỉnh'!$A$3:$C$65,3,FALSE)</f>
        <v>Bắc Kạn</v>
      </c>
      <c r="D47" s="18" t="s">
        <v>485</v>
      </c>
      <c r="E47" s="17" t="s">
        <v>486</v>
      </c>
      <c r="F47" s="19">
        <v>43633</v>
      </c>
      <c r="G47" s="11">
        <v>6</v>
      </c>
      <c r="H47" s="12" t="s">
        <v>491</v>
      </c>
      <c r="I47" s="20">
        <v>44056</v>
      </c>
      <c r="J47" s="21" t="s">
        <v>419</v>
      </c>
      <c r="K47" s="11" t="s">
        <v>26</v>
      </c>
      <c r="L47" s="13">
        <v>829150</v>
      </c>
      <c r="M47" s="13" t="e">
        <f>VLOOKUP(C47,[6]!Table1[[Province]:[Ngày HĐ dự phòng]],5,FALSE)</f>
        <v>#REF!</v>
      </c>
      <c r="N47" s="13" t="e">
        <f>VLOOKUP(C47,[6]!Table1[[Province]:[Ngày HĐ dự phòng]],6,FALSE)</f>
        <v>#REF!</v>
      </c>
      <c r="O47" s="13" t="e">
        <f t="shared" si="0"/>
        <v>#REF!</v>
      </c>
      <c r="P47" s="12"/>
      <c r="Q47" s="22" t="e">
        <f>VLOOKUP(C47,[6]!Table1[[Province]:[Ngày HĐ dự phòng]],14,FALSE)</f>
        <v>#REF!</v>
      </c>
      <c r="R47" s="12"/>
      <c r="S47" s="22">
        <v>44251</v>
      </c>
      <c r="T47" s="22">
        <v>44179</v>
      </c>
      <c r="U47" s="22" t="e">
        <f t="shared" si="46"/>
        <v>#REF!</v>
      </c>
      <c r="V47" s="14" t="e">
        <f t="shared" si="47"/>
        <v>#REF!</v>
      </c>
      <c r="W47" s="12">
        <v>30</v>
      </c>
      <c r="X47" s="14" t="e">
        <f t="shared" si="48"/>
        <v>#REF!</v>
      </c>
      <c r="Y47" s="218" t="e">
        <f>VLOOKUP(C47,[6]!Table1[[Province]:[Ngày HĐ dự phòng]],30,FALSE)</f>
        <v>#REF!</v>
      </c>
      <c r="Z47" s="22" t="e">
        <f>VLOOKUP(C47,[6]!Table1[[Province]:[Ngày HĐ dự phòng]],31,FALSE)</f>
        <v>#REF!</v>
      </c>
      <c r="AA47" s="218" t="e">
        <f>VLOOKUP(C47,[6]!Table1[[Province]:[Ngày HĐ dự phòng]],32,FALSE)</f>
        <v>#REF!</v>
      </c>
      <c r="AB47" s="22" t="e">
        <f>VLOOKUP(C47,[6]!Table1[[Province]:[Ngày HĐ dự phòng]],33,FALSE)</f>
        <v>#REF!</v>
      </c>
      <c r="AC47" s="40" t="e">
        <f t="shared" si="49"/>
        <v>#REF!</v>
      </c>
      <c r="AD47" s="43" t="e">
        <f t="shared" si="50"/>
        <v>#REF!</v>
      </c>
      <c r="AE47" s="43" t="e">
        <f t="shared" si="51"/>
        <v>#REF!</v>
      </c>
      <c r="AF47" s="39" t="e">
        <f>VLOOKUP(C47,[6]!Table1[[Province]:[Ngày HĐ dự phòng]],12,FALSE)</f>
        <v>#REF!</v>
      </c>
      <c r="AG47" s="39" t="e">
        <f t="shared" si="52"/>
        <v>#REF!</v>
      </c>
      <c r="AH47" s="39">
        <v>44179</v>
      </c>
      <c r="AI47" s="39">
        <v>44190</v>
      </c>
      <c r="AJ47" s="39">
        <v>44190</v>
      </c>
      <c r="AK47" s="232" t="s">
        <v>502</v>
      </c>
      <c r="AL47" s="230">
        <v>44259</v>
      </c>
      <c r="AM47" s="42">
        <v>1476131599</v>
      </c>
      <c r="AN47" s="230">
        <v>45012</v>
      </c>
      <c r="AO47" s="39" t="e">
        <f t="shared" si="53"/>
        <v>#REF!</v>
      </c>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c r="FR47" s="15"/>
      <c r="FS47" s="15"/>
      <c r="FT47" s="15"/>
      <c r="FU47" s="15"/>
      <c r="FV47" s="15"/>
      <c r="FW47" s="15"/>
      <c r="FX47" s="15"/>
      <c r="FY47" s="15"/>
      <c r="FZ47" s="15"/>
      <c r="GA47" s="15"/>
      <c r="GB47" s="15"/>
      <c r="GC47" s="15"/>
      <c r="GD47" s="15"/>
      <c r="GE47" s="15"/>
      <c r="GF47" s="15"/>
      <c r="GG47" s="15"/>
      <c r="GH47" s="15"/>
      <c r="GI47" s="15"/>
      <c r="GJ47" s="15"/>
      <c r="GK47" s="15"/>
      <c r="GL47" s="15"/>
      <c r="GM47" s="15"/>
      <c r="GN47" s="15"/>
      <c r="GO47" s="15"/>
      <c r="GP47" s="15"/>
      <c r="GQ47" s="15"/>
      <c r="GR47" s="15"/>
      <c r="GS47" s="15"/>
      <c r="GT47" s="15"/>
      <c r="GU47" s="15"/>
      <c r="GV47" s="15"/>
      <c r="GW47" s="15"/>
      <c r="GX47" s="15"/>
      <c r="GY47" s="15"/>
      <c r="GZ47" s="15"/>
      <c r="HA47" s="15"/>
      <c r="HB47" s="15"/>
      <c r="HC47" s="15"/>
      <c r="HD47" s="15"/>
      <c r="HE47" s="15"/>
      <c r="HF47" s="15"/>
      <c r="HG47" s="15"/>
      <c r="HH47" s="15"/>
      <c r="HI47" s="15"/>
      <c r="HJ47" s="15"/>
      <c r="HK47" s="15"/>
      <c r="HL47" s="15"/>
      <c r="HM47" s="15"/>
      <c r="HN47" s="15"/>
      <c r="HO47" s="15"/>
      <c r="HP47" s="15"/>
      <c r="HQ47" s="15"/>
      <c r="HR47" s="15"/>
      <c r="HS47" s="15"/>
      <c r="HT47" s="15"/>
      <c r="HU47" s="15"/>
      <c r="HV47" s="15"/>
      <c r="HW47" s="15"/>
      <c r="HX47" s="15"/>
      <c r="HY47" s="15"/>
      <c r="HZ47" s="15"/>
      <c r="IA47" s="15"/>
      <c r="IB47" s="15"/>
      <c r="IC47" s="15"/>
      <c r="ID47" s="15"/>
      <c r="IE47" s="15"/>
      <c r="IF47" s="15"/>
      <c r="IG47" s="15"/>
      <c r="IH47" s="15"/>
      <c r="II47" s="15"/>
      <c r="IJ47" s="15"/>
      <c r="IK47" s="15"/>
      <c r="IL47" s="15"/>
      <c r="IM47" s="15"/>
      <c r="IN47" s="15"/>
      <c r="IO47" s="15"/>
      <c r="IP47" s="15"/>
      <c r="IQ47" s="15"/>
      <c r="IR47" s="15"/>
      <c r="IS47" s="15"/>
      <c r="IT47" s="15"/>
      <c r="IU47" s="15"/>
      <c r="IV47" s="15"/>
      <c r="IW47" s="15"/>
      <c r="IX47" s="15"/>
      <c r="IY47" s="15"/>
      <c r="IZ47" s="15"/>
    </row>
    <row r="48" spans="1:260" s="10" customFormat="1" ht="36.75" customHeight="1">
      <c r="A48" s="11">
        <f t="shared" si="12"/>
        <v>5</v>
      </c>
      <c r="B48" s="16" t="str">
        <f>VLOOKUP(A48,'Tên tỉnh'!$A$3:$C$65,2,FALSE)</f>
        <v>VNPT Bắc Kạn</v>
      </c>
      <c r="C48" s="17" t="str">
        <f>VLOOKUP(A48,'Tên tỉnh'!$A$3:$C$65,3,FALSE)</f>
        <v>Bắc Kạn</v>
      </c>
      <c r="D48" s="18" t="s">
        <v>485</v>
      </c>
      <c r="E48" s="17" t="s">
        <v>486</v>
      </c>
      <c r="F48" s="19">
        <v>43633</v>
      </c>
      <c r="G48" s="11">
        <v>7</v>
      </c>
      <c r="H48" s="11" t="s">
        <v>492</v>
      </c>
      <c r="I48" s="20">
        <v>44056</v>
      </c>
      <c r="J48" s="21" t="s">
        <v>419</v>
      </c>
      <c r="K48" s="11" t="s">
        <v>26</v>
      </c>
      <c r="L48" s="13">
        <v>829150</v>
      </c>
      <c r="M48" s="13" t="e">
        <f>VLOOKUP(C47,[7]!Table1[[Province]:[Ngày HĐ dự phòng]],6,FALSE)</f>
        <v>#REF!</v>
      </c>
      <c r="N48" s="13" t="e">
        <f>VLOOKUP(C47,[7]!Table1[[Province]:[Ngày HĐ dự phòng]],7,FALSE)</f>
        <v>#REF!</v>
      </c>
      <c r="O48" s="13" t="e">
        <f t="shared" si="0"/>
        <v>#REF!</v>
      </c>
      <c r="P48" s="12"/>
      <c r="Q48" s="22" t="e">
        <f>VLOOKUP(C47,[7]!Table1[[Province]:[Ngày HĐ dự phòng]],16,FALSE)</f>
        <v>#REF!</v>
      </c>
      <c r="R48" s="12"/>
      <c r="S48" s="22">
        <v>44263</v>
      </c>
      <c r="T48" s="22">
        <v>44200</v>
      </c>
      <c r="U48" s="22" t="e">
        <f t="shared" si="46"/>
        <v>#REF!</v>
      </c>
      <c r="V48" s="14" t="e">
        <f t="shared" si="47"/>
        <v>#REF!</v>
      </c>
      <c r="W48" s="12">
        <v>30</v>
      </c>
      <c r="X48" s="14" t="e">
        <f t="shared" si="48"/>
        <v>#REF!</v>
      </c>
      <c r="Y48" s="218" t="e">
        <f>VLOOKUP(C47,[7]!Table1[[Province]:[Ngày HĐ dự phòng]],32,FALSE)</f>
        <v>#REF!</v>
      </c>
      <c r="Z48" s="22" t="e">
        <f>VLOOKUP(C47,[7]!Table1[[Province]:[Ngày HĐ dự phòng]],33,FALSE)</f>
        <v>#REF!</v>
      </c>
      <c r="AA48" s="218" t="e">
        <f>VLOOKUP(C47,[7]!Table1[[Province]:[Ngày HĐ dự phòng]],34,FALSE)</f>
        <v>#REF!</v>
      </c>
      <c r="AB48" s="22" t="e">
        <f>VLOOKUP(C47,[7]!Table1[[Province]:[Ngày HĐ dự phòng]],35,FALSE)</f>
        <v>#REF!</v>
      </c>
      <c r="AC48" s="40" t="e">
        <f t="shared" si="49"/>
        <v>#REF!</v>
      </c>
      <c r="AD48" s="43" t="e">
        <f t="shared" si="50"/>
        <v>#REF!</v>
      </c>
      <c r="AE48" s="43" t="e">
        <f t="shared" si="51"/>
        <v>#REF!</v>
      </c>
      <c r="AF48" s="39" t="e">
        <f>VLOOKUP(C47,[7]!Table1[[Province]:[Ngày HĐ dự phòng]],13,FALSE)</f>
        <v>#REF!</v>
      </c>
      <c r="AG48" s="39" t="e">
        <f t="shared" si="52"/>
        <v>#REF!</v>
      </c>
      <c r="AH48" s="39">
        <v>44200</v>
      </c>
      <c r="AI48" s="39">
        <v>44210</v>
      </c>
      <c r="AJ48" s="39">
        <v>44210</v>
      </c>
      <c r="AK48" s="232" t="s">
        <v>503</v>
      </c>
      <c r="AL48" s="230">
        <v>44272</v>
      </c>
      <c r="AM48" s="42">
        <v>492515100</v>
      </c>
      <c r="AN48" s="230">
        <v>45023</v>
      </c>
      <c r="AO48" s="39" t="e">
        <f t="shared" si="53"/>
        <v>#REF!</v>
      </c>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c r="DS48" s="15"/>
      <c r="DT48" s="15"/>
      <c r="DU48" s="15"/>
      <c r="DV48" s="15"/>
      <c r="DW48" s="15"/>
      <c r="DX48" s="15"/>
      <c r="DY48" s="15"/>
      <c r="DZ48" s="15"/>
      <c r="EA48" s="15"/>
      <c r="EB48" s="15"/>
      <c r="EC48" s="15"/>
      <c r="ED48" s="15"/>
      <c r="EE48" s="15"/>
      <c r="EF48" s="15"/>
      <c r="EG48" s="15"/>
      <c r="EH48" s="15"/>
      <c r="EI48" s="15"/>
      <c r="EJ48" s="15"/>
      <c r="EK48" s="15"/>
      <c r="EL48" s="15"/>
      <c r="EM48" s="15"/>
      <c r="EN48" s="15"/>
      <c r="EO48" s="15"/>
      <c r="EP48" s="15"/>
      <c r="EQ48" s="15"/>
      <c r="ER48" s="15"/>
      <c r="ES48" s="15"/>
      <c r="ET48" s="15"/>
      <c r="EU48" s="15"/>
      <c r="EV48" s="15"/>
      <c r="EW48" s="15"/>
      <c r="EX48" s="15"/>
      <c r="EY48" s="15"/>
      <c r="EZ48" s="15"/>
      <c r="FA48" s="15"/>
      <c r="FB48" s="15"/>
      <c r="FC48" s="15"/>
      <c r="FD48" s="15"/>
      <c r="FE48" s="15"/>
      <c r="FF48" s="15"/>
      <c r="FG48" s="15"/>
      <c r="FH48" s="15"/>
      <c r="FI48" s="15"/>
      <c r="FJ48" s="15"/>
      <c r="FK48" s="15"/>
      <c r="FL48" s="15"/>
      <c r="FM48" s="15"/>
      <c r="FN48" s="15"/>
      <c r="FO48" s="15"/>
      <c r="FP48" s="15"/>
      <c r="FQ48" s="15"/>
      <c r="FR48" s="15"/>
      <c r="FS48" s="15"/>
      <c r="FT48" s="15"/>
      <c r="FU48" s="15"/>
      <c r="FV48" s="15"/>
      <c r="FW48" s="15"/>
      <c r="FX48" s="15"/>
      <c r="FY48" s="15"/>
      <c r="FZ48" s="15"/>
      <c r="GA48" s="15"/>
      <c r="GB48" s="15"/>
      <c r="GC48" s="15"/>
      <c r="GD48" s="15"/>
      <c r="GE48" s="15"/>
      <c r="GF48" s="15"/>
      <c r="GG48" s="15"/>
      <c r="GH48" s="15"/>
      <c r="GI48" s="15"/>
      <c r="GJ48" s="15"/>
      <c r="GK48" s="15"/>
      <c r="GL48" s="15"/>
      <c r="GM48" s="15"/>
      <c r="GN48" s="15"/>
      <c r="GO48" s="15"/>
      <c r="GP48" s="15"/>
      <c r="GQ48" s="15"/>
      <c r="GR48" s="15"/>
      <c r="GS48" s="15"/>
      <c r="GT48" s="15"/>
      <c r="GU48" s="15"/>
      <c r="GV48" s="15"/>
      <c r="GW48" s="15"/>
      <c r="GX48" s="15"/>
      <c r="GY48" s="15"/>
      <c r="GZ48" s="15"/>
      <c r="HA48" s="15"/>
      <c r="HB48" s="15"/>
      <c r="HC48" s="15"/>
      <c r="HD48" s="15"/>
      <c r="HE48" s="15"/>
      <c r="HF48" s="15"/>
      <c r="HG48" s="15"/>
      <c r="HH48" s="15"/>
      <c r="HI48" s="15"/>
      <c r="HJ48" s="15"/>
      <c r="HK48" s="15"/>
      <c r="HL48" s="15"/>
      <c r="HM48" s="15"/>
      <c r="HN48" s="15"/>
      <c r="HO48" s="15"/>
      <c r="HP48" s="15"/>
      <c r="HQ48" s="15"/>
      <c r="HR48" s="15"/>
      <c r="HS48" s="15"/>
      <c r="HT48" s="15"/>
      <c r="HU48" s="15"/>
      <c r="HV48" s="15"/>
      <c r="HW48" s="15"/>
      <c r="HX48" s="15"/>
      <c r="HY48" s="15"/>
      <c r="HZ48" s="15"/>
      <c r="IA48" s="15"/>
      <c r="IB48" s="15"/>
      <c r="IC48" s="15"/>
      <c r="ID48" s="15"/>
      <c r="IE48" s="15"/>
      <c r="IF48" s="15"/>
      <c r="IG48" s="15"/>
      <c r="IH48" s="15"/>
      <c r="II48" s="15"/>
      <c r="IJ48" s="15"/>
      <c r="IK48" s="15"/>
      <c r="IL48" s="15"/>
      <c r="IM48" s="15"/>
      <c r="IN48" s="15"/>
      <c r="IO48" s="15"/>
      <c r="IP48" s="15"/>
      <c r="IQ48" s="15"/>
      <c r="IR48" s="15"/>
      <c r="IS48" s="15"/>
      <c r="IT48" s="15"/>
      <c r="IU48" s="15"/>
      <c r="IV48" s="15"/>
      <c r="IW48" s="15"/>
      <c r="IX48" s="15"/>
      <c r="IY48" s="15"/>
      <c r="IZ48" s="15"/>
    </row>
    <row r="49" spans="1:260" s="10" customFormat="1" ht="36.75" customHeight="1">
      <c r="A49" s="11">
        <f t="shared" si="12"/>
        <v>5</v>
      </c>
      <c r="B49" s="16" t="str">
        <f>VLOOKUP(A49,'Tên tỉnh'!$A$3:$C$65,2,FALSE)</f>
        <v>VNPT Bắc Kạn</v>
      </c>
      <c r="C49" s="17" t="str">
        <f>VLOOKUP(A49,'Tên tỉnh'!$A$3:$C$65,3,FALSE)</f>
        <v>Bắc Kạn</v>
      </c>
      <c r="D49" s="18" t="s">
        <v>485</v>
      </c>
      <c r="E49" s="17" t="s">
        <v>486</v>
      </c>
      <c r="F49" s="19">
        <v>43633</v>
      </c>
      <c r="G49" s="11">
        <v>8</v>
      </c>
      <c r="H49" s="11" t="s">
        <v>493</v>
      </c>
      <c r="I49" s="20">
        <v>44056</v>
      </c>
      <c r="J49" s="21" t="s">
        <v>419</v>
      </c>
      <c r="K49" s="11" t="s">
        <v>26</v>
      </c>
      <c r="L49" s="13">
        <v>829150</v>
      </c>
      <c r="M49" s="13" t="e">
        <f>VLOOKUP(C49,[8]Sheet1!$B$2:$AH$2,5,FALSE)</f>
        <v>#N/A</v>
      </c>
      <c r="N49" s="13" t="e">
        <f>VLOOKUP(C49,[8]Sheet1!$B$2:$AH$2,6,FALSE)</f>
        <v>#N/A</v>
      </c>
      <c r="O49" s="13" t="e">
        <f t="shared" si="0"/>
        <v>#N/A</v>
      </c>
      <c r="P49" s="12"/>
      <c r="Q49" s="22" t="e">
        <f>VLOOKUP(C49,[8]Sheet1!$B$2:$AH$2,14,FALSE)</f>
        <v>#N/A</v>
      </c>
      <c r="R49" s="12"/>
      <c r="S49" s="22">
        <v>44279</v>
      </c>
      <c r="T49" s="22">
        <v>44223</v>
      </c>
      <c r="U49" s="22" t="e">
        <f t="shared" si="46"/>
        <v>#N/A</v>
      </c>
      <c r="V49" s="14" t="e">
        <f t="shared" si="47"/>
        <v>#N/A</v>
      </c>
      <c r="W49" s="12">
        <v>30</v>
      </c>
      <c r="X49" s="14" t="e">
        <f t="shared" si="48"/>
        <v>#N/A</v>
      </c>
      <c r="Y49" s="218" t="e">
        <f>VLOOKUP(C49,[8]Sheet1!$B$2:$AH$2,30,FALSE)</f>
        <v>#N/A</v>
      </c>
      <c r="Z49" s="22" t="e">
        <f>VLOOKUP(C49,[8]Sheet1!$B$2:$AH$2,31,FALSE)</f>
        <v>#N/A</v>
      </c>
      <c r="AA49" s="218" t="e">
        <f>VLOOKUP(C49,[8]Sheet1!$B$2:$AH$2,32,FALSE)</f>
        <v>#N/A</v>
      </c>
      <c r="AB49" s="22" t="e">
        <f>VLOOKUP(C49,[8]Sheet1!$B$2:$AH$2,33,FALSE)</f>
        <v>#N/A</v>
      </c>
      <c r="AC49" s="40" t="e">
        <f t="shared" si="49"/>
        <v>#N/A</v>
      </c>
      <c r="AD49" s="43" t="e">
        <f t="shared" si="50"/>
        <v>#N/A</v>
      </c>
      <c r="AE49" s="43" t="e">
        <f t="shared" si="51"/>
        <v>#N/A</v>
      </c>
      <c r="AF49" s="39" t="e">
        <f>VLOOKUP(C49,[8]Sheet1!$B$2:$AH$2,12,FALSE)</f>
        <v>#N/A</v>
      </c>
      <c r="AG49" s="39" t="e">
        <f t="shared" si="52"/>
        <v>#N/A</v>
      </c>
      <c r="AH49" s="39">
        <v>44223</v>
      </c>
      <c r="AI49" s="39">
        <v>44230</v>
      </c>
      <c r="AJ49" s="39">
        <v>44230</v>
      </c>
      <c r="AK49" s="232" t="s">
        <v>504</v>
      </c>
      <c r="AL49" s="230">
        <v>44288</v>
      </c>
      <c r="AM49" s="42">
        <v>262218688</v>
      </c>
      <c r="AN49" s="230">
        <v>45040</v>
      </c>
      <c r="AO49" s="39" t="e">
        <f t="shared" si="53"/>
        <v>#N/A</v>
      </c>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c r="EH49" s="15"/>
      <c r="EI49" s="15"/>
      <c r="EJ49" s="15"/>
      <c r="EK49" s="15"/>
      <c r="EL49" s="15"/>
      <c r="EM49" s="15"/>
      <c r="EN49" s="15"/>
      <c r="EO49" s="15"/>
      <c r="EP49" s="15"/>
      <c r="EQ49" s="15"/>
      <c r="ER49" s="15"/>
      <c r="ES49" s="15"/>
      <c r="ET49" s="15"/>
      <c r="EU49" s="15"/>
      <c r="EV49" s="15"/>
      <c r="EW49" s="15"/>
      <c r="EX49" s="15"/>
      <c r="EY49" s="15"/>
      <c r="EZ49" s="15"/>
      <c r="FA49" s="15"/>
      <c r="FB49" s="15"/>
      <c r="FC49" s="15"/>
      <c r="FD49" s="15"/>
      <c r="FE49" s="15"/>
      <c r="FF49" s="15"/>
      <c r="FG49" s="15"/>
      <c r="FH49" s="15"/>
      <c r="FI49" s="15"/>
      <c r="FJ49" s="15"/>
      <c r="FK49" s="15"/>
      <c r="FL49" s="15"/>
      <c r="FM49" s="15"/>
      <c r="FN49" s="15"/>
      <c r="FO49" s="15"/>
      <c r="FP49" s="15"/>
      <c r="FQ49" s="15"/>
      <c r="FR49" s="15"/>
      <c r="FS49" s="15"/>
      <c r="FT49" s="15"/>
      <c r="FU49" s="15"/>
      <c r="FV49" s="15"/>
      <c r="FW49" s="15"/>
      <c r="FX49" s="15"/>
      <c r="FY49" s="15"/>
      <c r="FZ49" s="15"/>
      <c r="GA49" s="15"/>
      <c r="GB49" s="15"/>
      <c r="GC49" s="15"/>
      <c r="GD49" s="15"/>
      <c r="GE49" s="15"/>
      <c r="GF49" s="15"/>
      <c r="GG49" s="15"/>
      <c r="GH49" s="15"/>
      <c r="GI49" s="15"/>
      <c r="GJ49" s="15"/>
      <c r="GK49" s="15"/>
      <c r="GL49" s="15"/>
      <c r="GM49" s="15"/>
      <c r="GN49" s="15"/>
      <c r="GO49" s="15"/>
      <c r="GP49" s="15"/>
      <c r="GQ49" s="15"/>
      <c r="GR49" s="15"/>
      <c r="GS49" s="15"/>
      <c r="GT49" s="15"/>
      <c r="GU49" s="15"/>
      <c r="GV49" s="15"/>
      <c r="GW49" s="15"/>
      <c r="GX49" s="15"/>
      <c r="GY49" s="15"/>
      <c r="GZ49" s="15"/>
      <c r="HA49" s="15"/>
      <c r="HB49" s="15"/>
      <c r="HC49" s="15"/>
      <c r="HD49" s="15"/>
      <c r="HE49" s="15"/>
      <c r="HF49" s="15"/>
      <c r="HG49" s="15"/>
      <c r="HH49" s="15"/>
      <c r="HI49" s="15"/>
      <c r="HJ49" s="15"/>
      <c r="HK49" s="15"/>
      <c r="HL49" s="15"/>
      <c r="HM49" s="15"/>
      <c r="HN49" s="15"/>
      <c r="HO49" s="15"/>
      <c r="HP49" s="15"/>
      <c r="HQ49" s="15"/>
      <c r="HR49" s="15"/>
      <c r="HS49" s="15"/>
      <c r="HT49" s="15"/>
      <c r="HU49" s="15"/>
      <c r="HV49" s="15"/>
      <c r="HW49" s="15"/>
      <c r="HX49" s="15"/>
      <c r="HY49" s="15"/>
      <c r="HZ49" s="15"/>
      <c r="IA49" s="15"/>
      <c r="IB49" s="15"/>
      <c r="IC49" s="15"/>
      <c r="ID49" s="15"/>
      <c r="IE49" s="15"/>
      <c r="IF49" s="15"/>
      <c r="IG49" s="15"/>
      <c r="IH49" s="15"/>
      <c r="II49" s="15"/>
      <c r="IJ49" s="15"/>
      <c r="IK49" s="15"/>
      <c r="IL49" s="15"/>
      <c r="IM49" s="15"/>
      <c r="IN49" s="15"/>
      <c r="IO49" s="15"/>
      <c r="IP49" s="15"/>
      <c r="IQ49" s="15"/>
      <c r="IR49" s="15"/>
      <c r="IS49" s="15"/>
      <c r="IT49" s="15"/>
      <c r="IU49" s="15"/>
      <c r="IV49" s="15"/>
      <c r="IW49" s="15"/>
      <c r="IX49" s="15"/>
      <c r="IY49" s="15"/>
      <c r="IZ49" s="15"/>
    </row>
    <row r="50" spans="1:260" s="10" customFormat="1" ht="28.5" customHeight="1">
      <c r="A50" s="23"/>
      <c r="B50" s="24" t="str">
        <f t="shared" ref="B50" si="54">B42&amp;" Total"</f>
        <v>VNPT Bắc Kạn Total</v>
      </c>
      <c r="C50" s="24"/>
      <c r="D50" s="25"/>
      <c r="E50" s="228"/>
      <c r="F50" s="26"/>
      <c r="G50" s="23"/>
      <c r="H50" s="25"/>
      <c r="I50" s="26"/>
      <c r="J50" s="27"/>
      <c r="K50" s="25"/>
      <c r="L50" s="28"/>
      <c r="M50" s="28"/>
      <c r="N50" s="28"/>
      <c r="O50" s="29" t="e">
        <f t="shared" ref="O50" si="55">SUBTOTAL(9,O42:O49)</f>
        <v>#REF!</v>
      </c>
      <c r="P50" s="12"/>
      <c r="Q50" s="11"/>
      <c r="R50" s="28"/>
      <c r="S50" s="30"/>
      <c r="T50" s="31"/>
      <c r="U50" s="22"/>
      <c r="V50" s="32"/>
      <c r="W50" s="33"/>
      <c r="X50" s="14"/>
      <c r="Y50" s="218"/>
      <c r="Z50" s="22"/>
      <c r="AA50" s="218"/>
      <c r="AB50" s="22"/>
      <c r="AC50" s="38"/>
      <c r="AD50" s="38"/>
      <c r="AE50" s="38"/>
      <c r="AF50" s="38"/>
      <c r="AG50" s="38"/>
      <c r="AH50" s="38"/>
      <c r="AI50" s="38"/>
      <c r="AJ50" s="38"/>
      <c r="AK50" s="38"/>
      <c r="AL50" s="38"/>
      <c r="AM50" s="38"/>
      <c r="AN50" s="38"/>
      <c r="AO50" s="38"/>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5"/>
      <c r="DX50" s="15"/>
      <c r="DY50" s="15"/>
      <c r="DZ50" s="15"/>
      <c r="EA50" s="15"/>
      <c r="EB50" s="15"/>
      <c r="EC50" s="15"/>
      <c r="ED50" s="15"/>
      <c r="EE50" s="15"/>
      <c r="EF50" s="15"/>
      <c r="EG50" s="15"/>
      <c r="EH50" s="15"/>
      <c r="EI50" s="15"/>
      <c r="EJ50" s="15"/>
      <c r="EK50" s="15"/>
      <c r="EL50" s="15"/>
      <c r="EM50" s="15"/>
      <c r="EN50" s="15"/>
      <c r="EO50" s="15"/>
      <c r="EP50" s="15"/>
      <c r="EQ50" s="15"/>
      <c r="ER50" s="15"/>
      <c r="ES50" s="15"/>
      <c r="ET50" s="15"/>
      <c r="EU50" s="15"/>
      <c r="EV50" s="15"/>
      <c r="EW50" s="15"/>
      <c r="EX50" s="15"/>
      <c r="EY50" s="15"/>
      <c r="EZ50" s="15"/>
      <c r="FA50" s="15"/>
      <c r="FB50" s="15"/>
      <c r="FC50" s="15"/>
      <c r="FD50" s="15"/>
      <c r="FE50" s="15"/>
      <c r="FF50" s="15"/>
      <c r="FG50" s="15"/>
      <c r="FH50" s="15"/>
      <c r="FI50" s="15"/>
      <c r="FJ50" s="15"/>
      <c r="FK50" s="15"/>
      <c r="FL50" s="15"/>
      <c r="FM50" s="15"/>
      <c r="FN50" s="15"/>
      <c r="FO50" s="15"/>
      <c r="FP50" s="15"/>
      <c r="FQ50" s="15"/>
      <c r="FR50" s="15"/>
      <c r="FS50" s="15"/>
      <c r="FT50" s="15"/>
      <c r="FU50" s="15"/>
      <c r="FV50" s="15"/>
      <c r="FW50" s="15"/>
      <c r="FX50" s="15"/>
      <c r="FY50" s="15"/>
      <c r="FZ50" s="15"/>
      <c r="GA50" s="15"/>
      <c r="GB50" s="15"/>
      <c r="GC50" s="15"/>
      <c r="GD50" s="15"/>
      <c r="GE50" s="15"/>
      <c r="GF50" s="15"/>
      <c r="GG50" s="15"/>
      <c r="GH50" s="15"/>
      <c r="GI50" s="15"/>
      <c r="GJ50" s="15"/>
      <c r="GK50" s="15"/>
      <c r="GL50" s="15"/>
      <c r="GM50" s="15"/>
      <c r="GN50" s="15"/>
      <c r="GO50" s="15"/>
      <c r="GP50" s="15"/>
      <c r="GQ50" s="15"/>
      <c r="GR50" s="15"/>
      <c r="GS50" s="15"/>
      <c r="GT50" s="15"/>
      <c r="GU50" s="15"/>
      <c r="GV50" s="15"/>
      <c r="GW50" s="15"/>
      <c r="GX50" s="15"/>
      <c r="GY50" s="15"/>
      <c r="GZ50" s="15"/>
      <c r="HA50" s="15"/>
      <c r="HB50" s="15"/>
      <c r="HC50" s="15"/>
      <c r="HD50" s="15"/>
      <c r="HE50" s="15"/>
      <c r="HF50" s="15"/>
      <c r="HG50" s="15"/>
      <c r="HH50" s="15"/>
      <c r="HI50" s="15"/>
      <c r="HJ50" s="15"/>
      <c r="HK50" s="15"/>
      <c r="HL50" s="15"/>
      <c r="HM50" s="15"/>
      <c r="HN50" s="15"/>
      <c r="HO50" s="15"/>
      <c r="HP50" s="15"/>
      <c r="HQ50" s="15"/>
      <c r="HR50" s="15"/>
      <c r="HS50" s="15"/>
      <c r="HT50" s="15"/>
      <c r="HU50" s="15"/>
      <c r="HV50" s="15"/>
      <c r="HW50" s="15"/>
      <c r="HX50" s="15"/>
      <c r="HY50" s="15"/>
      <c r="HZ50" s="15"/>
      <c r="IA50" s="15"/>
      <c r="IB50" s="15"/>
      <c r="IC50" s="15"/>
      <c r="ID50" s="15"/>
      <c r="IE50" s="15"/>
      <c r="IF50" s="15"/>
      <c r="IG50" s="15"/>
      <c r="IH50" s="15"/>
      <c r="II50" s="15"/>
      <c r="IJ50" s="15"/>
      <c r="IK50" s="15"/>
      <c r="IL50" s="15"/>
      <c r="IM50" s="15"/>
      <c r="IN50" s="15"/>
      <c r="IO50" s="15"/>
      <c r="IP50" s="15"/>
      <c r="IQ50" s="15"/>
      <c r="IR50" s="15"/>
      <c r="IS50" s="15"/>
      <c r="IT50" s="15"/>
      <c r="IU50" s="15"/>
      <c r="IV50" s="15"/>
      <c r="IW50" s="15"/>
      <c r="IX50" s="15"/>
      <c r="IY50" s="15"/>
      <c r="IZ50" s="15"/>
    </row>
    <row r="51" spans="1:260" s="10" customFormat="1" ht="36.75" customHeight="1">
      <c r="A51" s="11">
        <f t="shared" si="12"/>
        <v>6</v>
      </c>
      <c r="B51" s="16" t="str">
        <f>VLOOKUP(A51,'Tên tỉnh'!$A$3:$C$65,2,FALSE)</f>
        <v>VNPT Bắc Ninh</v>
      </c>
      <c r="C51" s="17" t="str">
        <f>VLOOKUP(A51,'Tên tỉnh'!$A$3:$C$65,3,FALSE)</f>
        <v>Bắc Ninh</v>
      </c>
      <c r="D51" s="18" t="s">
        <v>485</v>
      </c>
      <c r="E51" s="17" t="s">
        <v>486</v>
      </c>
      <c r="F51" s="19">
        <v>43633</v>
      </c>
      <c r="G51" s="11">
        <v>1</v>
      </c>
      <c r="H51" s="11" t="s">
        <v>487</v>
      </c>
      <c r="I51" s="20">
        <v>44056</v>
      </c>
      <c r="J51" s="21" t="s">
        <v>419</v>
      </c>
      <c r="K51" s="11" t="s">
        <v>26</v>
      </c>
      <c r="L51" s="13">
        <v>829150</v>
      </c>
      <c r="M51" s="13" t="e">
        <f>VLOOKUP(C51,[1]!Table1[[Province]:[Ngày HĐ dự phòng]],5,FALSE)</f>
        <v>#REF!</v>
      </c>
      <c r="N51" s="13" t="e">
        <f>VLOOKUP(C51,[1]!Table1[[Province]:[Ngày HĐ dự phòng]],6,FALSE)</f>
        <v>#REF!</v>
      </c>
      <c r="O51" s="13" t="e">
        <f t="shared" si="0"/>
        <v>#REF!</v>
      </c>
      <c r="P51" s="12"/>
      <c r="Q51" s="22" t="e">
        <f>VLOOKUP(C51,[1]!Table1[[Province]:[Ngày HĐ dự phòng]],15,FALSE)</f>
        <v>#REF!</v>
      </c>
      <c r="R51" s="12"/>
      <c r="S51" s="22">
        <v>44153</v>
      </c>
      <c r="T51" s="22">
        <v>44068</v>
      </c>
      <c r="U51" s="22" t="e">
        <f t="shared" ref="U51:U58" si="56">Q51</f>
        <v>#REF!</v>
      </c>
      <c r="V51" s="14" t="e">
        <f t="shared" ref="V51:V58" si="57">U51-T51+1</f>
        <v>#REF!</v>
      </c>
      <c r="W51" s="12">
        <v>45</v>
      </c>
      <c r="X51" s="14" t="e">
        <f t="shared" ref="X51:X58" si="58">V51-W51</f>
        <v>#REF!</v>
      </c>
      <c r="Y51" s="218" t="e">
        <f>VLOOKUP(C51,[1]!Table1[[Province]:[Ngày HĐ dự phòng]],34,FALSE)</f>
        <v>#REF!</v>
      </c>
      <c r="Z51" s="22" t="e">
        <f>VLOOKUP(C51,[1]!Table1[[Province]:[Ngày HĐ dự phòng]],35,FALSE)</f>
        <v>#REF!</v>
      </c>
      <c r="AA51" s="218" t="e">
        <f>VLOOKUP(C51,[1]!Table1[[Province]:[Ngày HĐ dự phòng]],36,FALSE)</f>
        <v>#REF!</v>
      </c>
      <c r="AB51" s="22" t="e">
        <f>VLOOKUP(C51,[1]!Table1[[Province]:[Ngày HĐ dự phòng]],37,FALSE)</f>
        <v>#REF!</v>
      </c>
      <c r="AC51" s="40" t="e">
        <f t="shared" ref="AC51:AC58" si="59">O51</f>
        <v>#REF!</v>
      </c>
      <c r="AD51" s="43" t="e">
        <f t="shared" ref="AD51:AD58" si="60">AC51*0.1</f>
        <v>#REF!</v>
      </c>
      <c r="AE51" s="43" t="e">
        <f t="shared" ref="AE51:AE58" si="61">AC51+AD51</f>
        <v>#REF!</v>
      </c>
      <c r="AF51" s="39" t="e">
        <f>VLOOKUP(C51,[1]!Table1[[Province]:[Ngày HĐ dự phòng]],13,FALSE)</f>
        <v>#REF!</v>
      </c>
      <c r="AG51" s="39" t="e">
        <f t="shared" ref="AG51:AG58" si="62">AF51</f>
        <v>#REF!</v>
      </c>
      <c r="AH51" s="39">
        <v>44068</v>
      </c>
      <c r="AI51" s="39">
        <v>44097</v>
      </c>
      <c r="AJ51" s="39">
        <v>44097</v>
      </c>
      <c r="AK51" s="231" t="s">
        <v>497</v>
      </c>
      <c r="AL51" s="230">
        <v>44153</v>
      </c>
      <c r="AM51" s="42">
        <v>3008400799</v>
      </c>
      <c r="AN51" s="230">
        <v>44913</v>
      </c>
      <c r="AO51" s="39" t="e">
        <f t="shared" ref="AO51:AO58" si="63">AF51</f>
        <v>#REF!</v>
      </c>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c r="FR51" s="15"/>
      <c r="FS51" s="15"/>
      <c r="FT51" s="15"/>
      <c r="FU51" s="15"/>
      <c r="FV51" s="15"/>
      <c r="FW51" s="15"/>
      <c r="FX51" s="15"/>
      <c r="FY51" s="15"/>
      <c r="FZ51" s="15"/>
      <c r="GA51" s="15"/>
      <c r="GB51" s="15"/>
      <c r="GC51" s="15"/>
      <c r="GD51" s="15"/>
      <c r="GE51" s="15"/>
      <c r="GF51" s="15"/>
      <c r="GG51" s="15"/>
      <c r="GH51" s="15"/>
      <c r="GI51" s="15"/>
      <c r="GJ51" s="15"/>
      <c r="GK51" s="15"/>
      <c r="GL51" s="15"/>
      <c r="GM51" s="15"/>
      <c r="GN51" s="15"/>
      <c r="GO51" s="15"/>
      <c r="GP51" s="15"/>
      <c r="GQ51" s="15"/>
      <c r="GR51" s="15"/>
      <c r="GS51" s="15"/>
      <c r="GT51" s="15"/>
      <c r="GU51" s="15"/>
      <c r="GV51" s="15"/>
      <c r="GW51" s="15"/>
      <c r="GX51" s="15"/>
      <c r="GY51" s="15"/>
      <c r="GZ51" s="15"/>
      <c r="HA51" s="15"/>
      <c r="HB51" s="15"/>
      <c r="HC51" s="15"/>
      <c r="HD51" s="15"/>
      <c r="HE51" s="15"/>
      <c r="HF51" s="15"/>
      <c r="HG51" s="15"/>
      <c r="HH51" s="15"/>
      <c r="HI51" s="15"/>
      <c r="HJ51" s="15"/>
      <c r="HK51" s="15"/>
      <c r="HL51" s="15"/>
      <c r="HM51" s="15"/>
      <c r="HN51" s="15"/>
      <c r="HO51" s="15"/>
      <c r="HP51" s="15"/>
      <c r="HQ51" s="15"/>
      <c r="HR51" s="15"/>
      <c r="HS51" s="15"/>
      <c r="HT51" s="15"/>
      <c r="HU51" s="15"/>
      <c r="HV51" s="15"/>
      <c r="HW51" s="15"/>
      <c r="HX51" s="15"/>
      <c r="HY51" s="15"/>
      <c r="HZ51" s="15"/>
      <c r="IA51" s="15"/>
      <c r="IB51" s="15"/>
      <c r="IC51" s="15"/>
      <c r="ID51" s="15"/>
      <c r="IE51" s="15"/>
      <c r="IF51" s="15"/>
      <c r="IG51" s="15"/>
      <c r="IH51" s="15"/>
      <c r="II51" s="15"/>
      <c r="IJ51" s="15"/>
      <c r="IK51" s="15"/>
      <c r="IL51" s="15"/>
      <c r="IM51" s="15"/>
      <c r="IN51" s="15"/>
      <c r="IO51" s="15"/>
      <c r="IP51" s="15"/>
      <c r="IQ51" s="15"/>
      <c r="IR51" s="15"/>
      <c r="IS51" s="15"/>
      <c r="IT51" s="15"/>
      <c r="IU51" s="15"/>
      <c r="IV51" s="15"/>
      <c r="IW51" s="15"/>
      <c r="IX51" s="15"/>
      <c r="IY51" s="15"/>
      <c r="IZ51" s="15"/>
    </row>
    <row r="52" spans="1:260" s="10" customFormat="1" ht="36.75" customHeight="1">
      <c r="A52" s="11">
        <f t="shared" si="12"/>
        <v>6</v>
      </c>
      <c r="B52" s="16" t="str">
        <f>VLOOKUP(A52,'Tên tỉnh'!$A$3:$C$65,2,FALSE)</f>
        <v>VNPT Bắc Ninh</v>
      </c>
      <c r="C52" s="17" t="str">
        <f>VLOOKUP(A52,'Tên tỉnh'!$A$3:$C$65,3,FALSE)</f>
        <v>Bắc Ninh</v>
      </c>
      <c r="D52" s="18" t="s">
        <v>485</v>
      </c>
      <c r="E52" s="17" t="s">
        <v>486</v>
      </c>
      <c r="F52" s="19">
        <v>43633</v>
      </c>
      <c r="G52" s="11">
        <v>2</v>
      </c>
      <c r="H52" s="12" t="s">
        <v>488</v>
      </c>
      <c r="I52" s="20">
        <v>44056</v>
      </c>
      <c r="J52" s="21" t="s">
        <v>419</v>
      </c>
      <c r="K52" s="11" t="s">
        <v>26</v>
      </c>
      <c r="L52" s="13">
        <v>829150</v>
      </c>
      <c r="M52" s="13" t="e">
        <f>VLOOKUP(C52,[2]!Table1[[Province]:[Ngày HĐ dự phòng]],5,FALSE)</f>
        <v>#REF!</v>
      </c>
      <c r="N52" s="13" t="e">
        <f>VLOOKUP(C52,[2]!Table1[[Province]:[Ngày HĐ dự phòng]],6,FALSE)</f>
        <v>#REF!</v>
      </c>
      <c r="O52" s="13" t="e">
        <f t="shared" si="0"/>
        <v>#REF!</v>
      </c>
      <c r="P52" s="12"/>
      <c r="Q52" s="22" t="e">
        <f>VLOOKUP(C52,[2]!Table1[[Province]:[Ngày HĐ dự phòng]],14,FALSE)</f>
        <v>#REF!</v>
      </c>
      <c r="R52" s="12"/>
      <c r="S52" s="22">
        <v>44154</v>
      </c>
      <c r="T52" s="22">
        <v>44091</v>
      </c>
      <c r="U52" s="22" t="e">
        <f t="shared" si="56"/>
        <v>#REF!</v>
      </c>
      <c r="V52" s="14" t="e">
        <f t="shared" si="57"/>
        <v>#REF!</v>
      </c>
      <c r="W52" s="12">
        <v>30</v>
      </c>
      <c r="X52" s="14" t="e">
        <f t="shared" si="58"/>
        <v>#REF!</v>
      </c>
      <c r="Y52" s="218" t="e">
        <f>VLOOKUP(C52,[2]!Table1[[Province]:[Ngày HĐ dự phòng]],30,FALSE)</f>
        <v>#REF!</v>
      </c>
      <c r="Z52" s="22" t="e">
        <f>VLOOKUP(C52,[2]!Table1[[Province]:[Ngày HĐ dự phòng]],31,FALSE)</f>
        <v>#REF!</v>
      </c>
      <c r="AA52" s="218" t="e">
        <f>VLOOKUP(C52,[2]!Table1[[Province]:[Ngày HĐ dự phòng]],32,FALSE)</f>
        <v>#REF!</v>
      </c>
      <c r="AB52" s="22" t="e">
        <f>VLOOKUP(C52,[2]!Table1[[Province]:[Ngày HĐ dự phòng]],33,FALSE)</f>
        <v>#REF!</v>
      </c>
      <c r="AC52" s="40" t="e">
        <f t="shared" si="59"/>
        <v>#REF!</v>
      </c>
      <c r="AD52" s="43" t="e">
        <f t="shared" si="60"/>
        <v>#REF!</v>
      </c>
      <c r="AE52" s="43" t="e">
        <f t="shared" si="61"/>
        <v>#REF!</v>
      </c>
      <c r="AF52" s="39" t="e">
        <f>VLOOKUP(C52,[2]!Table1[[Province]:[Ngày HĐ dự phòng]],12,FALSE)</f>
        <v>#REF!</v>
      </c>
      <c r="AG52" s="39" t="e">
        <f t="shared" si="62"/>
        <v>#REF!</v>
      </c>
      <c r="AH52" s="39">
        <v>44091</v>
      </c>
      <c r="AI52" s="39">
        <v>44111</v>
      </c>
      <c r="AJ52" s="39">
        <v>44111</v>
      </c>
      <c r="AK52" s="231" t="s">
        <v>498</v>
      </c>
      <c r="AL52" s="230">
        <v>44154</v>
      </c>
      <c r="AM52" s="42">
        <v>1557031765</v>
      </c>
      <c r="AN52" s="230">
        <v>44914</v>
      </c>
      <c r="AO52" s="39" t="e">
        <f t="shared" si="63"/>
        <v>#REF!</v>
      </c>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5"/>
      <c r="DP52" s="15"/>
      <c r="DQ52" s="15"/>
      <c r="DR52" s="15"/>
      <c r="DS52" s="15"/>
      <c r="DT52" s="15"/>
      <c r="DU52" s="15"/>
      <c r="DV52" s="15"/>
      <c r="DW52" s="15"/>
      <c r="DX52" s="15"/>
      <c r="DY52" s="15"/>
      <c r="DZ52" s="15"/>
      <c r="EA52" s="15"/>
      <c r="EB52" s="15"/>
      <c r="EC52" s="15"/>
      <c r="ED52" s="15"/>
      <c r="EE52" s="15"/>
      <c r="EF52" s="15"/>
      <c r="EG52" s="15"/>
      <c r="EH52" s="15"/>
      <c r="EI52" s="15"/>
      <c r="EJ52" s="15"/>
      <c r="EK52" s="15"/>
      <c r="EL52" s="15"/>
      <c r="EM52" s="15"/>
      <c r="EN52" s="15"/>
      <c r="EO52" s="15"/>
      <c r="EP52" s="15"/>
      <c r="EQ52" s="15"/>
      <c r="ER52" s="15"/>
      <c r="ES52" s="15"/>
      <c r="ET52" s="15"/>
      <c r="EU52" s="15"/>
      <c r="EV52" s="15"/>
      <c r="EW52" s="15"/>
      <c r="EX52" s="15"/>
      <c r="EY52" s="15"/>
      <c r="EZ52" s="15"/>
      <c r="FA52" s="15"/>
      <c r="FB52" s="15"/>
      <c r="FC52" s="15"/>
      <c r="FD52" s="15"/>
      <c r="FE52" s="15"/>
      <c r="FF52" s="15"/>
      <c r="FG52" s="15"/>
      <c r="FH52" s="15"/>
      <c r="FI52" s="15"/>
      <c r="FJ52" s="15"/>
      <c r="FK52" s="15"/>
      <c r="FL52" s="15"/>
      <c r="FM52" s="15"/>
      <c r="FN52" s="15"/>
      <c r="FO52" s="15"/>
      <c r="FP52" s="15"/>
      <c r="FQ52" s="15"/>
      <c r="FR52" s="15"/>
      <c r="FS52" s="15"/>
      <c r="FT52" s="15"/>
      <c r="FU52" s="15"/>
      <c r="FV52" s="15"/>
      <c r="FW52" s="15"/>
      <c r="FX52" s="15"/>
      <c r="FY52" s="15"/>
      <c r="FZ52" s="15"/>
      <c r="GA52" s="15"/>
      <c r="GB52" s="15"/>
      <c r="GC52" s="15"/>
      <c r="GD52" s="15"/>
      <c r="GE52" s="15"/>
      <c r="GF52" s="15"/>
      <c r="GG52" s="15"/>
      <c r="GH52" s="15"/>
      <c r="GI52" s="15"/>
      <c r="GJ52" s="15"/>
      <c r="GK52" s="15"/>
      <c r="GL52" s="15"/>
      <c r="GM52" s="15"/>
      <c r="GN52" s="15"/>
      <c r="GO52" s="15"/>
      <c r="GP52" s="15"/>
      <c r="GQ52" s="15"/>
      <c r="GR52" s="15"/>
      <c r="GS52" s="15"/>
      <c r="GT52" s="15"/>
      <c r="GU52" s="15"/>
      <c r="GV52" s="15"/>
      <c r="GW52" s="15"/>
      <c r="GX52" s="15"/>
      <c r="GY52" s="15"/>
      <c r="GZ52" s="15"/>
      <c r="HA52" s="15"/>
      <c r="HB52" s="15"/>
      <c r="HC52" s="15"/>
      <c r="HD52" s="15"/>
      <c r="HE52" s="15"/>
      <c r="HF52" s="15"/>
      <c r="HG52" s="15"/>
      <c r="HH52" s="15"/>
      <c r="HI52" s="15"/>
      <c r="HJ52" s="15"/>
      <c r="HK52" s="15"/>
      <c r="HL52" s="15"/>
      <c r="HM52" s="15"/>
      <c r="HN52" s="15"/>
      <c r="HO52" s="15"/>
      <c r="HP52" s="15"/>
      <c r="HQ52" s="15"/>
      <c r="HR52" s="15"/>
      <c r="HS52" s="15"/>
      <c r="HT52" s="15"/>
      <c r="HU52" s="15"/>
      <c r="HV52" s="15"/>
      <c r="HW52" s="15"/>
      <c r="HX52" s="15"/>
      <c r="HY52" s="15"/>
      <c r="HZ52" s="15"/>
      <c r="IA52" s="15"/>
      <c r="IB52" s="15"/>
      <c r="IC52" s="15"/>
      <c r="ID52" s="15"/>
      <c r="IE52" s="15"/>
      <c r="IF52" s="15"/>
      <c r="IG52" s="15"/>
      <c r="IH52" s="15"/>
      <c r="II52" s="15"/>
      <c r="IJ52" s="15"/>
      <c r="IK52" s="15"/>
      <c r="IL52" s="15"/>
      <c r="IM52" s="15"/>
      <c r="IN52" s="15"/>
      <c r="IO52" s="15"/>
      <c r="IP52" s="15"/>
      <c r="IQ52" s="15"/>
      <c r="IR52" s="15"/>
      <c r="IS52" s="15"/>
      <c r="IT52" s="15"/>
      <c r="IU52" s="15"/>
      <c r="IV52" s="15"/>
      <c r="IW52" s="15"/>
      <c r="IX52" s="15"/>
      <c r="IY52" s="15"/>
      <c r="IZ52" s="15"/>
    </row>
    <row r="53" spans="1:260" s="25" customFormat="1" ht="27" customHeight="1">
      <c r="A53" s="11">
        <f t="shared" si="12"/>
        <v>6</v>
      </c>
      <c r="B53" s="16" t="str">
        <f>VLOOKUP(A53,'Tên tỉnh'!$A$3:$C$65,2,FALSE)</f>
        <v>VNPT Bắc Ninh</v>
      </c>
      <c r="C53" s="17" t="str">
        <f>VLOOKUP(A53,'Tên tỉnh'!$A$3:$C$65,3,FALSE)</f>
        <v>Bắc Ninh</v>
      </c>
      <c r="D53" s="18" t="s">
        <v>485</v>
      </c>
      <c r="E53" s="17" t="s">
        <v>486</v>
      </c>
      <c r="F53" s="19">
        <v>43633</v>
      </c>
      <c r="G53" s="11">
        <v>3</v>
      </c>
      <c r="H53" s="12" t="s">
        <v>494</v>
      </c>
      <c r="I53" s="20">
        <v>44056</v>
      </c>
      <c r="J53" s="21" t="s">
        <v>419</v>
      </c>
      <c r="K53" s="11" t="s">
        <v>26</v>
      </c>
      <c r="L53" s="13">
        <v>829150</v>
      </c>
      <c r="M53" s="13" t="e">
        <f>VLOOKUP(C53,[3]!Table1[[Province]:[Ngày HĐ dự phòng]],5,FALSE)</f>
        <v>#REF!</v>
      </c>
      <c r="N53" s="13" t="e">
        <f>VLOOKUP(C53,[3]!Table1[[Province]:[Ngày HĐ dự phòng]],6,FALSE)</f>
        <v>#REF!</v>
      </c>
      <c r="O53" s="13" t="e">
        <f t="shared" si="0"/>
        <v>#REF!</v>
      </c>
      <c r="P53" s="12"/>
      <c r="Q53" s="22" t="e">
        <f>VLOOKUP(C53,[3]!Table1[[Province]:[Ngày HĐ dự phòng]],14,FALSE)</f>
        <v>#REF!</v>
      </c>
      <c r="R53" s="12"/>
      <c r="S53" s="22">
        <v>44180</v>
      </c>
      <c r="T53" s="22">
        <v>44118</v>
      </c>
      <c r="U53" s="22" t="e">
        <f t="shared" si="56"/>
        <v>#REF!</v>
      </c>
      <c r="V53" s="14" t="e">
        <f t="shared" si="57"/>
        <v>#REF!</v>
      </c>
      <c r="W53" s="12">
        <v>30</v>
      </c>
      <c r="X53" s="14" t="e">
        <f t="shared" si="58"/>
        <v>#REF!</v>
      </c>
      <c r="Y53" s="218" t="e">
        <f>VLOOKUP(C53,[3]!Table1[[Province]:[Ngày HĐ dự phòng]],30,FALSE)</f>
        <v>#REF!</v>
      </c>
      <c r="Z53" s="22" t="e">
        <f>VLOOKUP(C53,[3]!Table1[[Province]:[Ngày HĐ dự phòng]],31,FALSE)</f>
        <v>#REF!</v>
      </c>
      <c r="AA53" s="218" t="e">
        <f>VLOOKUP(C53,[3]!Table1[[Province]:[Ngày HĐ dự phòng]],32,FALSE)</f>
        <v>#REF!</v>
      </c>
      <c r="AB53" s="22" t="e">
        <f>VLOOKUP(C53,[3]!Table1[[Province]:[Ngày HĐ dự phòng]],33,FALSE)</f>
        <v>#REF!</v>
      </c>
      <c r="AC53" s="40" t="e">
        <f t="shared" si="59"/>
        <v>#REF!</v>
      </c>
      <c r="AD53" s="43" t="e">
        <f t="shared" si="60"/>
        <v>#REF!</v>
      </c>
      <c r="AE53" s="43" t="e">
        <f t="shared" si="61"/>
        <v>#REF!</v>
      </c>
      <c r="AF53" s="39" t="e">
        <f>VLOOKUP(C53,[3]!Table1[[Province]:[Ngày HĐ dự phòng]],12,FALSE)</f>
        <v>#REF!</v>
      </c>
      <c r="AG53" s="39" t="e">
        <f t="shared" si="62"/>
        <v>#REF!</v>
      </c>
      <c r="AH53" s="39">
        <v>44118</v>
      </c>
      <c r="AI53" s="39">
        <v>44132</v>
      </c>
      <c r="AJ53" s="39">
        <v>44132</v>
      </c>
      <c r="AK53" s="231" t="s">
        <v>499</v>
      </c>
      <c r="AL53" s="230">
        <v>44190</v>
      </c>
      <c r="AM53" s="42">
        <v>1453466784</v>
      </c>
      <c r="AN53" s="230">
        <v>44941</v>
      </c>
      <c r="AO53" s="39" t="e">
        <f t="shared" si="63"/>
        <v>#REF!</v>
      </c>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4"/>
      <c r="IU53" s="34"/>
      <c r="IV53" s="34"/>
      <c r="IW53" s="34"/>
      <c r="IX53" s="34"/>
      <c r="IY53" s="34"/>
      <c r="IZ53" s="34"/>
    </row>
    <row r="54" spans="1:260" s="10" customFormat="1" ht="36.75" customHeight="1">
      <c r="A54" s="11">
        <f t="shared" si="12"/>
        <v>6</v>
      </c>
      <c r="B54" s="16" t="str">
        <f>VLOOKUP(A54,'Tên tỉnh'!$A$3:$C$65,2,FALSE)</f>
        <v>VNPT Bắc Ninh</v>
      </c>
      <c r="C54" s="17" t="str">
        <f>VLOOKUP(A54,'Tên tỉnh'!$A$3:$C$65,3,FALSE)</f>
        <v>Bắc Ninh</v>
      </c>
      <c r="D54" s="18" t="s">
        <v>485</v>
      </c>
      <c r="E54" s="17" t="s">
        <v>486</v>
      </c>
      <c r="F54" s="19">
        <v>43633</v>
      </c>
      <c r="G54" s="11">
        <v>4</v>
      </c>
      <c r="H54" s="11" t="s">
        <v>489</v>
      </c>
      <c r="I54" s="20">
        <v>44056</v>
      </c>
      <c r="J54" s="21" t="s">
        <v>419</v>
      </c>
      <c r="K54" s="11" t="s">
        <v>26</v>
      </c>
      <c r="L54" s="13">
        <v>829150</v>
      </c>
      <c r="M54" s="13" t="e">
        <f>VLOOKUP(C54,[4]!Table1[[Province]:[Ngày HĐ dự phòng]],6,FALSE)</f>
        <v>#REF!</v>
      </c>
      <c r="N54" s="13" t="e">
        <f>VLOOKUP(C54,[4]!Table1[[Province]:[Ngày HĐ dự phòng]],7,FALSE)</f>
        <v>#REF!</v>
      </c>
      <c r="O54" s="13" t="e">
        <f t="shared" si="0"/>
        <v>#REF!</v>
      </c>
      <c r="P54" s="12"/>
      <c r="Q54" s="22" t="e">
        <f>VLOOKUP(C54,[4]!Table1[[Province]:[Ngày HĐ dự phòng]],16,FALSE)</f>
        <v>#REF!</v>
      </c>
      <c r="R54" s="12"/>
      <c r="S54" s="22">
        <v>44208</v>
      </c>
      <c r="T54" s="22">
        <v>44127</v>
      </c>
      <c r="U54" s="22" t="e">
        <f t="shared" si="56"/>
        <v>#REF!</v>
      </c>
      <c r="V54" s="14" t="e">
        <f t="shared" si="57"/>
        <v>#REF!</v>
      </c>
      <c r="W54" s="12">
        <v>30</v>
      </c>
      <c r="X54" s="14" t="e">
        <f t="shared" si="58"/>
        <v>#REF!</v>
      </c>
      <c r="Y54" s="218" t="e">
        <f>VLOOKUP(C54,[4]!Table1[[Province]:[Ngày HĐ dự phòng]],32,FALSE)</f>
        <v>#REF!</v>
      </c>
      <c r="Z54" s="22" t="e">
        <f>VLOOKUP(C54,[4]!Table1[[Province]:[Ngày HĐ dự phòng]],33,FALSE)</f>
        <v>#REF!</v>
      </c>
      <c r="AA54" s="218" t="e">
        <f>VLOOKUP(C54,[4]!Table1[[Province]:[Ngày HĐ dự phòng]],34,FALSE)</f>
        <v>#REF!</v>
      </c>
      <c r="AB54" s="22" t="e">
        <f>VLOOKUP(C54,[4]!Table1[[Province]:[Ngày HĐ dự phòng]],35,FALSE)</f>
        <v>#REF!</v>
      </c>
      <c r="AC54" s="40" t="e">
        <f t="shared" si="59"/>
        <v>#REF!</v>
      </c>
      <c r="AD54" s="43" t="e">
        <f t="shared" si="60"/>
        <v>#REF!</v>
      </c>
      <c r="AE54" s="43" t="e">
        <f t="shared" si="61"/>
        <v>#REF!</v>
      </c>
      <c r="AF54" s="39" t="e">
        <f>VLOOKUP(C54,[4]!Table1[[Province]:[Ngày HĐ dự phòng]],13,FALSE)</f>
        <v>#REF!</v>
      </c>
      <c r="AG54" s="39" t="e">
        <f t="shared" si="62"/>
        <v>#REF!</v>
      </c>
      <c r="AH54" s="39">
        <v>44127</v>
      </c>
      <c r="AI54" s="39">
        <v>44161</v>
      </c>
      <c r="AJ54" s="39">
        <v>44161</v>
      </c>
      <c r="AK54" s="231" t="s">
        <v>500</v>
      </c>
      <c r="AL54" s="230">
        <v>44214</v>
      </c>
      <c r="AM54" s="42">
        <v>241970845</v>
      </c>
      <c r="AN54" s="230">
        <v>44970</v>
      </c>
      <c r="AO54" s="39" t="e">
        <f t="shared" si="63"/>
        <v>#REF!</v>
      </c>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c r="EE54" s="15"/>
      <c r="EF54" s="15"/>
      <c r="EG54" s="15"/>
      <c r="EH54" s="15"/>
      <c r="EI54" s="15"/>
      <c r="EJ54" s="15"/>
      <c r="EK54" s="15"/>
      <c r="EL54" s="15"/>
      <c r="EM54" s="15"/>
      <c r="EN54" s="15"/>
      <c r="EO54" s="15"/>
      <c r="EP54" s="15"/>
      <c r="EQ54" s="15"/>
      <c r="ER54" s="15"/>
      <c r="ES54" s="15"/>
      <c r="ET54" s="15"/>
      <c r="EU54" s="15"/>
      <c r="EV54" s="15"/>
      <c r="EW54" s="15"/>
      <c r="EX54" s="15"/>
      <c r="EY54" s="15"/>
      <c r="EZ54" s="15"/>
      <c r="FA54" s="15"/>
      <c r="FB54" s="15"/>
      <c r="FC54" s="15"/>
      <c r="FD54" s="15"/>
      <c r="FE54" s="15"/>
      <c r="FF54" s="15"/>
      <c r="FG54" s="15"/>
      <c r="FH54" s="15"/>
      <c r="FI54" s="15"/>
      <c r="FJ54" s="15"/>
      <c r="FK54" s="15"/>
      <c r="FL54" s="15"/>
      <c r="FM54" s="15"/>
      <c r="FN54" s="15"/>
      <c r="FO54" s="15"/>
      <c r="FP54" s="15"/>
      <c r="FQ54" s="15"/>
      <c r="FR54" s="15"/>
      <c r="FS54" s="15"/>
      <c r="FT54" s="15"/>
      <c r="FU54" s="15"/>
      <c r="FV54" s="15"/>
      <c r="FW54" s="15"/>
      <c r="FX54" s="15"/>
      <c r="FY54" s="15"/>
      <c r="FZ54" s="15"/>
      <c r="GA54" s="15"/>
      <c r="GB54" s="15"/>
      <c r="GC54" s="15"/>
      <c r="GD54" s="15"/>
      <c r="GE54" s="15"/>
      <c r="GF54" s="15"/>
      <c r="GG54" s="15"/>
      <c r="GH54" s="15"/>
      <c r="GI54" s="15"/>
      <c r="GJ54" s="15"/>
      <c r="GK54" s="15"/>
      <c r="GL54" s="15"/>
      <c r="GM54" s="15"/>
      <c r="GN54" s="15"/>
      <c r="GO54" s="15"/>
      <c r="GP54" s="15"/>
      <c r="GQ54" s="15"/>
      <c r="GR54" s="15"/>
      <c r="GS54" s="15"/>
      <c r="GT54" s="15"/>
      <c r="GU54" s="15"/>
      <c r="GV54" s="15"/>
      <c r="GW54" s="15"/>
      <c r="GX54" s="15"/>
      <c r="GY54" s="15"/>
      <c r="GZ54" s="15"/>
      <c r="HA54" s="15"/>
      <c r="HB54" s="15"/>
      <c r="HC54" s="15"/>
      <c r="HD54" s="15"/>
      <c r="HE54" s="15"/>
      <c r="HF54" s="15"/>
      <c r="HG54" s="15"/>
      <c r="HH54" s="15"/>
      <c r="HI54" s="15"/>
      <c r="HJ54" s="15"/>
      <c r="HK54" s="15"/>
      <c r="HL54" s="15"/>
      <c r="HM54" s="15"/>
      <c r="HN54" s="15"/>
      <c r="HO54" s="15"/>
      <c r="HP54" s="15"/>
      <c r="HQ54" s="15"/>
      <c r="HR54" s="15"/>
      <c r="HS54" s="15"/>
      <c r="HT54" s="15"/>
      <c r="HU54" s="15"/>
      <c r="HV54" s="15"/>
      <c r="HW54" s="15"/>
      <c r="HX54" s="15"/>
      <c r="HY54" s="15"/>
      <c r="HZ54" s="15"/>
      <c r="IA54" s="15"/>
      <c r="IB54" s="15"/>
      <c r="IC54" s="15"/>
      <c r="ID54" s="15"/>
      <c r="IE54" s="15"/>
      <c r="IF54" s="15"/>
      <c r="IG54" s="15"/>
      <c r="IH54" s="15"/>
      <c r="II54" s="15"/>
      <c r="IJ54" s="15"/>
      <c r="IK54" s="15"/>
      <c r="IL54" s="15"/>
      <c r="IM54" s="15"/>
      <c r="IN54" s="15"/>
      <c r="IO54" s="15"/>
      <c r="IP54" s="15"/>
      <c r="IQ54" s="15"/>
      <c r="IR54" s="15"/>
      <c r="IS54" s="15"/>
      <c r="IT54" s="15"/>
      <c r="IU54" s="15"/>
      <c r="IV54" s="15"/>
      <c r="IW54" s="15"/>
      <c r="IX54" s="15"/>
      <c r="IY54" s="15"/>
      <c r="IZ54" s="15"/>
    </row>
    <row r="55" spans="1:260" s="10" customFormat="1" ht="36.75" customHeight="1">
      <c r="A55" s="11">
        <f t="shared" si="12"/>
        <v>6</v>
      </c>
      <c r="B55" s="16" t="str">
        <f>VLOOKUP(A55,'Tên tỉnh'!$A$3:$C$65,2,FALSE)</f>
        <v>VNPT Bắc Ninh</v>
      </c>
      <c r="C55" s="17" t="str">
        <f>VLOOKUP(A55,'Tên tỉnh'!$A$3:$C$65,3,FALSE)</f>
        <v>Bắc Ninh</v>
      </c>
      <c r="D55" s="18" t="s">
        <v>485</v>
      </c>
      <c r="E55" s="17" t="s">
        <v>486</v>
      </c>
      <c r="F55" s="19">
        <v>43633</v>
      </c>
      <c r="G55" s="11">
        <v>5</v>
      </c>
      <c r="H55" s="11" t="s">
        <v>490</v>
      </c>
      <c r="I55" s="20">
        <v>44056</v>
      </c>
      <c r="J55" s="21" t="s">
        <v>419</v>
      </c>
      <c r="K55" s="11" t="s">
        <v>26</v>
      </c>
      <c r="L55" s="13">
        <v>829150</v>
      </c>
      <c r="M55" s="13" t="e">
        <f>VLOOKUP(C55,[5]!Table1[[Province]:[Ngày HĐ dự phòng]],5,FALSE)</f>
        <v>#REF!</v>
      </c>
      <c r="N55" s="13" t="e">
        <f>VLOOKUP(C55,[5]!Table1[[Province]:[Ngày HĐ dự phòng]],6,FALSE)</f>
        <v>#REF!</v>
      </c>
      <c r="O55" s="13" t="e">
        <f t="shared" si="0"/>
        <v>#REF!</v>
      </c>
      <c r="P55" s="12"/>
      <c r="Q55" s="22" t="e">
        <f>VLOOKUP(C55,[5]!Table1[[Province]:[Ngày HĐ dự phòng]],14,FALSE)</f>
        <v>#REF!</v>
      </c>
      <c r="R55" s="12"/>
      <c r="S55" s="22">
        <v>44210</v>
      </c>
      <c r="T55" s="22">
        <v>44148</v>
      </c>
      <c r="U55" s="22" t="e">
        <f t="shared" si="56"/>
        <v>#REF!</v>
      </c>
      <c r="V55" s="14" t="e">
        <f t="shared" si="57"/>
        <v>#REF!</v>
      </c>
      <c r="W55" s="12">
        <v>30</v>
      </c>
      <c r="X55" s="14" t="e">
        <f t="shared" si="58"/>
        <v>#REF!</v>
      </c>
      <c r="Y55" s="218" t="e">
        <f>VLOOKUP(C55,[5]!Table1[[Province]:[Ngày HĐ dự phòng]],30,FALSE)</f>
        <v>#REF!</v>
      </c>
      <c r="Z55" s="22" t="e">
        <f>VLOOKUP(C55,[5]!Table1[[Province]:[Ngày HĐ dự phòng]],31,FALSE)</f>
        <v>#REF!</v>
      </c>
      <c r="AA55" s="218" t="e">
        <f>VLOOKUP(C55,[5]!Table1[[Province]:[Ngày HĐ dự phòng]],32,FALSE)</f>
        <v>#REF!</v>
      </c>
      <c r="AB55" s="22" t="e">
        <f>VLOOKUP(C55,[5]!Table1[[Province]:[Ngày HĐ dự phòng]],33,FALSE)</f>
        <v>#REF!</v>
      </c>
      <c r="AC55" s="40" t="e">
        <f t="shared" si="59"/>
        <v>#REF!</v>
      </c>
      <c r="AD55" s="43" t="e">
        <f t="shared" si="60"/>
        <v>#REF!</v>
      </c>
      <c r="AE55" s="43" t="e">
        <f t="shared" si="61"/>
        <v>#REF!</v>
      </c>
      <c r="AF55" s="39" t="e">
        <f>VLOOKUP(C55,[5]!Table1[[Province]:[Ngày HĐ dự phòng]],12,FALSE)</f>
        <v>#REF!</v>
      </c>
      <c r="AG55" s="39" t="e">
        <f t="shared" si="62"/>
        <v>#REF!</v>
      </c>
      <c r="AH55" s="39">
        <v>44148</v>
      </c>
      <c r="AI55" s="39">
        <v>44162</v>
      </c>
      <c r="AJ55" s="39">
        <v>44162</v>
      </c>
      <c r="AK55" s="232" t="s">
        <v>501</v>
      </c>
      <c r="AL55" s="230">
        <v>44214</v>
      </c>
      <c r="AM55" s="42">
        <v>786063220</v>
      </c>
      <c r="AN55" s="230">
        <v>44970</v>
      </c>
      <c r="AO55" s="39" t="e">
        <f t="shared" si="63"/>
        <v>#REF!</v>
      </c>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c r="EH55" s="15"/>
      <c r="EI55" s="15"/>
      <c r="EJ55" s="15"/>
      <c r="EK55" s="15"/>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c r="FR55" s="15"/>
      <c r="FS55" s="15"/>
      <c r="FT55" s="15"/>
      <c r="FU55" s="15"/>
      <c r="FV55" s="15"/>
      <c r="FW55" s="15"/>
      <c r="FX55" s="15"/>
      <c r="FY55" s="15"/>
      <c r="FZ55" s="15"/>
      <c r="GA55" s="15"/>
      <c r="GB55" s="15"/>
      <c r="GC55" s="15"/>
      <c r="GD55" s="15"/>
      <c r="GE55" s="15"/>
      <c r="GF55" s="15"/>
      <c r="GG55" s="15"/>
      <c r="GH55" s="15"/>
      <c r="GI55" s="15"/>
      <c r="GJ55" s="15"/>
      <c r="GK55" s="15"/>
      <c r="GL55" s="15"/>
      <c r="GM55" s="15"/>
      <c r="GN55" s="15"/>
      <c r="GO55" s="15"/>
      <c r="GP55" s="15"/>
      <c r="GQ55" s="15"/>
      <c r="GR55" s="15"/>
      <c r="GS55" s="15"/>
      <c r="GT55" s="15"/>
      <c r="GU55" s="15"/>
      <c r="GV55" s="15"/>
      <c r="GW55" s="15"/>
      <c r="GX55" s="15"/>
      <c r="GY55" s="15"/>
      <c r="GZ55" s="15"/>
      <c r="HA55" s="15"/>
      <c r="HB55" s="15"/>
      <c r="HC55" s="15"/>
      <c r="HD55" s="15"/>
      <c r="HE55" s="15"/>
      <c r="HF55" s="15"/>
      <c r="HG55" s="15"/>
      <c r="HH55" s="15"/>
      <c r="HI55" s="15"/>
      <c r="HJ55" s="15"/>
      <c r="HK55" s="15"/>
      <c r="HL55" s="15"/>
      <c r="HM55" s="15"/>
      <c r="HN55" s="15"/>
      <c r="HO55" s="15"/>
      <c r="HP55" s="15"/>
      <c r="HQ55" s="15"/>
      <c r="HR55" s="15"/>
      <c r="HS55" s="15"/>
      <c r="HT55" s="15"/>
      <c r="HU55" s="15"/>
      <c r="HV55" s="15"/>
      <c r="HW55" s="15"/>
      <c r="HX55" s="15"/>
      <c r="HY55" s="15"/>
      <c r="HZ55" s="15"/>
      <c r="IA55" s="15"/>
      <c r="IB55" s="15"/>
      <c r="IC55" s="15"/>
      <c r="ID55" s="15"/>
      <c r="IE55" s="15"/>
      <c r="IF55" s="15"/>
      <c r="IG55" s="15"/>
      <c r="IH55" s="15"/>
      <c r="II55" s="15"/>
      <c r="IJ55" s="15"/>
      <c r="IK55" s="15"/>
      <c r="IL55" s="15"/>
      <c r="IM55" s="15"/>
      <c r="IN55" s="15"/>
      <c r="IO55" s="15"/>
      <c r="IP55" s="15"/>
      <c r="IQ55" s="15"/>
      <c r="IR55" s="15"/>
      <c r="IS55" s="15"/>
      <c r="IT55" s="15"/>
      <c r="IU55" s="15"/>
      <c r="IV55" s="15"/>
      <c r="IW55" s="15"/>
      <c r="IX55" s="15"/>
      <c r="IY55" s="15"/>
      <c r="IZ55" s="15"/>
    </row>
    <row r="56" spans="1:260" s="10" customFormat="1" ht="36.75" customHeight="1">
      <c r="A56" s="11">
        <f t="shared" si="12"/>
        <v>6</v>
      </c>
      <c r="B56" s="16" t="str">
        <f>VLOOKUP(A56,'Tên tỉnh'!$A$3:$C$65,2,FALSE)</f>
        <v>VNPT Bắc Ninh</v>
      </c>
      <c r="C56" s="17" t="str">
        <f>VLOOKUP(A56,'Tên tỉnh'!$A$3:$C$65,3,FALSE)</f>
        <v>Bắc Ninh</v>
      </c>
      <c r="D56" s="18" t="s">
        <v>485</v>
      </c>
      <c r="E56" s="17" t="s">
        <v>486</v>
      </c>
      <c r="F56" s="19">
        <v>43633</v>
      </c>
      <c r="G56" s="11">
        <v>6</v>
      </c>
      <c r="H56" s="12" t="s">
        <v>491</v>
      </c>
      <c r="I56" s="20">
        <v>44056</v>
      </c>
      <c r="J56" s="21" t="s">
        <v>419</v>
      </c>
      <c r="K56" s="11" t="s">
        <v>26</v>
      </c>
      <c r="L56" s="13">
        <v>829150</v>
      </c>
      <c r="M56" s="13" t="e">
        <f>VLOOKUP(C56,[6]!Table1[[Province]:[Ngày HĐ dự phòng]],5,FALSE)</f>
        <v>#REF!</v>
      </c>
      <c r="N56" s="13" t="e">
        <f>VLOOKUP(C56,[6]!Table1[[Province]:[Ngày HĐ dự phòng]],6,FALSE)</f>
        <v>#REF!</v>
      </c>
      <c r="O56" s="13" t="e">
        <f t="shared" si="0"/>
        <v>#REF!</v>
      </c>
      <c r="P56" s="12"/>
      <c r="Q56" s="22" t="e">
        <f>VLOOKUP(C56,[6]!Table1[[Province]:[Ngày HĐ dự phòng]],14,FALSE)</f>
        <v>#REF!</v>
      </c>
      <c r="R56" s="12"/>
      <c r="S56" s="22">
        <v>44251</v>
      </c>
      <c r="T56" s="22">
        <v>44179</v>
      </c>
      <c r="U56" s="22" t="e">
        <f t="shared" si="56"/>
        <v>#REF!</v>
      </c>
      <c r="V56" s="14" t="e">
        <f t="shared" si="57"/>
        <v>#REF!</v>
      </c>
      <c r="W56" s="12">
        <v>30</v>
      </c>
      <c r="X56" s="14" t="e">
        <f t="shared" si="58"/>
        <v>#REF!</v>
      </c>
      <c r="Y56" s="218" t="e">
        <f>VLOOKUP(C56,[6]!Table1[[Province]:[Ngày HĐ dự phòng]],30,FALSE)</f>
        <v>#REF!</v>
      </c>
      <c r="Z56" s="22" t="e">
        <f>VLOOKUP(C56,[6]!Table1[[Province]:[Ngày HĐ dự phòng]],31,FALSE)</f>
        <v>#REF!</v>
      </c>
      <c r="AA56" s="218" t="e">
        <f>VLOOKUP(C56,[6]!Table1[[Province]:[Ngày HĐ dự phòng]],32,FALSE)</f>
        <v>#REF!</v>
      </c>
      <c r="AB56" s="22" t="e">
        <f>VLOOKUP(C56,[6]!Table1[[Province]:[Ngày HĐ dự phòng]],33,FALSE)</f>
        <v>#REF!</v>
      </c>
      <c r="AC56" s="40" t="e">
        <f t="shared" si="59"/>
        <v>#REF!</v>
      </c>
      <c r="AD56" s="43" t="e">
        <f t="shared" si="60"/>
        <v>#REF!</v>
      </c>
      <c r="AE56" s="43" t="e">
        <f t="shared" si="61"/>
        <v>#REF!</v>
      </c>
      <c r="AF56" s="39" t="e">
        <f>VLOOKUP(C56,[6]!Table1[[Province]:[Ngày HĐ dự phòng]],12,FALSE)</f>
        <v>#REF!</v>
      </c>
      <c r="AG56" s="39" t="e">
        <f t="shared" si="62"/>
        <v>#REF!</v>
      </c>
      <c r="AH56" s="39">
        <v>44179</v>
      </c>
      <c r="AI56" s="39">
        <v>44190</v>
      </c>
      <c r="AJ56" s="39">
        <v>44190</v>
      </c>
      <c r="AK56" s="232" t="s">
        <v>502</v>
      </c>
      <c r="AL56" s="230">
        <v>44259</v>
      </c>
      <c r="AM56" s="42">
        <v>1476131599</v>
      </c>
      <c r="AN56" s="230">
        <v>45012</v>
      </c>
      <c r="AO56" s="39" t="e">
        <f t="shared" si="63"/>
        <v>#REF!</v>
      </c>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c r="DU56" s="15"/>
      <c r="DV56" s="15"/>
      <c r="DW56" s="15"/>
      <c r="DX56" s="15"/>
      <c r="DY56" s="15"/>
      <c r="DZ56" s="15"/>
      <c r="EA56" s="15"/>
      <c r="EB56" s="15"/>
      <c r="EC56" s="15"/>
      <c r="ED56" s="15"/>
      <c r="EE56" s="15"/>
      <c r="EF56" s="15"/>
      <c r="EG56" s="15"/>
      <c r="EH56" s="15"/>
      <c r="EI56" s="15"/>
      <c r="EJ56" s="15"/>
      <c r="EK56" s="15"/>
      <c r="EL56" s="15"/>
      <c r="EM56" s="15"/>
      <c r="EN56" s="15"/>
      <c r="EO56" s="15"/>
      <c r="EP56" s="15"/>
      <c r="EQ56" s="15"/>
      <c r="ER56" s="15"/>
      <c r="ES56" s="15"/>
      <c r="ET56" s="15"/>
      <c r="EU56" s="15"/>
      <c r="EV56" s="15"/>
      <c r="EW56" s="15"/>
      <c r="EX56" s="15"/>
      <c r="EY56" s="15"/>
      <c r="EZ56" s="15"/>
      <c r="FA56" s="15"/>
      <c r="FB56" s="15"/>
      <c r="FC56" s="15"/>
      <c r="FD56" s="15"/>
      <c r="FE56" s="15"/>
      <c r="FF56" s="15"/>
      <c r="FG56" s="15"/>
      <c r="FH56" s="15"/>
      <c r="FI56" s="15"/>
      <c r="FJ56" s="15"/>
      <c r="FK56" s="15"/>
      <c r="FL56" s="15"/>
      <c r="FM56" s="15"/>
      <c r="FN56" s="15"/>
      <c r="FO56" s="15"/>
      <c r="FP56" s="15"/>
      <c r="FQ56" s="15"/>
      <c r="FR56" s="15"/>
      <c r="FS56" s="15"/>
      <c r="FT56" s="15"/>
      <c r="FU56" s="15"/>
      <c r="FV56" s="15"/>
      <c r="FW56" s="15"/>
      <c r="FX56" s="15"/>
      <c r="FY56" s="15"/>
      <c r="FZ56" s="15"/>
      <c r="GA56" s="15"/>
      <c r="GB56" s="15"/>
      <c r="GC56" s="15"/>
      <c r="GD56" s="15"/>
      <c r="GE56" s="15"/>
      <c r="GF56" s="15"/>
      <c r="GG56" s="15"/>
      <c r="GH56" s="15"/>
      <c r="GI56" s="15"/>
      <c r="GJ56" s="15"/>
      <c r="GK56" s="15"/>
      <c r="GL56" s="15"/>
      <c r="GM56" s="15"/>
      <c r="GN56" s="15"/>
      <c r="GO56" s="15"/>
      <c r="GP56" s="15"/>
      <c r="GQ56" s="15"/>
      <c r="GR56" s="15"/>
      <c r="GS56" s="15"/>
      <c r="GT56" s="15"/>
      <c r="GU56" s="15"/>
      <c r="GV56" s="15"/>
      <c r="GW56" s="15"/>
      <c r="GX56" s="15"/>
      <c r="GY56" s="15"/>
      <c r="GZ56" s="15"/>
      <c r="HA56" s="15"/>
      <c r="HB56" s="15"/>
      <c r="HC56" s="15"/>
      <c r="HD56" s="15"/>
      <c r="HE56" s="15"/>
      <c r="HF56" s="15"/>
      <c r="HG56" s="15"/>
      <c r="HH56" s="15"/>
      <c r="HI56" s="15"/>
      <c r="HJ56" s="15"/>
      <c r="HK56" s="15"/>
      <c r="HL56" s="15"/>
      <c r="HM56" s="15"/>
      <c r="HN56" s="15"/>
      <c r="HO56" s="15"/>
      <c r="HP56" s="15"/>
      <c r="HQ56" s="15"/>
      <c r="HR56" s="15"/>
      <c r="HS56" s="15"/>
      <c r="HT56" s="15"/>
      <c r="HU56" s="15"/>
      <c r="HV56" s="15"/>
      <c r="HW56" s="15"/>
      <c r="HX56" s="15"/>
      <c r="HY56" s="15"/>
      <c r="HZ56" s="15"/>
      <c r="IA56" s="15"/>
      <c r="IB56" s="15"/>
      <c r="IC56" s="15"/>
      <c r="ID56" s="15"/>
      <c r="IE56" s="15"/>
      <c r="IF56" s="15"/>
      <c r="IG56" s="15"/>
      <c r="IH56" s="15"/>
      <c r="II56" s="15"/>
      <c r="IJ56" s="15"/>
      <c r="IK56" s="15"/>
      <c r="IL56" s="15"/>
      <c r="IM56" s="15"/>
      <c r="IN56" s="15"/>
      <c r="IO56" s="15"/>
      <c r="IP56" s="15"/>
      <c r="IQ56" s="15"/>
      <c r="IR56" s="15"/>
      <c r="IS56" s="15"/>
      <c r="IT56" s="15"/>
      <c r="IU56" s="15"/>
      <c r="IV56" s="15"/>
      <c r="IW56" s="15"/>
      <c r="IX56" s="15"/>
      <c r="IY56" s="15"/>
      <c r="IZ56" s="15"/>
    </row>
    <row r="57" spans="1:260" s="10" customFormat="1" ht="36.75" customHeight="1">
      <c r="A57" s="11">
        <f t="shared" si="12"/>
        <v>6</v>
      </c>
      <c r="B57" s="16" t="str">
        <f>VLOOKUP(A57,'Tên tỉnh'!$A$3:$C$65,2,FALSE)</f>
        <v>VNPT Bắc Ninh</v>
      </c>
      <c r="C57" s="17" t="str">
        <f>VLOOKUP(A57,'Tên tỉnh'!$A$3:$C$65,3,FALSE)</f>
        <v>Bắc Ninh</v>
      </c>
      <c r="D57" s="18" t="s">
        <v>485</v>
      </c>
      <c r="E57" s="17" t="s">
        <v>486</v>
      </c>
      <c r="F57" s="19">
        <v>43633</v>
      </c>
      <c r="G57" s="11">
        <v>7</v>
      </c>
      <c r="H57" s="11" t="s">
        <v>492</v>
      </c>
      <c r="I57" s="20">
        <v>44056</v>
      </c>
      <c r="J57" s="21" t="s">
        <v>419</v>
      </c>
      <c r="K57" s="11" t="s">
        <v>26</v>
      </c>
      <c r="L57" s="13">
        <v>829150</v>
      </c>
      <c r="M57" s="13" t="e">
        <f>VLOOKUP(C56,[7]!Table1[[Province]:[Ngày HĐ dự phòng]],6,FALSE)</f>
        <v>#REF!</v>
      </c>
      <c r="N57" s="13" t="e">
        <f>VLOOKUP(C56,[7]!Table1[[Province]:[Ngày HĐ dự phòng]],7,FALSE)</f>
        <v>#REF!</v>
      </c>
      <c r="O57" s="13" t="e">
        <f t="shared" si="0"/>
        <v>#REF!</v>
      </c>
      <c r="P57" s="12"/>
      <c r="Q57" s="22" t="e">
        <f>VLOOKUP(C56,[7]!Table1[[Province]:[Ngày HĐ dự phòng]],16,FALSE)</f>
        <v>#REF!</v>
      </c>
      <c r="R57" s="12"/>
      <c r="S57" s="22">
        <v>44263</v>
      </c>
      <c r="T57" s="22">
        <v>44200</v>
      </c>
      <c r="U57" s="22" t="e">
        <f t="shared" si="56"/>
        <v>#REF!</v>
      </c>
      <c r="V57" s="14" t="e">
        <f t="shared" si="57"/>
        <v>#REF!</v>
      </c>
      <c r="W57" s="12">
        <v>30</v>
      </c>
      <c r="X57" s="14" t="e">
        <f t="shared" si="58"/>
        <v>#REF!</v>
      </c>
      <c r="Y57" s="218" t="e">
        <f>VLOOKUP(C56,[7]!Table1[[Province]:[Ngày HĐ dự phòng]],32,FALSE)</f>
        <v>#REF!</v>
      </c>
      <c r="Z57" s="22" t="e">
        <f>VLOOKUP(C56,[7]!Table1[[Province]:[Ngày HĐ dự phòng]],33,FALSE)</f>
        <v>#REF!</v>
      </c>
      <c r="AA57" s="218" t="e">
        <f>VLOOKUP(C56,[7]!Table1[[Province]:[Ngày HĐ dự phòng]],34,FALSE)</f>
        <v>#REF!</v>
      </c>
      <c r="AB57" s="22" t="e">
        <f>VLOOKUP(C56,[7]!Table1[[Province]:[Ngày HĐ dự phòng]],35,FALSE)</f>
        <v>#REF!</v>
      </c>
      <c r="AC57" s="40" t="e">
        <f t="shared" si="59"/>
        <v>#REF!</v>
      </c>
      <c r="AD57" s="43" t="e">
        <f t="shared" si="60"/>
        <v>#REF!</v>
      </c>
      <c r="AE57" s="43" t="e">
        <f t="shared" si="61"/>
        <v>#REF!</v>
      </c>
      <c r="AF57" s="39" t="e">
        <f>VLOOKUP(C56,[7]!Table1[[Province]:[Ngày HĐ dự phòng]],13,FALSE)</f>
        <v>#REF!</v>
      </c>
      <c r="AG57" s="39" t="e">
        <f t="shared" si="62"/>
        <v>#REF!</v>
      </c>
      <c r="AH57" s="39">
        <v>44200</v>
      </c>
      <c r="AI57" s="39">
        <v>44210</v>
      </c>
      <c r="AJ57" s="39">
        <v>44210</v>
      </c>
      <c r="AK57" s="232" t="s">
        <v>503</v>
      </c>
      <c r="AL57" s="230">
        <v>44272</v>
      </c>
      <c r="AM57" s="42">
        <v>492515100</v>
      </c>
      <c r="AN57" s="230">
        <v>45023</v>
      </c>
      <c r="AO57" s="39" t="e">
        <f t="shared" si="63"/>
        <v>#REF!</v>
      </c>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c r="EF57" s="15"/>
      <c r="EG57" s="15"/>
      <c r="EH57" s="15"/>
      <c r="EI57" s="15"/>
      <c r="EJ57" s="15"/>
      <c r="EK57" s="15"/>
      <c r="EL57" s="15"/>
      <c r="EM57" s="15"/>
      <c r="EN57" s="15"/>
      <c r="EO57" s="15"/>
      <c r="EP57" s="15"/>
      <c r="EQ57" s="15"/>
      <c r="ER57" s="15"/>
      <c r="ES57" s="15"/>
      <c r="ET57" s="15"/>
      <c r="EU57" s="15"/>
      <c r="EV57" s="15"/>
      <c r="EW57" s="15"/>
      <c r="EX57" s="15"/>
      <c r="EY57" s="15"/>
      <c r="EZ57" s="15"/>
      <c r="FA57" s="15"/>
      <c r="FB57" s="15"/>
      <c r="FC57" s="15"/>
      <c r="FD57" s="15"/>
      <c r="FE57" s="15"/>
      <c r="FF57" s="15"/>
      <c r="FG57" s="15"/>
      <c r="FH57" s="15"/>
      <c r="FI57" s="15"/>
      <c r="FJ57" s="15"/>
      <c r="FK57" s="15"/>
      <c r="FL57" s="15"/>
      <c r="FM57" s="15"/>
      <c r="FN57" s="15"/>
      <c r="FO57" s="15"/>
      <c r="FP57" s="15"/>
      <c r="FQ57" s="15"/>
      <c r="FR57" s="15"/>
      <c r="FS57" s="15"/>
      <c r="FT57" s="15"/>
      <c r="FU57" s="15"/>
      <c r="FV57" s="15"/>
      <c r="FW57" s="15"/>
      <c r="FX57" s="15"/>
      <c r="FY57" s="15"/>
      <c r="FZ57" s="15"/>
      <c r="GA57" s="15"/>
      <c r="GB57" s="15"/>
      <c r="GC57" s="15"/>
      <c r="GD57" s="15"/>
      <c r="GE57" s="15"/>
      <c r="GF57" s="15"/>
      <c r="GG57" s="15"/>
      <c r="GH57" s="15"/>
      <c r="GI57" s="15"/>
      <c r="GJ57" s="15"/>
      <c r="GK57" s="15"/>
      <c r="GL57" s="15"/>
      <c r="GM57" s="15"/>
      <c r="GN57" s="15"/>
      <c r="GO57" s="15"/>
      <c r="GP57" s="15"/>
      <c r="GQ57" s="15"/>
      <c r="GR57" s="15"/>
      <c r="GS57" s="15"/>
      <c r="GT57" s="15"/>
      <c r="GU57" s="15"/>
      <c r="GV57" s="15"/>
      <c r="GW57" s="15"/>
      <c r="GX57" s="15"/>
      <c r="GY57" s="15"/>
      <c r="GZ57" s="15"/>
      <c r="HA57" s="15"/>
      <c r="HB57" s="15"/>
      <c r="HC57" s="15"/>
      <c r="HD57" s="15"/>
      <c r="HE57" s="15"/>
      <c r="HF57" s="15"/>
      <c r="HG57" s="15"/>
      <c r="HH57" s="15"/>
      <c r="HI57" s="15"/>
      <c r="HJ57" s="15"/>
      <c r="HK57" s="15"/>
      <c r="HL57" s="15"/>
      <c r="HM57" s="15"/>
      <c r="HN57" s="15"/>
      <c r="HO57" s="15"/>
      <c r="HP57" s="15"/>
      <c r="HQ57" s="15"/>
      <c r="HR57" s="15"/>
      <c r="HS57" s="15"/>
      <c r="HT57" s="15"/>
      <c r="HU57" s="15"/>
      <c r="HV57" s="15"/>
      <c r="HW57" s="15"/>
      <c r="HX57" s="15"/>
      <c r="HY57" s="15"/>
      <c r="HZ57" s="15"/>
      <c r="IA57" s="15"/>
      <c r="IB57" s="15"/>
      <c r="IC57" s="15"/>
      <c r="ID57" s="15"/>
      <c r="IE57" s="15"/>
      <c r="IF57" s="15"/>
      <c r="IG57" s="15"/>
      <c r="IH57" s="15"/>
      <c r="II57" s="15"/>
      <c r="IJ57" s="15"/>
      <c r="IK57" s="15"/>
      <c r="IL57" s="15"/>
      <c r="IM57" s="15"/>
      <c r="IN57" s="15"/>
      <c r="IO57" s="15"/>
      <c r="IP57" s="15"/>
      <c r="IQ57" s="15"/>
      <c r="IR57" s="15"/>
      <c r="IS57" s="15"/>
      <c r="IT57" s="15"/>
      <c r="IU57" s="15"/>
      <c r="IV57" s="15"/>
      <c r="IW57" s="15"/>
      <c r="IX57" s="15"/>
      <c r="IY57" s="15"/>
      <c r="IZ57" s="15"/>
    </row>
    <row r="58" spans="1:260" s="10" customFormat="1" ht="36.75" customHeight="1">
      <c r="A58" s="11">
        <f t="shared" si="12"/>
        <v>6</v>
      </c>
      <c r="B58" s="16" t="str">
        <f>VLOOKUP(A58,'Tên tỉnh'!$A$3:$C$65,2,FALSE)</f>
        <v>VNPT Bắc Ninh</v>
      </c>
      <c r="C58" s="17" t="str">
        <f>VLOOKUP(A58,'Tên tỉnh'!$A$3:$C$65,3,FALSE)</f>
        <v>Bắc Ninh</v>
      </c>
      <c r="D58" s="18" t="s">
        <v>485</v>
      </c>
      <c r="E58" s="17" t="s">
        <v>486</v>
      </c>
      <c r="F58" s="19">
        <v>43633</v>
      </c>
      <c r="G58" s="11">
        <v>8</v>
      </c>
      <c r="H58" s="11" t="s">
        <v>493</v>
      </c>
      <c r="I58" s="20">
        <v>44056</v>
      </c>
      <c r="J58" s="21" t="s">
        <v>419</v>
      </c>
      <c r="K58" s="11" t="s">
        <v>26</v>
      </c>
      <c r="L58" s="13">
        <v>829150</v>
      </c>
      <c r="M58" s="13" t="e">
        <f>VLOOKUP(C58,[8]Sheet1!$B$2:$AH$2,5,FALSE)</f>
        <v>#N/A</v>
      </c>
      <c r="N58" s="13" t="e">
        <f>VLOOKUP(C58,[8]Sheet1!$B$2:$AH$2,6,FALSE)</f>
        <v>#N/A</v>
      </c>
      <c r="O58" s="13" t="e">
        <f t="shared" si="0"/>
        <v>#N/A</v>
      </c>
      <c r="P58" s="12"/>
      <c r="Q58" s="22" t="e">
        <f>VLOOKUP(C58,[8]Sheet1!$B$2:$AH$2,14,FALSE)</f>
        <v>#N/A</v>
      </c>
      <c r="R58" s="12"/>
      <c r="S58" s="22">
        <v>44279</v>
      </c>
      <c r="T58" s="22">
        <v>44223</v>
      </c>
      <c r="U58" s="22" t="e">
        <f t="shared" si="56"/>
        <v>#N/A</v>
      </c>
      <c r="V58" s="14" t="e">
        <f t="shared" si="57"/>
        <v>#N/A</v>
      </c>
      <c r="W58" s="12">
        <v>30</v>
      </c>
      <c r="X58" s="14" t="e">
        <f t="shared" si="58"/>
        <v>#N/A</v>
      </c>
      <c r="Y58" s="218" t="e">
        <f>VLOOKUP(C58,[8]Sheet1!$B$2:$AH$2,30,FALSE)</f>
        <v>#N/A</v>
      </c>
      <c r="Z58" s="22" t="e">
        <f>VLOOKUP(C58,[8]Sheet1!$B$2:$AH$2,31,FALSE)</f>
        <v>#N/A</v>
      </c>
      <c r="AA58" s="218" t="e">
        <f>VLOOKUP(C58,[8]Sheet1!$B$2:$AH$2,32,FALSE)</f>
        <v>#N/A</v>
      </c>
      <c r="AB58" s="22" t="e">
        <f>VLOOKUP(C58,[8]Sheet1!$B$2:$AH$2,33,FALSE)</f>
        <v>#N/A</v>
      </c>
      <c r="AC58" s="40" t="e">
        <f t="shared" si="59"/>
        <v>#N/A</v>
      </c>
      <c r="AD58" s="43" t="e">
        <f t="shared" si="60"/>
        <v>#N/A</v>
      </c>
      <c r="AE58" s="43" t="e">
        <f t="shared" si="61"/>
        <v>#N/A</v>
      </c>
      <c r="AF58" s="39" t="e">
        <f>VLOOKUP(C58,[8]Sheet1!$B$2:$AH$2,12,FALSE)</f>
        <v>#N/A</v>
      </c>
      <c r="AG58" s="39" t="e">
        <f t="shared" si="62"/>
        <v>#N/A</v>
      </c>
      <c r="AH58" s="39">
        <v>44223</v>
      </c>
      <c r="AI58" s="39">
        <v>44230</v>
      </c>
      <c r="AJ58" s="39">
        <v>44230</v>
      </c>
      <c r="AK58" s="232" t="s">
        <v>504</v>
      </c>
      <c r="AL58" s="230">
        <v>44288</v>
      </c>
      <c r="AM58" s="42">
        <v>262218688</v>
      </c>
      <c r="AN58" s="230">
        <v>45040</v>
      </c>
      <c r="AO58" s="39" t="e">
        <f t="shared" si="63"/>
        <v>#N/A</v>
      </c>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c r="DS58" s="15"/>
      <c r="DT58" s="15"/>
      <c r="DU58" s="15"/>
      <c r="DV58" s="15"/>
      <c r="DW58" s="15"/>
      <c r="DX58" s="15"/>
      <c r="DY58" s="15"/>
      <c r="DZ58" s="15"/>
      <c r="EA58" s="15"/>
      <c r="EB58" s="15"/>
      <c r="EC58" s="15"/>
      <c r="ED58" s="15"/>
      <c r="EE58" s="15"/>
      <c r="EF58" s="15"/>
      <c r="EG58" s="15"/>
      <c r="EH58" s="15"/>
      <c r="EI58" s="15"/>
      <c r="EJ58" s="15"/>
      <c r="EK58" s="15"/>
      <c r="EL58" s="15"/>
      <c r="EM58" s="15"/>
      <c r="EN58" s="15"/>
      <c r="EO58" s="15"/>
      <c r="EP58" s="15"/>
      <c r="EQ58" s="15"/>
      <c r="ER58" s="15"/>
      <c r="ES58" s="15"/>
      <c r="ET58" s="15"/>
      <c r="EU58" s="15"/>
      <c r="EV58" s="15"/>
      <c r="EW58" s="15"/>
      <c r="EX58" s="15"/>
      <c r="EY58" s="15"/>
      <c r="EZ58" s="15"/>
      <c r="FA58" s="15"/>
      <c r="FB58" s="15"/>
      <c r="FC58" s="15"/>
      <c r="FD58" s="15"/>
      <c r="FE58" s="15"/>
      <c r="FF58" s="15"/>
      <c r="FG58" s="15"/>
      <c r="FH58" s="15"/>
      <c r="FI58" s="15"/>
      <c r="FJ58" s="15"/>
      <c r="FK58" s="15"/>
      <c r="FL58" s="15"/>
      <c r="FM58" s="15"/>
      <c r="FN58" s="15"/>
      <c r="FO58" s="15"/>
      <c r="FP58" s="15"/>
      <c r="FQ58" s="15"/>
      <c r="FR58" s="15"/>
      <c r="FS58" s="15"/>
      <c r="FT58" s="15"/>
      <c r="FU58" s="15"/>
      <c r="FV58" s="15"/>
      <c r="FW58" s="15"/>
      <c r="FX58" s="15"/>
      <c r="FY58" s="15"/>
      <c r="FZ58" s="15"/>
      <c r="GA58" s="15"/>
      <c r="GB58" s="15"/>
      <c r="GC58" s="15"/>
      <c r="GD58" s="15"/>
      <c r="GE58" s="15"/>
      <c r="GF58" s="15"/>
      <c r="GG58" s="15"/>
      <c r="GH58" s="15"/>
      <c r="GI58" s="15"/>
      <c r="GJ58" s="15"/>
      <c r="GK58" s="15"/>
      <c r="GL58" s="15"/>
      <c r="GM58" s="15"/>
      <c r="GN58" s="15"/>
      <c r="GO58" s="15"/>
      <c r="GP58" s="15"/>
      <c r="GQ58" s="15"/>
      <c r="GR58" s="15"/>
      <c r="GS58" s="15"/>
      <c r="GT58" s="15"/>
      <c r="GU58" s="15"/>
      <c r="GV58" s="15"/>
      <c r="GW58" s="15"/>
      <c r="GX58" s="15"/>
      <c r="GY58" s="15"/>
      <c r="GZ58" s="15"/>
      <c r="HA58" s="15"/>
      <c r="HB58" s="15"/>
      <c r="HC58" s="15"/>
      <c r="HD58" s="15"/>
      <c r="HE58" s="15"/>
      <c r="HF58" s="15"/>
      <c r="HG58" s="15"/>
      <c r="HH58" s="15"/>
      <c r="HI58" s="15"/>
      <c r="HJ58" s="15"/>
      <c r="HK58" s="15"/>
      <c r="HL58" s="15"/>
      <c r="HM58" s="15"/>
      <c r="HN58" s="15"/>
      <c r="HO58" s="15"/>
      <c r="HP58" s="15"/>
      <c r="HQ58" s="15"/>
      <c r="HR58" s="15"/>
      <c r="HS58" s="15"/>
      <c r="HT58" s="15"/>
      <c r="HU58" s="15"/>
      <c r="HV58" s="15"/>
      <c r="HW58" s="15"/>
      <c r="HX58" s="15"/>
      <c r="HY58" s="15"/>
      <c r="HZ58" s="15"/>
      <c r="IA58" s="15"/>
      <c r="IB58" s="15"/>
      <c r="IC58" s="15"/>
      <c r="ID58" s="15"/>
      <c r="IE58" s="15"/>
      <c r="IF58" s="15"/>
      <c r="IG58" s="15"/>
      <c r="IH58" s="15"/>
      <c r="II58" s="15"/>
      <c r="IJ58" s="15"/>
      <c r="IK58" s="15"/>
      <c r="IL58" s="15"/>
      <c r="IM58" s="15"/>
      <c r="IN58" s="15"/>
      <c r="IO58" s="15"/>
      <c r="IP58" s="15"/>
      <c r="IQ58" s="15"/>
      <c r="IR58" s="15"/>
      <c r="IS58" s="15"/>
      <c r="IT58" s="15"/>
      <c r="IU58" s="15"/>
      <c r="IV58" s="15"/>
      <c r="IW58" s="15"/>
      <c r="IX58" s="15"/>
      <c r="IY58" s="15"/>
      <c r="IZ58" s="15"/>
    </row>
    <row r="59" spans="1:260" s="10" customFormat="1" ht="28.5" customHeight="1">
      <c r="A59" s="23"/>
      <c r="B59" s="24" t="str">
        <f t="shared" ref="B59" si="64">B51&amp;" Total"</f>
        <v>VNPT Bắc Ninh Total</v>
      </c>
      <c r="C59" s="24"/>
      <c r="D59" s="25"/>
      <c r="E59" s="228"/>
      <c r="F59" s="26"/>
      <c r="G59" s="23"/>
      <c r="H59" s="25"/>
      <c r="I59" s="26"/>
      <c r="J59" s="27"/>
      <c r="K59" s="25"/>
      <c r="L59" s="28"/>
      <c r="M59" s="28"/>
      <c r="N59" s="28"/>
      <c r="O59" s="29" t="e">
        <f t="shared" ref="O59" si="65">SUBTOTAL(9,O51:O58)</f>
        <v>#REF!</v>
      </c>
      <c r="P59" s="12"/>
      <c r="Q59" s="11"/>
      <c r="R59" s="28"/>
      <c r="S59" s="30"/>
      <c r="T59" s="31"/>
      <c r="U59" s="22"/>
      <c r="V59" s="32"/>
      <c r="W59" s="33"/>
      <c r="X59" s="14"/>
      <c r="Y59" s="218"/>
      <c r="Z59" s="22"/>
      <c r="AA59" s="218"/>
      <c r="AB59" s="22"/>
      <c r="AC59" s="38"/>
      <c r="AD59" s="38"/>
      <c r="AE59" s="38"/>
      <c r="AF59" s="38"/>
      <c r="AG59" s="38"/>
      <c r="AH59" s="38"/>
      <c r="AI59" s="38"/>
      <c r="AJ59" s="38"/>
      <c r="AK59" s="38"/>
      <c r="AL59" s="38"/>
      <c r="AM59" s="38"/>
      <c r="AN59" s="38"/>
      <c r="AO59" s="38"/>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c r="EF59" s="15"/>
      <c r="EG59" s="15"/>
      <c r="EH59" s="15"/>
      <c r="EI59" s="15"/>
      <c r="EJ59" s="15"/>
      <c r="EK59" s="15"/>
      <c r="EL59" s="15"/>
      <c r="EM59" s="15"/>
      <c r="EN59" s="15"/>
      <c r="EO59" s="15"/>
      <c r="EP59" s="15"/>
      <c r="EQ59" s="15"/>
      <c r="ER59" s="15"/>
      <c r="ES59" s="15"/>
      <c r="ET59" s="15"/>
      <c r="EU59" s="15"/>
      <c r="EV59" s="15"/>
      <c r="EW59" s="15"/>
      <c r="EX59" s="15"/>
      <c r="EY59" s="15"/>
      <c r="EZ59" s="15"/>
      <c r="FA59" s="15"/>
      <c r="FB59" s="15"/>
      <c r="FC59" s="15"/>
      <c r="FD59" s="15"/>
      <c r="FE59" s="15"/>
      <c r="FF59" s="15"/>
      <c r="FG59" s="15"/>
      <c r="FH59" s="15"/>
      <c r="FI59" s="15"/>
      <c r="FJ59" s="15"/>
      <c r="FK59" s="15"/>
      <c r="FL59" s="15"/>
      <c r="FM59" s="15"/>
      <c r="FN59" s="15"/>
      <c r="FO59" s="15"/>
      <c r="FP59" s="15"/>
      <c r="FQ59" s="15"/>
      <c r="FR59" s="15"/>
      <c r="FS59" s="15"/>
      <c r="FT59" s="15"/>
      <c r="FU59" s="15"/>
      <c r="FV59" s="15"/>
      <c r="FW59" s="15"/>
      <c r="FX59" s="15"/>
      <c r="FY59" s="15"/>
      <c r="FZ59" s="15"/>
      <c r="GA59" s="15"/>
      <c r="GB59" s="15"/>
      <c r="GC59" s="15"/>
      <c r="GD59" s="15"/>
      <c r="GE59" s="15"/>
      <c r="GF59" s="15"/>
      <c r="GG59" s="15"/>
      <c r="GH59" s="15"/>
      <c r="GI59" s="15"/>
      <c r="GJ59" s="15"/>
      <c r="GK59" s="15"/>
      <c r="GL59" s="15"/>
      <c r="GM59" s="15"/>
      <c r="GN59" s="15"/>
      <c r="GO59" s="15"/>
      <c r="GP59" s="15"/>
      <c r="GQ59" s="15"/>
      <c r="GR59" s="15"/>
      <c r="GS59" s="15"/>
      <c r="GT59" s="15"/>
      <c r="GU59" s="15"/>
      <c r="GV59" s="15"/>
      <c r="GW59" s="15"/>
      <c r="GX59" s="15"/>
      <c r="GY59" s="15"/>
      <c r="GZ59" s="15"/>
      <c r="HA59" s="15"/>
      <c r="HB59" s="15"/>
      <c r="HC59" s="15"/>
      <c r="HD59" s="15"/>
      <c r="HE59" s="15"/>
      <c r="HF59" s="15"/>
      <c r="HG59" s="15"/>
      <c r="HH59" s="15"/>
      <c r="HI59" s="15"/>
      <c r="HJ59" s="15"/>
      <c r="HK59" s="15"/>
      <c r="HL59" s="15"/>
      <c r="HM59" s="15"/>
      <c r="HN59" s="15"/>
      <c r="HO59" s="15"/>
      <c r="HP59" s="15"/>
      <c r="HQ59" s="15"/>
      <c r="HR59" s="15"/>
      <c r="HS59" s="15"/>
      <c r="HT59" s="15"/>
      <c r="HU59" s="15"/>
      <c r="HV59" s="15"/>
      <c r="HW59" s="15"/>
      <c r="HX59" s="15"/>
      <c r="HY59" s="15"/>
      <c r="HZ59" s="15"/>
      <c r="IA59" s="15"/>
      <c r="IB59" s="15"/>
      <c r="IC59" s="15"/>
      <c r="ID59" s="15"/>
      <c r="IE59" s="15"/>
      <c r="IF59" s="15"/>
      <c r="IG59" s="15"/>
      <c r="IH59" s="15"/>
      <c r="II59" s="15"/>
      <c r="IJ59" s="15"/>
      <c r="IK59" s="15"/>
      <c r="IL59" s="15"/>
      <c r="IM59" s="15"/>
      <c r="IN59" s="15"/>
      <c r="IO59" s="15"/>
      <c r="IP59" s="15"/>
      <c r="IQ59" s="15"/>
      <c r="IR59" s="15"/>
      <c r="IS59" s="15"/>
      <c r="IT59" s="15"/>
      <c r="IU59" s="15"/>
      <c r="IV59" s="15"/>
      <c r="IW59" s="15"/>
      <c r="IX59" s="15"/>
      <c r="IY59" s="15"/>
      <c r="IZ59" s="15"/>
    </row>
    <row r="60" spans="1:260" s="10" customFormat="1" ht="36.75" customHeight="1">
      <c r="A60" s="11">
        <f t="shared" si="12"/>
        <v>7</v>
      </c>
      <c r="B60" s="16" t="str">
        <f>VLOOKUP(A60,'Tên tỉnh'!$A$3:$C$65,2,FALSE)</f>
        <v>VNPT Bến Tre</v>
      </c>
      <c r="C60" s="17" t="str">
        <f>VLOOKUP(A60,'Tên tỉnh'!$A$3:$C$65,3,FALSE)</f>
        <v>Bến Tre</v>
      </c>
      <c r="D60" s="18" t="s">
        <v>485</v>
      </c>
      <c r="E60" s="17" t="s">
        <v>486</v>
      </c>
      <c r="F60" s="19">
        <v>43633</v>
      </c>
      <c r="G60" s="11">
        <v>1</v>
      </c>
      <c r="H60" s="11" t="s">
        <v>487</v>
      </c>
      <c r="I60" s="20">
        <v>44056</v>
      </c>
      <c r="J60" s="21" t="s">
        <v>419</v>
      </c>
      <c r="K60" s="11" t="s">
        <v>26</v>
      </c>
      <c r="L60" s="13">
        <v>829150</v>
      </c>
      <c r="M60" s="13" t="e">
        <f>VLOOKUP(C60,[1]!Table1[[Province]:[Ngày HĐ dự phòng]],5,FALSE)</f>
        <v>#REF!</v>
      </c>
      <c r="N60" s="13" t="e">
        <f>VLOOKUP(C60,[1]!Table1[[Province]:[Ngày HĐ dự phòng]],6,FALSE)</f>
        <v>#REF!</v>
      </c>
      <c r="O60" s="13" t="e">
        <f t="shared" si="0"/>
        <v>#REF!</v>
      </c>
      <c r="P60" s="12"/>
      <c r="Q60" s="22" t="e">
        <f>VLOOKUP(C60,[1]!Table1[[Province]:[Ngày HĐ dự phòng]],15,FALSE)</f>
        <v>#REF!</v>
      </c>
      <c r="R60" s="12"/>
      <c r="S60" s="22">
        <v>44153</v>
      </c>
      <c r="T60" s="22">
        <v>44068</v>
      </c>
      <c r="U60" s="22" t="e">
        <f t="shared" ref="U60:U67" si="66">Q60</f>
        <v>#REF!</v>
      </c>
      <c r="V60" s="14" t="e">
        <f t="shared" ref="V60:V67" si="67">U60-T60+1</f>
        <v>#REF!</v>
      </c>
      <c r="W60" s="12">
        <v>45</v>
      </c>
      <c r="X60" s="14" t="e">
        <f t="shared" ref="X60:X67" si="68">V60-W60</f>
        <v>#REF!</v>
      </c>
      <c r="Y60" s="218" t="e">
        <f>VLOOKUP(C60,[1]!Table1[[Province]:[Ngày HĐ dự phòng]],34,FALSE)</f>
        <v>#REF!</v>
      </c>
      <c r="Z60" s="22" t="e">
        <f>VLOOKUP(C60,[1]!Table1[[Province]:[Ngày HĐ dự phòng]],35,FALSE)</f>
        <v>#REF!</v>
      </c>
      <c r="AA60" s="218" t="e">
        <f>VLOOKUP(C60,[1]!Table1[[Province]:[Ngày HĐ dự phòng]],36,FALSE)</f>
        <v>#REF!</v>
      </c>
      <c r="AB60" s="22" t="e">
        <f>VLOOKUP(C60,[1]!Table1[[Province]:[Ngày HĐ dự phòng]],37,FALSE)</f>
        <v>#REF!</v>
      </c>
      <c r="AC60" s="40" t="e">
        <f t="shared" ref="AC60:AC67" si="69">O60</f>
        <v>#REF!</v>
      </c>
      <c r="AD60" s="43" t="e">
        <f t="shared" ref="AD60:AD67" si="70">AC60*0.1</f>
        <v>#REF!</v>
      </c>
      <c r="AE60" s="43" t="e">
        <f t="shared" ref="AE60:AE67" si="71">AC60+AD60</f>
        <v>#REF!</v>
      </c>
      <c r="AF60" s="39" t="e">
        <f>VLOOKUP(C60,[1]!Table1[[Province]:[Ngày HĐ dự phòng]],13,FALSE)</f>
        <v>#REF!</v>
      </c>
      <c r="AG60" s="39" t="e">
        <f t="shared" ref="AG60:AG67" si="72">AF60</f>
        <v>#REF!</v>
      </c>
      <c r="AH60" s="39">
        <v>44068</v>
      </c>
      <c r="AI60" s="39">
        <v>44097</v>
      </c>
      <c r="AJ60" s="39">
        <v>44097</v>
      </c>
      <c r="AK60" s="231" t="s">
        <v>497</v>
      </c>
      <c r="AL60" s="230">
        <v>44153</v>
      </c>
      <c r="AM60" s="42">
        <v>3008400799</v>
      </c>
      <c r="AN60" s="230">
        <v>44913</v>
      </c>
      <c r="AO60" s="39" t="e">
        <f t="shared" ref="AO60:AO67" si="73">AF60</f>
        <v>#REF!</v>
      </c>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5"/>
      <c r="GG60" s="15"/>
      <c r="GH60" s="15"/>
      <c r="GI60" s="15"/>
      <c r="GJ60" s="15"/>
      <c r="GK60" s="15"/>
      <c r="GL60" s="15"/>
      <c r="GM60" s="15"/>
      <c r="GN60" s="15"/>
      <c r="GO60" s="15"/>
      <c r="GP60" s="15"/>
      <c r="GQ60" s="15"/>
      <c r="GR60" s="15"/>
      <c r="GS60" s="15"/>
      <c r="GT60" s="15"/>
      <c r="GU60" s="15"/>
      <c r="GV60" s="15"/>
      <c r="GW60" s="15"/>
      <c r="GX60" s="15"/>
      <c r="GY60" s="15"/>
      <c r="GZ60" s="15"/>
      <c r="HA60" s="15"/>
      <c r="HB60" s="15"/>
      <c r="HC60" s="15"/>
      <c r="HD60" s="15"/>
      <c r="HE60" s="15"/>
      <c r="HF60" s="15"/>
      <c r="HG60" s="15"/>
      <c r="HH60" s="15"/>
      <c r="HI60" s="15"/>
      <c r="HJ60" s="15"/>
      <c r="HK60" s="15"/>
      <c r="HL60" s="15"/>
      <c r="HM60" s="15"/>
      <c r="HN60" s="15"/>
      <c r="HO60" s="15"/>
      <c r="HP60" s="15"/>
      <c r="HQ60" s="15"/>
      <c r="HR60" s="15"/>
      <c r="HS60" s="15"/>
      <c r="HT60" s="15"/>
      <c r="HU60" s="15"/>
      <c r="HV60" s="15"/>
      <c r="HW60" s="15"/>
      <c r="HX60" s="15"/>
      <c r="HY60" s="15"/>
      <c r="HZ60" s="15"/>
      <c r="IA60" s="15"/>
      <c r="IB60" s="15"/>
      <c r="IC60" s="15"/>
      <c r="ID60" s="15"/>
      <c r="IE60" s="15"/>
      <c r="IF60" s="15"/>
      <c r="IG60" s="15"/>
      <c r="IH60" s="15"/>
      <c r="II60" s="15"/>
      <c r="IJ60" s="15"/>
      <c r="IK60" s="15"/>
      <c r="IL60" s="15"/>
      <c r="IM60" s="15"/>
      <c r="IN60" s="15"/>
      <c r="IO60" s="15"/>
      <c r="IP60" s="15"/>
      <c r="IQ60" s="15"/>
      <c r="IR60" s="15"/>
      <c r="IS60" s="15"/>
      <c r="IT60" s="15"/>
      <c r="IU60" s="15"/>
      <c r="IV60" s="15"/>
      <c r="IW60" s="15"/>
      <c r="IX60" s="15"/>
      <c r="IY60" s="15"/>
      <c r="IZ60" s="15"/>
    </row>
    <row r="61" spans="1:260" s="25" customFormat="1" ht="27" customHeight="1">
      <c r="A61" s="11">
        <f t="shared" si="12"/>
        <v>7</v>
      </c>
      <c r="B61" s="16" t="str">
        <f>VLOOKUP(A61,'Tên tỉnh'!$A$3:$C$65,2,FALSE)</f>
        <v>VNPT Bến Tre</v>
      </c>
      <c r="C61" s="17" t="str">
        <f>VLOOKUP(A61,'Tên tỉnh'!$A$3:$C$65,3,FALSE)</f>
        <v>Bến Tre</v>
      </c>
      <c r="D61" s="18" t="s">
        <v>485</v>
      </c>
      <c r="E61" s="17" t="s">
        <v>486</v>
      </c>
      <c r="F61" s="19">
        <v>43633</v>
      </c>
      <c r="G61" s="11">
        <v>2</v>
      </c>
      <c r="H61" s="12" t="s">
        <v>488</v>
      </c>
      <c r="I61" s="20">
        <v>44056</v>
      </c>
      <c r="J61" s="21" t="s">
        <v>419</v>
      </c>
      <c r="K61" s="11" t="s">
        <v>26</v>
      </c>
      <c r="L61" s="13">
        <v>829150</v>
      </c>
      <c r="M61" s="13" t="e">
        <f>VLOOKUP(C61,[2]!Table1[[Province]:[Ngày HĐ dự phòng]],5,FALSE)</f>
        <v>#REF!</v>
      </c>
      <c r="N61" s="13" t="e">
        <f>VLOOKUP(C61,[2]!Table1[[Province]:[Ngày HĐ dự phòng]],6,FALSE)</f>
        <v>#REF!</v>
      </c>
      <c r="O61" s="13" t="e">
        <f t="shared" si="0"/>
        <v>#REF!</v>
      </c>
      <c r="P61" s="12"/>
      <c r="Q61" s="22" t="e">
        <f>VLOOKUP(C61,[2]!Table1[[Province]:[Ngày HĐ dự phòng]],14,FALSE)</f>
        <v>#REF!</v>
      </c>
      <c r="R61" s="12"/>
      <c r="S61" s="22">
        <v>44154</v>
      </c>
      <c r="T61" s="22">
        <v>44091</v>
      </c>
      <c r="U61" s="22" t="e">
        <f t="shared" si="66"/>
        <v>#REF!</v>
      </c>
      <c r="V61" s="14" t="e">
        <f t="shared" si="67"/>
        <v>#REF!</v>
      </c>
      <c r="W61" s="12">
        <v>30</v>
      </c>
      <c r="X61" s="14" t="e">
        <f t="shared" si="68"/>
        <v>#REF!</v>
      </c>
      <c r="Y61" s="218" t="e">
        <f>VLOOKUP(C61,[2]!Table1[[Province]:[Ngày HĐ dự phòng]],30,FALSE)</f>
        <v>#REF!</v>
      </c>
      <c r="Z61" s="22" t="e">
        <f>VLOOKUP(C61,[2]!Table1[[Province]:[Ngày HĐ dự phòng]],31,FALSE)</f>
        <v>#REF!</v>
      </c>
      <c r="AA61" s="218" t="e">
        <f>VLOOKUP(C61,[2]!Table1[[Province]:[Ngày HĐ dự phòng]],32,FALSE)</f>
        <v>#REF!</v>
      </c>
      <c r="AB61" s="22" t="e">
        <f>VLOOKUP(C61,[2]!Table1[[Province]:[Ngày HĐ dự phòng]],33,FALSE)</f>
        <v>#REF!</v>
      </c>
      <c r="AC61" s="40" t="e">
        <f t="shared" si="69"/>
        <v>#REF!</v>
      </c>
      <c r="AD61" s="43" t="e">
        <f t="shared" si="70"/>
        <v>#REF!</v>
      </c>
      <c r="AE61" s="43" t="e">
        <f t="shared" si="71"/>
        <v>#REF!</v>
      </c>
      <c r="AF61" s="39" t="e">
        <f>VLOOKUP(C61,[2]!Table1[[Province]:[Ngày HĐ dự phòng]],12,FALSE)</f>
        <v>#REF!</v>
      </c>
      <c r="AG61" s="39" t="e">
        <f t="shared" si="72"/>
        <v>#REF!</v>
      </c>
      <c r="AH61" s="39">
        <v>44091</v>
      </c>
      <c r="AI61" s="39">
        <v>44111</v>
      </c>
      <c r="AJ61" s="39">
        <v>44111</v>
      </c>
      <c r="AK61" s="231" t="s">
        <v>498</v>
      </c>
      <c r="AL61" s="230">
        <v>44154</v>
      </c>
      <c r="AM61" s="42">
        <v>1557031765</v>
      </c>
      <c r="AN61" s="230">
        <v>44914</v>
      </c>
      <c r="AO61" s="39" t="e">
        <f t="shared" si="73"/>
        <v>#REF!</v>
      </c>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4"/>
      <c r="IU61" s="34"/>
      <c r="IV61" s="34"/>
      <c r="IW61" s="34"/>
      <c r="IX61" s="34"/>
      <c r="IY61" s="34"/>
      <c r="IZ61" s="34"/>
    </row>
    <row r="62" spans="1:260" s="10" customFormat="1" ht="36.75" customHeight="1">
      <c r="A62" s="11">
        <f t="shared" si="12"/>
        <v>7</v>
      </c>
      <c r="B62" s="16" t="str">
        <f>VLOOKUP(A62,'Tên tỉnh'!$A$3:$C$65,2,FALSE)</f>
        <v>VNPT Bến Tre</v>
      </c>
      <c r="C62" s="17" t="str">
        <f>VLOOKUP(A62,'Tên tỉnh'!$A$3:$C$65,3,FALSE)</f>
        <v>Bến Tre</v>
      </c>
      <c r="D62" s="18" t="s">
        <v>485</v>
      </c>
      <c r="E62" s="17" t="s">
        <v>486</v>
      </c>
      <c r="F62" s="19">
        <v>43633</v>
      </c>
      <c r="G62" s="11">
        <v>3</v>
      </c>
      <c r="H62" s="12" t="s">
        <v>494</v>
      </c>
      <c r="I62" s="20">
        <v>44056</v>
      </c>
      <c r="J62" s="21" t="s">
        <v>419</v>
      </c>
      <c r="K62" s="11" t="s">
        <v>26</v>
      </c>
      <c r="L62" s="13">
        <v>829150</v>
      </c>
      <c r="M62" s="13" t="e">
        <f>VLOOKUP(C62,[3]!Table1[[Province]:[Ngày HĐ dự phòng]],5,FALSE)</f>
        <v>#REF!</v>
      </c>
      <c r="N62" s="13" t="e">
        <f>VLOOKUP(C62,[3]!Table1[[Province]:[Ngày HĐ dự phòng]],6,FALSE)</f>
        <v>#REF!</v>
      </c>
      <c r="O62" s="13" t="e">
        <f t="shared" si="0"/>
        <v>#REF!</v>
      </c>
      <c r="P62" s="12"/>
      <c r="Q62" s="22" t="e">
        <f>VLOOKUP(C62,[3]!Table1[[Province]:[Ngày HĐ dự phòng]],14,FALSE)</f>
        <v>#REF!</v>
      </c>
      <c r="R62" s="12"/>
      <c r="S62" s="22">
        <v>44180</v>
      </c>
      <c r="T62" s="22">
        <v>44118</v>
      </c>
      <c r="U62" s="22" t="e">
        <f t="shared" si="66"/>
        <v>#REF!</v>
      </c>
      <c r="V62" s="14" t="e">
        <f t="shared" si="67"/>
        <v>#REF!</v>
      </c>
      <c r="W62" s="12">
        <v>30</v>
      </c>
      <c r="X62" s="14" t="e">
        <f t="shared" si="68"/>
        <v>#REF!</v>
      </c>
      <c r="Y62" s="218" t="e">
        <f>VLOOKUP(C62,[3]!Table1[[Province]:[Ngày HĐ dự phòng]],30,FALSE)</f>
        <v>#REF!</v>
      </c>
      <c r="Z62" s="22" t="e">
        <f>VLOOKUP(C62,[3]!Table1[[Province]:[Ngày HĐ dự phòng]],31,FALSE)</f>
        <v>#REF!</v>
      </c>
      <c r="AA62" s="218" t="e">
        <f>VLOOKUP(C62,[3]!Table1[[Province]:[Ngày HĐ dự phòng]],32,FALSE)</f>
        <v>#REF!</v>
      </c>
      <c r="AB62" s="22" t="e">
        <f>VLOOKUP(C62,[3]!Table1[[Province]:[Ngày HĐ dự phòng]],33,FALSE)</f>
        <v>#REF!</v>
      </c>
      <c r="AC62" s="40" t="e">
        <f t="shared" si="69"/>
        <v>#REF!</v>
      </c>
      <c r="AD62" s="43" t="e">
        <f t="shared" si="70"/>
        <v>#REF!</v>
      </c>
      <c r="AE62" s="43" t="e">
        <f t="shared" si="71"/>
        <v>#REF!</v>
      </c>
      <c r="AF62" s="39" t="e">
        <f>VLOOKUP(C62,[3]!Table1[[Province]:[Ngày HĐ dự phòng]],12,FALSE)</f>
        <v>#REF!</v>
      </c>
      <c r="AG62" s="39" t="e">
        <f t="shared" si="72"/>
        <v>#REF!</v>
      </c>
      <c r="AH62" s="39">
        <v>44118</v>
      </c>
      <c r="AI62" s="39">
        <v>44132</v>
      </c>
      <c r="AJ62" s="39">
        <v>44132</v>
      </c>
      <c r="AK62" s="231" t="s">
        <v>499</v>
      </c>
      <c r="AL62" s="230">
        <v>44190</v>
      </c>
      <c r="AM62" s="42">
        <v>1453466784</v>
      </c>
      <c r="AN62" s="230">
        <v>44941</v>
      </c>
      <c r="AO62" s="39" t="e">
        <f t="shared" si="73"/>
        <v>#REF!</v>
      </c>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5"/>
      <c r="DO62" s="15"/>
      <c r="DP62" s="15"/>
      <c r="DQ62" s="15"/>
      <c r="DR62" s="15"/>
      <c r="DS62" s="15"/>
      <c r="DT62" s="15"/>
      <c r="DU62" s="15"/>
      <c r="DV62" s="15"/>
      <c r="DW62" s="15"/>
      <c r="DX62" s="15"/>
      <c r="DY62" s="15"/>
      <c r="DZ62" s="15"/>
      <c r="EA62" s="15"/>
      <c r="EB62" s="15"/>
      <c r="EC62" s="15"/>
      <c r="ED62" s="15"/>
      <c r="EE62" s="15"/>
      <c r="EF62" s="15"/>
      <c r="EG62" s="15"/>
      <c r="EH62" s="15"/>
      <c r="EI62" s="15"/>
      <c r="EJ62" s="15"/>
      <c r="EK62" s="15"/>
      <c r="EL62" s="15"/>
      <c r="EM62" s="15"/>
      <c r="EN62" s="15"/>
      <c r="EO62" s="15"/>
      <c r="EP62" s="15"/>
      <c r="EQ62" s="15"/>
      <c r="ER62" s="15"/>
      <c r="ES62" s="15"/>
      <c r="ET62" s="15"/>
      <c r="EU62" s="15"/>
      <c r="EV62" s="15"/>
      <c r="EW62" s="15"/>
      <c r="EX62" s="15"/>
      <c r="EY62" s="15"/>
      <c r="EZ62" s="15"/>
      <c r="FA62" s="15"/>
      <c r="FB62" s="15"/>
      <c r="FC62" s="15"/>
      <c r="FD62" s="15"/>
      <c r="FE62" s="15"/>
      <c r="FF62" s="15"/>
      <c r="FG62" s="15"/>
      <c r="FH62" s="15"/>
      <c r="FI62" s="15"/>
      <c r="FJ62" s="15"/>
      <c r="FK62" s="15"/>
      <c r="FL62" s="15"/>
      <c r="FM62" s="15"/>
      <c r="FN62" s="15"/>
      <c r="FO62" s="15"/>
      <c r="FP62" s="15"/>
      <c r="FQ62" s="15"/>
      <c r="FR62" s="15"/>
      <c r="FS62" s="15"/>
      <c r="FT62" s="15"/>
      <c r="FU62" s="15"/>
      <c r="FV62" s="15"/>
      <c r="FW62" s="15"/>
      <c r="FX62" s="15"/>
      <c r="FY62" s="15"/>
      <c r="FZ62" s="15"/>
      <c r="GA62" s="15"/>
      <c r="GB62" s="15"/>
      <c r="GC62" s="15"/>
      <c r="GD62" s="15"/>
      <c r="GE62" s="15"/>
      <c r="GF62" s="15"/>
      <c r="GG62" s="15"/>
      <c r="GH62" s="15"/>
      <c r="GI62" s="15"/>
      <c r="GJ62" s="15"/>
      <c r="GK62" s="15"/>
      <c r="GL62" s="15"/>
      <c r="GM62" s="15"/>
      <c r="GN62" s="15"/>
      <c r="GO62" s="15"/>
      <c r="GP62" s="15"/>
      <c r="GQ62" s="15"/>
      <c r="GR62" s="15"/>
      <c r="GS62" s="15"/>
      <c r="GT62" s="15"/>
      <c r="GU62" s="15"/>
      <c r="GV62" s="15"/>
      <c r="GW62" s="15"/>
      <c r="GX62" s="15"/>
      <c r="GY62" s="15"/>
      <c r="GZ62" s="15"/>
      <c r="HA62" s="15"/>
      <c r="HB62" s="15"/>
      <c r="HC62" s="15"/>
      <c r="HD62" s="15"/>
      <c r="HE62" s="15"/>
      <c r="HF62" s="15"/>
      <c r="HG62" s="15"/>
      <c r="HH62" s="15"/>
      <c r="HI62" s="15"/>
      <c r="HJ62" s="15"/>
      <c r="HK62" s="15"/>
      <c r="HL62" s="15"/>
      <c r="HM62" s="15"/>
      <c r="HN62" s="15"/>
      <c r="HO62" s="15"/>
      <c r="HP62" s="15"/>
      <c r="HQ62" s="15"/>
      <c r="HR62" s="15"/>
      <c r="HS62" s="15"/>
      <c r="HT62" s="15"/>
      <c r="HU62" s="15"/>
      <c r="HV62" s="15"/>
      <c r="HW62" s="15"/>
      <c r="HX62" s="15"/>
      <c r="HY62" s="15"/>
      <c r="HZ62" s="15"/>
      <c r="IA62" s="15"/>
      <c r="IB62" s="15"/>
      <c r="IC62" s="15"/>
      <c r="ID62" s="15"/>
      <c r="IE62" s="15"/>
      <c r="IF62" s="15"/>
      <c r="IG62" s="15"/>
      <c r="IH62" s="15"/>
      <c r="II62" s="15"/>
      <c r="IJ62" s="15"/>
      <c r="IK62" s="15"/>
      <c r="IL62" s="15"/>
      <c r="IM62" s="15"/>
      <c r="IN62" s="15"/>
      <c r="IO62" s="15"/>
      <c r="IP62" s="15"/>
      <c r="IQ62" s="15"/>
      <c r="IR62" s="15"/>
      <c r="IS62" s="15"/>
      <c r="IT62" s="15"/>
      <c r="IU62" s="15"/>
      <c r="IV62" s="15"/>
      <c r="IW62" s="15"/>
      <c r="IX62" s="15"/>
      <c r="IY62" s="15"/>
      <c r="IZ62" s="15"/>
    </row>
    <row r="63" spans="1:260" s="10" customFormat="1" ht="36.75" customHeight="1">
      <c r="A63" s="11">
        <f t="shared" si="12"/>
        <v>7</v>
      </c>
      <c r="B63" s="16" t="str">
        <f>VLOOKUP(A63,'Tên tỉnh'!$A$3:$C$65,2,FALSE)</f>
        <v>VNPT Bến Tre</v>
      </c>
      <c r="C63" s="17" t="str">
        <f>VLOOKUP(A63,'Tên tỉnh'!$A$3:$C$65,3,FALSE)</f>
        <v>Bến Tre</v>
      </c>
      <c r="D63" s="18" t="s">
        <v>485</v>
      </c>
      <c r="E63" s="17" t="s">
        <v>486</v>
      </c>
      <c r="F63" s="19">
        <v>43633</v>
      </c>
      <c r="G63" s="11">
        <v>4</v>
      </c>
      <c r="H63" s="11" t="s">
        <v>489</v>
      </c>
      <c r="I63" s="20">
        <v>44056</v>
      </c>
      <c r="J63" s="21" t="s">
        <v>419</v>
      </c>
      <c r="K63" s="11" t="s">
        <v>26</v>
      </c>
      <c r="L63" s="13">
        <v>829150</v>
      </c>
      <c r="M63" s="13" t="e">
        <f>VLOOKUP(C63,[4]!Table1[[Province]:[Ngày HĐ dự phòng]],6,FALSE)</f>
        <v>#REF!</v>
      </c>
      <c r="N63" s="13" t="e">
        <f>VLOOKUP(C63,[4]!Table1[[Province]:[Ngày HĐ dự phòng]],7,FALSE)</f>
        <v>#REF!</v>
      </c>
      <c r="O63" s="13" t="e">
        <f t="shared" si="0"/>
        <v>#REF!</v>
      </c>
      <c r="P63" s="12"/>
      <c r="Q63" s="22" t="e">
        <f>VLOOKUP(C63,[4]!Table1[[Province]:[Ngày HĐ dự phòng]],16,FALSE)</f>
        <v>#REF!</v>
      </c>
      <c r="R63" s="12"/>
      <c r="S63" s="22">
        <v>44208</v>
      </c>
      <c r="T63" s="22">
        <v>44127</v>
      </c>
      <c r="U63" s="22" t="e">
        <f t="shared" si="66"/>
        <v>#REF!</v>
      </c>
      <c r="V63" s="14" t="e">
        <f t="shared" si="67"/>
        <v>#REF!</v>
      </c>
      <c r="W63" s="12">
        <v>30</v>
      </c>
      <c r="X63" s="14" t="e">
        <f t="shared" si="68"/>
        <v>#REF!</v>
      </c>
      <c r="Y63" s="218" t="e">
        <f>VLOOKUP(C63,[4]!Table1[[Province]:[Ngày HĐ dự phòng]],32,FALSE)</f>
        <v>#REF!</v>
      </c>
      <c r="Z63" s="22" t="e">
        <f>VLOOKUP(C63,[4]!Table1[[Province]:[Ngày HĐ dự phòng]],33,FALSE)</f>
        <v>#REF!</v>
      </c>
      <c r="AA63" s="218" t="e">
        <f>VLOOKUP(C63,[4]!Table1[[Province]:[Ngày HĐ dự phòng]],34,FALSE)</f>
        <v>#REF!</v>
      </c>
      <c r="AB63" s="22" t="e">
        <f>VLOOKUP(C63,[4]!Table1[[Province]:[Ngày HĐ dự phòng]],35,FALSE)</f>
        <v>#REF!</v>
      </c>
      <c r="AC63" s="40" t="e">
        <f t="shared" si="69"/>
        <v>#REF!</v>
      </c>
      <c r="AD63" s="43" t="e">
        <f t="shared" si="70"/>
        <v>#REF!</v>
      </c>
      <c r="AE63" s="43" t="e">
        <f t="shared" si="71"/>
        <v>#REF!</v>
      </c>
      <c r="AF63" s="39" t="e">
        <f>VLOOKUP(C63,[4]!Table1[[Province]:[Ngày HĐ dự phòng]],13,FALSE)</f>
        <v>#REF!</v>
      </c>
      <c r="AG63" s="39" t="e">
        <f t="shared" si="72"/>
        <v>#REF!</v>
      </c>
      <c r="AH63" s="39">
        <v>44127</v>
      </c>
      <c r="AI63" s="39">
        <v>44161</v>
      </c>
      <c r="AJ63" s="39">
        <v>44161</v>
      </c>
      <c r="AK63" s="231" t="s">
        <v>500</v>
      </c>
      <c r="AL63" s="230">
        <v>44214</v>
      </c>
      <c r="AM63" s="42">
        <v>241970845</v>
      </c>
      <c r="AN63" s="230">
        <v>44970</v>
      </c>
      <c r="AO63" s="39" t="e">
        <f t="shared" si="73"/>
        <v>#REF!</v>
      </c>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c r="EF63" s="15"/>
      <c r="EG63" s="15"/>
      <c r="EH63" s="15"/>
      <c r="EI63" s="15"/>
      <c r="EJ63" s="15"/>
      <c r="EK63" s="15"/>
      <c r="EL63" s="15"/>
      <c r="EM63" s="15"/>
      <c r="EN63" s="15"/>
      <c r="EO63" s="15"/>
      <c r="EP63" s="15"/>
      <c r="EQ63" s="15"/>
      <c r="ER63" s="15"/>
      <c r="ES63" s="15"/>
      <c r="ET63" s="15"/>
      <c r="EU63" s="15"/>
      <c r="EV63" s="15"/>
      <c r="EW63" s="15"/>
      <c r="EX63" s="15"/>
      <c r="EY63" s="15"/>
      <c r="EZ63" s="15"/>
      <c r="FA63" s="15"/>
      <c r="FB63" s="15"/>
      <c r="FC63" s="15"/>
      <c r="FD63" s="15"/>
      <c r="FE63" s="15"/>
      <c r="FF63" s="15"/>
      <c r="FG63" s="15"/>
      <c r="FH63" s="15"/>
      <c r="FI63" s="15"/>
      <c r="FJ63" s="15"/>
      <c r="FK63" s="15"/>
      <c r="FL63" s="15"/>
      <c r="FM63" s="15"/>
      <c r="FN63" s="15"/>
      <c r="FO63" s="15"/>
      <c r="FP63" s="15"/>
      <c r="FQ63" s="15"/>
      <c r="FR63" s="15"/>
      <c r="FS63" s="15"/>
      <c r="FT63" s="15"/>
      <c r="FU63" s="15"/>
      <c r="FV63" s="15"/>
      <c r="FW63" s="15"/>
      <c r="FX63" s="15"/>
      <c r="FY63" s="15"/>
      <c r="FZ63" s="15"/>
      <c r="GA63" s="15"/>
      <c r="GB63" s="15"/>
      <c r="GC63" s="15"/>
      <c r="GD63" s="15"/>
      <c r="GE63" s="15"/>
      <c r="GF63" s="15"/>
      <c r="GG63" s="15"/>
      <c r="GH63" s="15"/>
      <c r="GI63" s="15"/>
      <c r="GJ63" s="15"/>
      <c r="GK63" s="15"/>
      <c r="GL63" s="15"/>
      <c r="GM63" s="15"/>
      <c r="GN63" s="15"/>
      <c r="GO63" s="15"/>
      <c r="GP63" s="15"/>
      <c r="GQ63" s="15"/>
      <c r="GR63" s="15"/>
      <c r="GS63" s="15"/>
      <c r="GT63" s="15"/>
      <c r="GU63" s="15"/>
      <c r="GV63" s="15"/>
      <c r="GW63" s="15"/>
      <c r="GX63" s="15"/>
      <c r="GY63" s="15"/>
      <c r="GZ63" s="15"/>
      <c r="HA63" s="15"/>
      <c r="HB63" s="15"/>
      <c r="HC63" s="15"/>
      <c r="HD63" s="15"/>
      <c r="HE63" s="15"/>
      <c r="HF63" s="15"/>
      <c r="HG63" s="15"/>
      <c r="HH63" s="15"/>
      <c r="HI63" s="15"/>
      <c r="HJ63" s="15"/>
      <c r="HK63" s="15"/>
      <c r="HL63" s="15"/>
      <c r="HM63" s="15"/>
      <c r="HN63" s="15"/>
      <c r="HO63" s="15"/>
      <c r="HP63" s="15"/>
      <c r="HQ63" s="15"/>
      <c r="HR63" s="15"/>
      <c r="HS63" s="15"/>
      <c r="HT63" s="15"/>
      <c r="HU63" s="15"/>
      <c r="HV63" s="15"/>
      <c r="HW63" s="15"/>
      <c r="HX63" s="15"/>
      <c r="HY63" s="15"/>
      <c r="HZ63" s="15"/>
      <c r="IA63" s="15"/>
      <c r="IB63" s="15"/>
      <c r="IC63" s="15"/>
      <c r="ID63" s="15"/>
      <c r="IE63" s="15"/>
      <c r="IF63" s="15"/>
      <c r="IG63" s="15"/>
      <c r="IH63" s="15"/>
      <c r="II63" s="15"/>
      <c r="IJ63" s="15"/>
      <c r="IK63" s="15"/>
      <c r="IL63" s="15"/>
      <c r="IM63" s="15"/>
      <c r="IN63" s="15"/>
      <c r="IO63" s="15"/>
      <c r="IP63" s="15"/>
      <c r="IQ63" s="15"/>
      <c r="IR63" s="15"/>
      <c r="IS63" s="15"/>
      <c r="IT63" s="15"/>
      <c r="IU63" s="15"/>
      <c r="IV63" s="15"/>
      <c r="IW63" s="15"/>
      <c r="IX63" s="15"/>
      <c r="IY63" s="15"/>
      <c r="IZ63" s="15"/>
    </row>
    <row r="64" spans="1:260" s="10" customFormat="1" ht="36.75" customHeight="1">
      <c r="A64" s="11">
        <f t="shared" si="12"/>
        <v>7</v>
      </c>
      <c r="B64" s="16" t="str">
        <f>VLOOKUP(A64,'Tên tỉnh'!$A$3:$C$65,2,FALSE)</f>
        <v>VNPT Bến Tre</v>
      </c>
      <c r="C64" s="17" t="str">
        <f>VLOOKUP(A64,'Tên tỉnh'!$A$3:$C$65,3,FALSE)</f>
        <v>Bến Tre</v>
      </c>
      <c r="D64" s="18" t="s">
        <v>485</v>
      </c>
      <c r="E64" s="17" t="s">
        <v>486</v>
      </c>
      <c r="F64" s="19">
        <v>43633</v>
      </c>
      <c r="G64" s="11">
        <v>5</v>
      </c>
      <c r="H64" s="11" t="s">
        <v>490</v>
      </c>
      <c r="I64" s="20">
        <v>44056</v>
      </c>
      <c r="J64" s="21" t="s">
        <v>419</v>
      </c>
      <c r="K64" s="11" t="s">
        <v>26</v>
      </c>
      <c r="L64" s="13">
        <v>829150</v>
      </c>
      <c r="M64" s="13" t="e">
        <f>VLOOKUP(C64,[5]!Table1[[Province]:[Ngày HĐ dự phòng]],5,FALSE)</f>
        <v>#REF!</v>
      </c>
      <c r="N64" s="13" t="e">
        <f>VLOOKUP(C64,[5]!Table1[[Province]:[Ngày HĐ dự phòng]],6,FALSE)</f>
        <v>#REF!</v>
      </c>
      <c r="O64" s="13" t="e">
        <f t="shared" si="0"/>
        <v>#REF!</v>
      </c>
      <c r="P64" s="12"/>
      <c r="Q64" s="22" t="e">
        <f>VLOOKUP(C64,[5]!Table1[[Province]:[Ngày HĐ dự phòng]],14,FALSE)</f>
        <v>#REF!</v>
      </c>
      <c r="R64" s="12"/>
      <c r="S64" s="22">
        <v>44210</v>
      </c>
      <c r="T64" s="22">
        <v>44148</v>
      </c>
      <c r="U64" s="22" t="e">
        <f t="shared" si="66"/>
        <v>#REF!</v>
      </c>
      <c r="V64" s="14" t="e">
        <f t="shared" si="67"/>
        <v>#REF!</v>
      </c>
      <c r="W64" s="12">
        <v>30</v>
      </c>
      <c r="X64" s="14" t="e">
        <f t="shared" si="68"/>
        <v>#REF!</v>
      </c>
      <c r="Y64" s="218" t="e">
        <f>VLOOKUP(C64,[5]!Table1[[Province]:[Ngày HĐ dự phòng]],30,FALSE)</f>
        <v>#REF!</v>
      </c>
      <c r="Z64" s="22" t="e">
        <f>VLOOKUP(C64,[5]!Table1[[Province]:[Ngày HĐ dự phòng]],31,FALSE)</f>
        <v>#REF!</v>
      </c>
      <c r="AA64" s="218" t="e">
        <f>VLOOKUP(C64,[5]!Table1[[Province]:[Ngày HĐ dự phòng]],32,FALSE)</f>
        <v>#REF!</v>
      </c>
      <c r="AB64" s="22" t="e">
        <f>VLOOKUP(C64,[5]!Table1[[Province]:[Ngày HĐ dự phòng]],33,FALSE)</f>
        <v>#REF!</v>
      </c>
      <c r="AC64" s="40" t="e">
        <f t="shared" si="69"/>
        <v>#REF!</v>
      </c>
      <c r="AD64" s="43" t="e">
        <f t="shared" si="70"/>
        <v>#REF!</v>
      </c>
      <c r="AE64" s="43" t="e">
        <f t="shared" si="71"/>
        <v>#REF!</v>
      </c>
      <c r="AF64" s="39" t="e">
        <f>VLOOKUP(C64,[5]!Table1[[Province]:[Ngày HĐ dự phòng]],12,FALSE)</f>
        <v>#REF!</v>
      </c>
      <c r="AG64" s="39" t="e">
        <f t="shared" si="72"/>
        <v>#REF!</v>
      </c>
      <c r="AH64" s="39">
        <v>44148</v>
      </c>
      <c r="AI64" s="39">
        <v>44162</v>
      </c>
      <c r="AJ64" s="39">
        <v>44162</v>
      </c>
      <c r="AK64" s="232" t="s">
        <v>501</v>
      </c>
      <c r="AL64" s="230">
        <v>44214</v>
      </c>
      <c r="AM64" s="42">
        <v>786063220</v>
      </c>
      <c r="AN64" s="230">
        <v>44970</v>
      </c>
      <c r="AO64" s="39" t="e">
        <f t="shared" si="73"/>
        <v>#REF!</v>
      </c>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5"/>
      <c r="DO64" s="15"/>
      <c r="DP64" s="15"/>
      <c r="DQ64" s="15"/>
      <c r="DR64" s="15"/>
      <c r="DS64" s="15"/>
      <c r="DT64" s="15"/>
      <c r="DU64" s="15"/>
      <c r="DV64" s="15"/>
      <c r="DW64" s="15"/>
      <c r="DX64" s="15"/>
      <c r="DY64" s="15"/>
      <c r="DZ64" s="15"/>
      <c r="EA64" s="15"/>
      <c r="EB64" s="15"/>
      <c r="EC64" s="15"/>
      <c r="ED64" s="15"/>
      <c r="EE64" s="15"/>
      <c r="EF64" s="15"/>
      <c r="EG64" s="15"/>
      <c r="EH64" s="15"/>
      <c r="EI64" s="15"/>
      <c r="EJ64" s="15"/>
      <c r="EK64" s="15"/>
      <c r="EL64" s="15"/>
      <c r="EM64" s="15"/>
      <c r="EN64" s="15"/>
      <c r="EO64" s="15"/>
      <c r="EP64" s="15"/>
      <c r="EQ64" s="15"/>
      <c r="ER64" s="15"/>
      <c r="ES64" s="15"/>
      <c r="ET64" s="15"/>
      <c r="EU64" s="15"/>
      <c r="EV64" s="15"/>
      <c r="EW64" s="15"/>
      <c r="EX64" s="15"/>
      <c r="EY64" s="15"/>
      <c r="EZ64" s="15"/>
      <c r="FA64" s="15"/>
      <c r="FB64" s="15"/>
      <c r="FC64" s="15"/>
      <c r="FD64" s="15"/>
      <c r="FE64" s="15"/>
      <c r="FF64" s="15"/>
      <c r="FG64" s="15"/>
      <c r="FH64" s="15"/>
      <c r="FI64" s="15"/>
      <c r="FJ64" s="15"/>
      <c r="FK64" s="15"/>
      <c r="FL64" s="15"/>
      <c r="FM64" s="15"/>
      <c r="FN64" s="15"/>
      <c r="FO64" s="15"/>
      <c r="FP64" s="15"/>
      <c r="FQ64" s="15"/>
      <c r="FR64" s="15"/>
      <c r="FS64" s="15"/>
      <c r="FT64" s="15"/>
      <c r="FU64" s="15"/>
      <c r="FV64" s="15"/>
      <c r="FW64" s="15"/>
      <c r="FX64" s="15"/>
      <c r="FY64" s="15"/>
      <c r="FZ64" s="15"/>
      <c r="GA64" s="15"/>
      <c r="GB64" s="15"/>
      <c r="GC64" s="15"/>
      <c r="GD64" s="15"/>
      <c r="GE64" s="15"/>
      <c r="GF64" s="15"/>
      <c r="GG64" s="15"/>
      <c r="GH64" s="15"/>
      <c r="GI64" s="15"/>
      <c r="GJ64" s="15"/>
      <c r="GK64" s="15"/>
      <c r="GL64" s="15"/>
      <c r="GM64" s="15"/>
      <c r="GN64" s="15"/>
      <c r="GO64" s="15"/>
      <c r="GP64" s="15"/>
      <c r="GQ64" s="15"/>
      <c r="GR64" s="15"/>
      <c r="GS64" s="15"/>
      <c r="GT64" s="15"/>
      <c r="GU64" s="15"/>
      <c r="GV64" s="15"/>
      <c r="GW64" s="15"/>
      <c r="GX64" s="15"/>
      <c r="GY64" s="15"/>
      <c r="GZ64" s="15"/>
      <c r="HA64" s="15"/>
      <c r="HB64" s="15"/>
      <c r="HC64" s="15"/>
      <c r="HD64" s="15"/>
      <c r="HE64" s="15"/>
      <c r="HF64" s="15"/>
      <c r="HG64" s="15"/>
      <c r="HH64" s="15"/>
      <c r="HI64" s="15"/>
      <c r="HJ64" s="15"/>
      <c r="HK64" s="15"/>
      <c r="HL64" s="15"/>
      <c r="HM64" s="15"/>
      <c r="HN64" s="15"/>
      <c r="HO64" s="15"/>
      <c r="HP64" s="15"/>
      <c r="HQ64" s="15"/>
      <c r="HR64" s="15"/>
      <c r="HS64" s="15"/>
      <c r="HT64" s="15"/>
      <c r="HU64" s="15"/>
      <c r="HV64" s="15"/>
      <c r="HW64" s="15"/>
      <c r="HX64" s="15"/>
      <c r="HY64" s="15"/>
      <c r="HZ64" s="15"/>
      <c r="IA64" s="15"/>
      <c r="IB64" s="15"/>
      <c r="IC64" s="15"/>
      <c r="ID64" s="15"/>
      <c r="IE64" s="15"/>
      <c r="IF64" s="15"/>
      <c r="IG64" s="15"/>
      <c r="IH64" s="15"/>
      <c r="II64" s="15"/>
      <c r="IJ64" s="15"/>
      <c r="IK64" s="15"/>
      <c r="IL64" s="15"/>
      <c r="IM64" s="15"/>
      <c r="IN64" s="15"/>
      <c r="IO64" s="15"/>
      <c r="IP64" s="15"/>
      <c r="IQ64" s="15"/>
      <c r="IR64" s="15"/>
      <c r="IS64" s="15"/>
      <c r="IT64" s="15"/>
      <c r="IU64" s="15"/>
      <c r="IV64" s="15"/>
      <c r="IW64" s="15"/>
      <c r="IX64" s="15"/>
      <c r="IY64" s="15"/>
      <c r="IZ64" s="15"/>
    </row>
    <row r="65" spans="1:260" s="10" customFormat="1" ht="36.75" customHeight="1">
      <c r="A65" s="11">
        <f t="shared" si="12"/>
        <v>7</v>
      </c>
      <c r="B65" s="16" t="str">
        <f>VLOOKUP(A65,'Tên tỉnh'!$A$3:$C$65,2,FALSE)</f>
        <v>VNPT Bến Tre</v>
      </c>
      <c r="C65" s="17" t="str">
        <f>VLOOKUP(A65,'Tên tỉnh'!$A$3:$C$65,3,FALSE)</f>
        <v>Bến Tre</v>
      </c>
      <c r="D65" s="18" t="s">
        <v>485</v>
      </c>
      <c r="E65" s="17" t="s">
        <v>486</v>
      </c>
      <c r="F65" s="19">
        <v>43633</v>
      </c>
      <c r="G65" s="11">
        <v>6</v>
      </c>
      <c r="H65" s="12" t="s">
        <v>491</v>
      </c>
      <c r="I65" s="20">
        <v>44056</v>
      </c>
      <c r="J65" s="21" t="s">
        <v>419</v>
      </c>
      <c r="K65" s="11" t="s">
        <v>26</v>
      </c>
      <c r="L65" s="13">
        <v>829150</v>
      </c>
      <c r="M65" s="13" t="e">
        <f>VLOOKUP(C65,[6]!Table1[[Province]:[Ngày HĐ dự phòng]],5,FALSE)</f>
        <v>#REF!</v>
      </c>
      <c r="N65" s="13" t="e">
        <f>VLOOKUP(C65,[6]!Table1[[Province]:[Ngày HĐ dự phòng]],6,FALSE)</f>
        <v>#REF!</v>
      </c>
      <c r="O65" s="13" t="e">
        <f t="shared" si="0"/>
        <v>#REF!</v>
      </c>
      <c r="P65" s="12"/>
      <c r="Q65" s="22" t="e">
        <f>VLOOKUP(C65,[6]!Table1[[Province]:[Ngày HĐ dự phòng]],14,FALSE)</f>
        <v>#REF!</v>
      </c>
      <c r="R65" s="12"/>
      <c r="S65" s="22">
        <v>44251</v>
      </c>
      <c r="T65" s="22">
        <v>44179</v>
      </c>
      <c r="U65" s="22" t="e">
        <f t="shared" si="66"/>
        <v>#REF!</v>
      </c>
      <c r="V65" s="14" t="e">
        <f t="shared" si="67"/>
        <v>#REF!</v>
      </c>
      <c r="W65" s="12">
        <v>30</v>
      </c>
      <c r="X65" s="14" t="e">
        <f t="shared" si="68"/>
        <v>#REF!</v>
      </c>
      <c r="Y65" s="218" t="e">
        <f>VLOOKUP(C65,[6]!Table1[[Province]:[Ngày HĐ dự phòng]],30,FALSE)</f>
        <v>#REF!</v>
      </c>
      <c r="Z65" s="22" t="e">
        <f>VLOOKUP(C65,[6]!Table1[[Province]:[Ngày HĐ dự phòng]],31,FALSE)</f>
        <v>#REF!</v>
      </c>
      <c r="AA65" s="218" t="e">
        <f>VLOOKUP(C65,[6]!Table1[[Province]:[Ngày HĐ dự phòng]],32,FALSE)</f>
        <v>#REF!</v>
      </c>
      <c r="AB65" s="22" t="e">
        <f>VLOOKUP(C65,[6]!Table1[[Province]:[Ngày HĐ dự phòng]],33,FALSE)</f>
        <v>#REF!</v>
      </c>
      <c r="AC65" s="40" t="e">
        <f t="shared" si="69"/>
        <v>#REF!</v>
      </c>
      <c r="AD65" s="43" t="e">
        <f t="shared" si="70"/>
        <v>#REF!</v>
      </c>
      <c r="AE65" s="43" t="e">
        <f t="shared" si="71"/>
        <v>#REF!</v>
      </c>
      <c r="AF65" s="39" t="e">
        <f>VLOOKUP(C65,[6]!Table1[[Province]:[Ngày HĐ dự phòng]],12,FALSE)</f>
        <v>#REF!</v>
      </c>
      <c r="AG65" s="39" t="e">
        <f t="shared" si="72"/>
        <v>#REF!</v>
      </c>
      <c r="AH65" s="39">
        <v>44179</v>
      </c>
      <c r="AI65" s="39">
        <v>44190</v>
      </c>
      <c r="AJ65" s="39">
        <v>44190</v>
      </c>
      <c r="AK65" s="232" t="s">
        <v>502</v>
      </c>
      <c r="AL65" s="230">
        <v>44259</v>
      </c>
      <c r="AM65" s="42">
        <v>1476131599</v>
      </c>
      <c r="AN65" s="230">
        <v>45012</v>
      </c>
      <c r="AO65" s="39" t="e">
        <f t="shared" si="73"/>
        <v>#REF!</v>
      </c>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c r="EF65" s="15"/>
      <c r="EG65" s="15"/>
      <c r="EH65" s="15"/>
      <c r="EI65" s="15"/>
      <c r="EJ65" s="15"/>
      <c r="EK65" s="15"/>
      <c r="EL65" s="15"/>
      <c r="EM65" s="15"/>
      <c r="EN65" s="15"/>
      <c r="EO65" s="15"/>
      <c r="EP65" s="15"/>
      <c r="EQ65" s="15"/>
      <c r="ER65" s="15"/>
      <c r="ES65" s="15"/>
      <c r="ET65" s="15"/>
      <c r="EU65" s="15"/>
      <c r="EV65" s="15"/>
      <c r="EW65" s="15"/>
      <c r="EX65" s="15"/>
      <c r="EY65" s="15"/>
      <c r="EZ65" s="15"/>
      <c r="FA65" s="15"/>
      <c r="FB65" s="15"/>
      <c r="FC65" s="15"/>
      <c r="FD65" s="15"/>
      <c r="FE65" s="15"/>
      <c r="FF65" s="15"/>
      <c r="FG65" s="15"/>
      <c r="FH65" s="15"/>
      <c r="FI65" s="15"/>
      <c r="FJ65" s="15"/>
      <c r="FK65" s="15"/>
      <c r="FL65" s="15"/>
      <c r="FM65" s="15"/>
      <c r="FN65" s="15"/>
      <c r="FO65" s="15"/>
      <c r="FP65" s="15"/>
      <c r="FQ65" s="15"/>
      <c r="FR65" s="15"/>
      <c r="FS65" s="15"/>
      <c r="FT65" s="15"/>
      <c r="FU65" s="15"/>
      <c r="FV65" s="15"/>
      <c r="FW65" s="15"/>
      <c r="FX65" s="15"/>
      <c r="FY65" s="15"/>
      <c r="FZ65" s="15"/>
      <c r="GA65" s="15"/>
      <c r="GB65" s="15"/>
      <c r="GC65" s="15"/>
      <c r="GD65" s="15"/>
      <c r="GE65" s="15"/>
      <c r="GF65" s="15"/>
      <c r="GG65" s="15"/>
      <c r="GH65" s="15"/>
      <c r="GI65" s="15"/>
      <c r="GJ65" s="15"/>
      <c r="GK65" s="15"/>
      <c r="GL65" s="15"/>
      <c r="GM65" s="15"/>
      <c r="GN65" s="15"/>
      <c r="GO65" s="15"/>
      <c r="GP65" s="15"/>
      <c r="GQ65" s="15"/>
      <c r="GR65" s="15"/>
      <c r="GS65" s="15"/>
      <c r="GT65" s="15"/>
      <c r="GU65" s="15"/>
      <c r="GV65" s="15"/>
      <c r="GW65" s="15"/>
      <c r="GX65" s="15"/>
      <c r="GY65" s="15"/>
      <c r="GZ65" s="15"/>
      <c r="HA65" s="15"/>
      <c r="HB65" s="15"/>
      <c r="HC65" s="15"/>
      <c r="HD65" s="15"/>
      <c r="HE65" s="15"/>
      <c r="HF65" s="15"/>
      <c r="HG65" s="15"/>
      <c r="HH65" s="15"/>
      <c r="HI65" s="15"/>
      <c r="HJ65" s="15"/>
      <c r="HK65" s="15"/>
      <c r="HL65" s="15"/>
      <c r="HM65" s="15"/>
      <c r="HN65" s="15"/>
      <c r="HO65" s="15"/>
      <c r="HP65" s="15"/>
      <c r="HQ65" s="15"/>
      <c r="HR65" s="15"/>
      <c r="HS65" s="15"/>
      <c r="HT65" s="15"/>
      <c r="HU65" s="15"/>
      <c r="HV65" s="15"/>
      <c r="HW65" s="15"/>
      <c r="HX65" s="15"/>
      <c r="HY65" s="15"/>
      <c r="HZ65" s="15"/>
      <c r="IA65" s="15"/>
      <c r="IB65" s="15"/>
      <c r="IC65" s="15"/>
      <c r="ID65" s="15"/>
      <c r="IE65" s="15"/>
      <c r="IF65" s="15"/>
      <c r="IG65" s="15"/>
      <c r="IH65" s="15"/>
      <c r="II65" s="15"/>
      <c r="IJ65" s="15"/>
      <c r="IK65" s="15"/>
      <c r="IL65" s="15"/>
      <c r="IM65" s="15"/>
      <c r="IN65" s="15"/>
      <c r="IO65" s="15"/>
      <c r="IP65" s="15"/>
      <c r="IQ65" s="15"/>
      <c r="IR65" s="15"/>
      <c r="IS65" s="15"/>
      <c r="IT65" s="15"/>
      <c r="IU65" s="15"/>
      <c r="IV65" s="15"/>
      <c r="IW65" s="15"/>
      <c r="IX65" s="15"/>
      <c r="IY65" s="15"/>
      <c r="IZ65" s="15"/>
    </row>
    <row r="66" spans="1:260" s="10" customFormat="1" ht="36.75" customHeight="1">
      <c r="A66" s="11">
        <f t="shared" si="12"/>
        <v>7</v>
      </c>
      <c r="B66" s="16" t="str">
        <f>VLOOKUP(A66,'Tên tỉnh'!$A$3:$C$65,2,FALSE)</f>
        <v>VNPT Bến Tre</v>
      </c>
      <c r="C66" s="17" t="str">
        <f>VLOOKUP(A66,'Tên tỉnh'!$A$3:$C$65,3,FALSE)</f>
        <v>Bến Tre</v>
      </c>
      <c r="D66" s="18" t="s">
        <v>485</v>
      </c>
      <c r="E66" s="17" t="s">
        <v>486</v>
      </c>
      <c r="F66" s="19">
        <v>43633</v>
      </c>
      <c r="G66" s="11">
        <v>7</v>
      </c>
      <c r="H66" s="11" t="s">
        <v>492</v>
      </c>
      <c r="I66" s="20">
        <v>44056</v>
      </c>
      <c r="J66" s="21" t="s">
        <v>419</v>
      </c>
      <c r="K66" s="11" t="s">
        <v>26</v>
      </c>
      <c r="L66" s="13">
        <v>829150</v>
      </c>
      <c r="M66" s="13" t="e">
        <f>VLOOKUP(C65,[7]!Table1[[Province]:[Ngày HĐ dự phòng]],6,FALSE)</f>
        <v>#REF!</v>
      </c>
      <c r="N66" s="13" t="e">
        <f>VLOOKUP(C65,[7]!Table1[[Province]:[Ngày HĐ dự phòng]],7,FALSE)</f>
        <v>#REF!</v>
      </c>
      <c r="O66" s="13" t="e">
        <f t="shared" si="0"/>
        <v>#REF!</v>
      </c>
      <c r="P66" s="12"/>
      <c r="Q66" s="22" t="e">
        <f>VLOOKUP(C65,[7]!Table1[[Province]:[Ngày HĐ dự phòng]],16,FALSE)</f>
        <v>#REF!</v>
      </c>
      <c r="R66" s="12"/>
      <c r="S66" s="22">
        <v>44263</v>
      </c>
      <c r="T66" s="22">
        <v>44200</v>
      </c>
      <c r="U66" s="22" t="e">
        <f t="shared" si="66"/>
        <v>#REF!</v>
      </c>
      <c r="V66" s="14" t="e">
        <f t="shared" si="67"/>
        <v>#REF!</v>
      </c>
      <c r="W66" s="12">
        <v>30</v>
      </c>
      <c r="X66" s="14" t="e">
        <f t="shared" si="68"/>
        <v>#REF!</v>
      </c>
      <c r="Y66" s="218" t="e">
        <f>VLOOKUP(C65,[7]!Table1[[Province]:[Ngày HĐ dự phòng]],32,FALSE)</f>
        <v>#REF!</v>
      </c>
      <c r="Z66" s="22" t="e">
        <f>VLOOKUP(C65,[7]!Table1[[Province]:[Ngày HĐ dự phòng]],33,FALSE)</f>
        <v>#REF!</v>
      </c>
      <c r="AA66" s="218" t="e">
        <f>VLOOKUP(C65,[7]!Table1[[Province]:[Ngày HĐ dự phòng]],34,FALSE)</f>
        <v>#REF!</v>
      </c>
      <c r="AB66" s="22" t="e">
        <f>VLOOKUP(C65,[7]!Table1[[Province]:[Ngày HĐ dự phòng]],35,FALSE)</f>
        <v>#REF!</v>
      </c>
      <c r="AC66" s="40" t="e">
        <f t="shared" si="69"/>
        <v>#REF!</v>
      </c>
      <c r="AD66" s="43" t="e">
        <f t="shared" si="70"/>
        <v>#REF!</v>
      </c>
      <c r="AE66" s="43" t="e">
        <f t="shared" si="71"/>
        <v>#REF!</v>
      </c>
      <c r="AF66" s="39" t="e">
        <f>VLOOKUP(C65,[7]!Table1[[Province]:[Ngày HĐ dự phòng]],13,FALSE)</f>
        <v>#REF!</v>
      </c>
      <c r="AG66" s="39" t="e">
        <f t="shared" si="72"/>
        <v>#REF!</v>
      </c>
      <c r="AH66" s="39">
        <v>44200</v>
      </c>
      <c r="AI66" s="39">
        <v>44210</v>
      </c>
      <c r="AJ66" s="39">
        <v>44210</v>
      </c>
      <c r="AK66" s="232" t="s">
        <v>503</v>
      </c>
      <c r="AL66" s="230">
        <v>44272</v>
      </c>
      <c r="AM66" s="42">
        <v>492515100</v>
      </c>
      <c r="AN66" s="230">
        <v>45023</v>
      </c>
      <c r="AO66" s="39" t="e">
        <f t="shared" si="73"/>
        <v>#REF!</v>
      </c>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c r="IZ66" s="15"/>
    </row>
    <row r="67" spans="1:260" s="10" customFormat="1" ht="36.75" customHeight="1">
      <c r="A67" s="11">
        <f t="shared" si="12"/>
        <v>7</v>
      </c>
      <c r="B67" s="16" t="str">
        <f>VLOOKUP(A67,'Tên tỉnh'!$A$3:$C$65,2,FALSE)</f>
        <v>VNPT Bến Tre</v>
      </c>
      <c r="C67" s="17" t="str">
        <f>VLOOKUP(A67,'Tên tỉnh'!$A$3:$C$65,3,FALSE)</f>
        <v>Bến Tre</v>
      </c>
      <c r="D67" s="18" t="s">
        <v>485</v>
      </c>
      <c r="E67" s="17" t="s">
        <v>486</v>
      </c>
      <c r="F67" s="19">
        <v>43633</v>
      </c>
      <c r="G67" s="11">
        <v>8</v>
      </c>
      <c r="H67" s="11" t="s">
        <v>493</v>
      </c>
      <c r="I67" s="20">
        <v>44056</v>
      </c>
      <c r="J67" s="21" t="s">
        <v>419</v>
      </c>
      <c r="K67" s="11" t="s">
        <v>26</v>
      </c>
      <c r="L67" s="13">
        <v>829150</v>
      </c>
      <c r="M67" s="13" t="e">
        <f>VLOOKUP(C67,[8]Sheet1!$B$2:$AH$2,5,FALSE)</f>
        <v>#N/A</v>
      </c>
      <c r="N67" s="13" t="e">
        <f>VLOOKUP(C67,[8]Sheet1!$B$2:$AH$2,6,FALSE)</f>
        <v>#N/A</v>
      </c>
      <c r="O67" s="13" t="e">
        <f t="shared" si="0"/>
        <v>#N/A</v>
      </c>
      <c r="P67" s="12"/>
      <c r="Q67" s="22" t="e">
        <f>VLOOKUP(C67,[8]Sheet1!$B$2:$AH$2,14,FALSE)</f>
        <v>#N/A</v>
      </c>
      <c r="R67" s="12"/>
      <c r="S67" s="22">
        <v>44279</v>
      </c>
      <c r="T67" s="22">
        <v>44223</v>
      </c>
      <c r="U67" s="22" t="e">
        <f t="shared" si="66"/>
        <v>#N/A</v>
      </c>
      <c r="V67" s="14" t="e">
        <f t="shared" si="67"/>
        <v>#N/A</v>
      </c>
      <c r="W67" s="12">
        <v>30</v>
      </c>
      <c r="X67" s="14" t="e">
        <f t="shared" si="68"/>
        <v>#N/A</v>
      </c>
      <c r="Y67" s="218" t="e">
        <f>VLOOKUP(C67,[8]Sheet1!$B$2:$AH$2,30,FALSE)</f>
        <v>#N/A</v>
      </c>
      <c r="Z67" s="22" t="e">
        <f>VLOOKUP(C67,[8]Sheet1!$B$2:$AH$2,31,FALSE)</f>
        <v>#N/A</v>
      </c>
      <c r="AA67" s="218" t="e">
        <f>VLOOKUP(C67,[8]Sheet1!$B$2:$AH$2,32,FALSE)</f>
        <v>#N/A</v>
      </c>
      <c r="AB67" s="22" t="e">
        <f>VLOOKUP(C67,[8]Sheet1!$B$2:$AH$2,33,FALSE)</f>
        <v>#N/A</v>
      </c>
      <c r="AC67" s="40" t="e">
        <f t="shared" si="69"/>
        <v>#N/A</v>
      </c>
      <c r="AD67" s="43" t="e">
        <f t="shared" si="70"/>
        <v>#N/A</v>
      </c>
      <c r="AE67" s="43" t="e">
        <f t="shared" si="71"/>
        <v>#N/A</v>
      </c>
      <c r="AF67" s="39" t="e">
        <f>VLOOKUP(C67,[8]Sheet1!$B$2:$AH$2,12,FALSE)</f>
        <v>#N/A</v>
      </c>
      <c r="AG67" s="39" t="e">
        <f t="shared" si="72"/>
        <v>#N/A</v>
      </c>
      <c r="AH67" s="39">
        <v>44223</v>
      </c>
      <c r="AI67" s="39">
        <v>44230</v>
      </c>
      <c r="AJ67" s="39">
        <v>44230</v>
      </c>
      <c r="AK67" s="232" t="s">
        <v>504</v>
      </c>
      <c r="AL67" s="230">
        <v>44288</v>
      </c>
      <c r="AM67" s="42">
        <v>262218688</v>
      </c>
      <c r="AN67" s="230">
        <v>45040</v>
      </c>
      <c r="AO67" s="39" t="e">
        <f t="shared" si="73"/>
        <v>#N/A</v>
      </c>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c r="IZ67" s="15"/>
    </row>
    <row r="68" spans="1:260" s="10" customFormat="1" ht="28.5" customHeight="1">
      <c r="A68" s="23"/>
      <c r="B68" s="24" t="str">
        <f t="shared" ref="B68" si="74">B60&amp;" Total"</f>
        <v>VNPT Bến Tre Total</v>
      </c>
      <c r="C68" s="24"/>
      <c r="D68" s="25"/>
      <c r="E68" s="228"/>
      <c r="F68" s="26"/>
      <c r="G68" s="23"/>
      <c r="H68" s="25"/>
      <c r="I68" s="26"/>
      <c r="J68" s="27"/>
      <c r="K68" s="25"/>
      <c r="L68" s="28"/>
      <c r="M68" s="28"/>
      <c r="N68" s="28"/>
      <c r="O68" s="29" t="e">
        <f t="shared" ref="O68" si="75">SUBTOTAL(9,O60:O67)</f>
        <v>#REF!</v>
      </c>
      <c r="P68" s="12"/>
      <c r="Q68" s="11"/>
      <c r="R68" s="28"/>
      <c r="S68" s="30"/>
      <c r="T68" s="31"/>
      <c r="U68" s="22"/>
      <c r="V68" s="32"/>
      <c r="W68" s="33"/>
      <c r="X68" s="14"/>
      <c r="Y68" s="218"/>
      <c r="Z68" s="22"/>
      <c r="AA68" s="218"/>
      <c r="AB68" s="22"/>
      <c r="AC68" s="38"/>
      <c r="AD68" s="38"/>
      <c r="AE68" s="38"/>
      <c r="AF68" s="38"/>
      <c r="AG68" s="38"/>
      <c r="AH68" s="38"/>
      <c r="AI68" s="38"/>
      <c r="AJ68" s="38"/>
      <c r="AK68" s="38"/>
      <c r="AL68" s="38"/>
      <c r="AM68" s="38"/>
      <c r="AN68" s="38"/>
      <c r="AO68" s="38"/>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c r="IZ68" s="15"/>
    </row>
    <row r="69" spans="1:260" s="25" customFormat="1" ht="27" customHeight="1">
      <c r="A69" s="11">
        <f t="shared" si="12"/>
        <v>8</v>
      </c>
      <c r="B69" s="16" t="str">
        <f>VLOOKUP(A69,'Tên tỉnh'!$A$3:$C$65,2,FALSE)</f>
        <v>VNPT Bình Dương</v>
      </c>
      <c r="C69" s="17" t="str">
        <f>VLOOKUP(A69,'Tên tỉnh'!$A$3:$C$65,3,FALSE)</f>
        <v>Bình Dương</v>
      </c>
      <c r="D69" s="18" t="s">
        <v>485</v>
      </c>
      <c r="E69" s="17" t="s">
        <v>486</v>
      </c>
      <c r="F69" s="19">
        <v>43633</v>
      </c>
      <c r="G69" s="11">
        <v>1</v>
      </c>
      <c r="H69" s="11" t="s">
        <v>487</v>
      </c>
      <c r="I69" s="20">
        <v>44056</v>
      </c>
      <c r="J69" s="21" t="s">
        <v>419</v>
      </c>
      <c r="K69" s="11" t="s">
        <v>26</v>
      </c>
      <c r="L69" s="13">
        <v>829150</v>
      </c>
      <c r="M69" s="13" t="e">
        <f>VLOOKUP(C69,[1]!Table1[[Province]:[Ngày HĐ dự phòng]],5,FALSE)</f>
        <v>#REF!</v>
      </c>
      <c r="N69" s="13" t="e">
        <f>VLOOKUP(C69,[1]!Table1[[Province]:[Ngày HĐ dự phòng]],6,FALSE)</f>
        <v>#REF!</v>
      </c>
      <c r="O69" s="13" t="e">
        <f t="shared" si="0"/>
        <v>#REF!</v>
      </c>
      <c r="P69" s="12"/>
      <c r="Q69" s="22" t="e">
        <f>VLOOKUP(C69,[1]!Table1[[Province]:[Ngày HĐ dự phòng]],15,FALSE)</f>
        <v>#REF!</v>
      </c>
      <c r="R69" s="12"/>
      <c r="S69" s="22">
        <v>44153</v>
      </c>
      <c r="T69" s="22">
        <v>44068</v>
      </c>
      <c r="U69" s="22" t="e">
        <f t="shared" ref="U69:U76" si="76">Q69</f>
        <v>#REF!</v>
      </c>
      <c r="V69" s="14" t="e">
        <f t="shared" ref="V69:V76" si="77">U69-T69+1</f>
        <v>#REF!</v>
      </c>
      <c r="W69" s="12">
        <v>45</v>
      </c>
      <c r="X69" s="14" t="e">
        <f t="shared" ref="X69:X76" si="78">V69-W69</f>
        <v>#REF!</v>
      </c>
      <c r="Y69" s="218" t="e">
        <f>VLOOKUP(C69,[1]!Table1[[Province]:[Ngày HĐ dự phòng]],34,FALSE)</f>
        <v>#REF!</v>
      </c>
      <c r="Z69" s="22" t="e">
        <f>VLOOKUP(C69,[1]!Table1[[Province]:[Ngày HĐ dự phòng]],35,FALSE)</f>
        <v>#REF!</v>
      </c>
      <c r="AA69" s="218" t="e">
        <f>VLOOKUP(C69,[1]!Table1[[Province]:[Ngày HĐ dự phòng]],36,FALSE)</f>
        <v>#REF!</v>
      </c>
      <c r="AB69" s="22" t="e">
        <f>VLOOKUP(C69,[1]!Table1[[Province]:[Ngày HĐ dự phòng]],37,FALSE)</f>
        <v>#REF!</v>
      </c>
      <c r="AC69" s="40" t="e">
        <f t="shared" ref="AC69:AC76" si="79">O69</f>
        <v>#REF!</v>
      </c>
      <c r="AD69" s="43" t="e">
        <f t="shared" ref="AD69:AD76" si="80">AC69*0.1</f>
        <v>#REF!</v>
      </c>
      <c r="AE69" s="43" t="e">
        <f t="shared" ref="AE69:AE76" si="81">AC69+AD69</f>
        <v>#REF!</v>
      </c>
      <c r="AF69" s="39" t="e">
        <f>VLOOKUP(C69,[1]!Table1[[Province]:[Ngày HĐ dự phòng]],13,FALSE)</f>
        <v>#REF!</v>
      </c>
      <c r="AG69" s="39" t="e">
        <f t="shared" ref="AG69:AG76" si="82">AF69</f>
        <v>#REF!</v>
      </c>
      <c r="AH69" s="39">
        <v>44068</v>
      </c>
      <c r="AI69" s="39">
        <v>44097</v>
      </c>
      <c r="AJ69" s="39">
        <v>44097</v>
      </c>
      <c r="AK69" s="231" t="s">
        <v>497</v>
      </c>
      <c r="AL69" s="230">
        <v>44153</v>
      </c>
      <c r="AM69" s="42">
        <v>3008400799</v>
      </c>
      <c r="AN69" s="230">
        <v>44913</v>
      </c>
      <c r="AO69" s="39" t="e">
        <f t="shared" ref="AO69:AO76" si="83">AF69</f>
        <v>#REF!</v>
      </c>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4"/>
      <c r="IU69" s="34"/>
      <c r="IV69" s="34"/>
      <c r="IW69" s="34"/>
      <c r="IX69" s="34"/>
      <c r="IY69" s="34"/>
      <c r="IZ69" s="34"/>
    </row>
    <row r="70" spans="1:260" s="10" customFormat="1" ht="36.75" customHeight="1">
      <c r="A70" s="11">
        <f t="shared" si="12"/>
        <v>8</v>
      </c>
      <c r="B70" s="16" t="str">
        <f>VLOOKUP(A70,'Tên tỉnh'!$A$3:$C$65,2,FALSE)</f>
        <v>VNPT Bình Dương</v>
      </c>
      <c r="C70" s="17" t="str">
        <f>VLOOKUP(A70,'Tên tỉnh'!$A$3:$C$65,3,FALSE)</f>
        <v>Bình Dương</v>
      </c>
      <c r="D70" s="18" t="s">
        <v>485</v>
      </c>
      <c r="E70" s="17" t="s">
        <v>486</v>
      </c>
      <c r="F70" s="19">
        <v>43633</v>
      </c>
      <c r="G70" s="11">
        <v>2</v>
      </c>
      <c r="H70" s="12" t="s">
        <v>488</v>
      </c>
      <c r="I70" s="20">
        <v>44056</v>
      </c>
      <c r="J70" s="21" t="s">
        <v>419</v>
      </c>
      <c r="K70" s="11" t="s">
        <v>26</v>
      </c>
      <c r="L70" s="13">
        <v>829150</v>
      </c>
      <c r="M70" s="13" t="e">
        <f>VLOOKUP(C70,[2]!Table1[[Province]:[Ngày HĐ dự phòng]],5,FALSE)</f>
        <v>#REF!</v>
      </c>
      <c r="N70" s="13" t="e">
        <f>VLOOKUP(C70,[2]!Table1[[Province]:[Ngày HĐ dự phòng]],6,FALSE)</f>
        <v>#REF!</v>
      </c>
      <c r="O70" s="13" t="e">
        <f t="shared" ref="O70:O133" si="84">L70*M70</f>
        <v>#REF!</v>
      </c>
      <c r="P70" s="12"/>
      <c r="Q70" s="22" t="e">
        <f>VLOOKUP(C70,[2]!Table1[[Province]:[Ngày HĐ dự phòng]],14,FALSE)</f>
        <v>#REF!</v>
      </c>
      <c r="R70" s="12"/>
      <c r="S70" s="22">
        <v>44154</v>
      </c>
      <c r="T70" s="22">
        <v>44091</v>
      </c>
      <c r="U70" s="22" t="e">
        <f t="shared" si="76"/>
        <v>#REF!</v>
      </c>
      <c r="V70" s="14" t="e">
        <f t="shared" si="77"/>
        <v>#REF!</v>
      </c>
      <c r="W70" s="12">
        <v>30</v>
      </c>
      <c r="X70" s="14" t="e">
        <f t="shared" si="78"/>
        <v>#REF!</v>
      </c>
      <c r="Y70" s="218" t="e">
        <f>VLOOKUP(C70,[2]!Table1[[Province]:[Ngày HĐ dự phòng]],30,FALSE)</f>
        <v>#REF!</v>
      </c>
      <c r="Z70" s="22" t="e">
        <f>VLOOKUP(C70,[2]!Table1[[Province]:[Ngày HĐ dự phòng]],31,FALSE)</f>
        <v>#REF!</v>
      </c>
      <c r="AA70" s="218" t="e">
        <f>VLOOKUP(C70,[2]!Table1[[Province]:[Ngày HĐ dự phòng]],32,FALSE)</f>
        <v>#REF!</v>
      </c>
      <c r="AB70" s="22" t="e">
        <f>VLOOKUP(C70,[2]!Table1[[Province]:[Ngày HĐ dự phòng]],33,FALSE)</f>
        <v>#REF!</v>
      </c>
      <c r="AC70" s="40" t="e">
        <f t="shared" si="79"/>
        <v>#REF!</v>
      </c>
      <c r="AD70" s="43" t="e">
        <f t="shared" si="80"/>
        <v>#REF!</v>
      </c>
      <c r="AE70" s="43" t="e">
        <f t="shared" si="81"/>
        <v>#REF!</v>
      </c>
      <c r="AF70" s="39" t="e">
        <f>VLOOKUP(C70,[2]!Table1[[Province]:[Ngày HĐ dự phòng]],12,FALSE)</f>
        <v>#REF!</v>
      </c>
      <c r="AG70" s="39" t="e">
        <f t="shared" si="82"/>
        <v>#REF!</v>
      </c>
      <c r="AH70" s="39">
        <v>44091</v>
      </c>
      <c r="AI70" s="39">
        <v>44111</v>
      </c>
      <c r="AJ70" s="39">
        <v>44111</v>
      </c>
      <c r="AK70" s="231" t="s">
        <v>498</v>
      </c>
      <c r="AL70" s="230">
        <v>44154</v>
      </c>
      <c r="AM70" s="42">
        <v>1557031765</v>
      </c>
      <c r="AN70" s="230">
        <v>44914</v>
      </c>
      <c r="AO70" s="39" t="e">
        <f t="shared" si="83"/>
        <v>#REF!</v>
      </c>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c r="IZ70" s="15"/>
    </row>
    <row r="71" spans="1:260" s="10" customFormat="1" ht="36.75" customHeight="1">
      <c r="A71" s="11">
        <f t="shared" si="12"/>
        <v>8</v>
      </c>
      <c r="B71" s="16" t="str">
        <f>VLOOKUP(A71,'Tên tỉnh'!$A$3:$C$65,2,FALSE)</f>
        <v>VNPT Bình Dương</v>
      </c>
      <c r="C71" s="17" t="str">
        <f>VLOOKUP(A71,'Tên tỉnh'!$A$3:$C$65,3,FALSE)</f>
        <v>Bình Dương</v>
      </c>
      <c r="D71" s="18" t="s">
        <v>485</v>
      </c>
      <c r="E71" s="17" t="s">
        <v>486</v>
      </c>
      <c r="F71" s="19">
        <v>43633</v>
      </c>
      <c r="G71" s="11">
        <v>3</v>
      </c>
      <c r="H71" s="12" t="s">
        <v>494</v>
      </c>
      <c r="I71" s="20">
        <v>44056</v>
      </c>
      <c r="J71" s="21" t="s">
        <v>419</v>
      </c>
      <c r="K71" s="11" t="s">
        <v>26</v>
      </c>
      <c r="L71" s="13">
        <v>829150</v>
      </c>
      <c r="M71" s="13" t="e">
        <f>VLOOKUP(C71,[3]!Table1[[Province]:[Ngày HĐ dự phòng]],5,FALSE)</f>
        <v>#REF!</v>
      </c>
      <c r="N71" s="13" t="e">
        <f>VLOOKUP(C71,[3]!Table1[[Province]:[Ngày HĐ dự phòng]],6,FALSE)</f>
        <v>#REF!</v>
      </c>
      <c r="O71" s="13" t="e">
        <f t="shared" si="84"/>
        <v>#REF!</v>
      </c>
      <c r="P71" s="12"/>
      <c r="Q71" s="22" t="e">
        <f>VLOOKUP(C71,[3]!Table1[[Province]:[Ngày HĐ dự phòng]],14,FALSE)</f>
        <v>#REF!</v>
      </c>
      <c r="R71" s="12"/>
      <c r="S71" s="22">
        <v>44180</v>
      </c>
      <c r="T71" s="22">
        <v>44118</v>
      </c>
      <c r="U71" s="22" t="e">
        <f t="shared" si="76"/>
        <v>#REF!</v>
      </c>
      <c r="V71" s="14" t="e">
        <f t="shared" si="77"/>
        <v>#REF!</v>
      </c>
      <c r="W71" s="12">
        <v>30</v>
      </c>
      <c r="X71" s="14" t="e">
        <f t="shared" si="78"/>
        <v>#REF!</v>
      </c>
      <c r="Y71" s="218" t="e">
        <f>VLOOKUP(C71,[3]!Table1[[Province]:[Ngày HĐ dự phòng]],30,FALSE)</f>
        <v>#REF!</v>
      </c>
      <c r="Z71" s="22" t="e">
        <f>VLOOKUP(C71,[3]!Table1[[Province]:[Ngày HĐ dự phòng]],31,FALSE)</f>
        <v>#REF!</v>
      </c>
      <c r="AA71" s="218" t="e">
        <f>VLOOKUP(C71,[3]!Table1[[Province]:[Ngày HĐ dự phòng]],32,FALSE)</f>
        <v>#REF!</v>
      </c>
      <c r="AB71" s="22" t="e">
        <f>VLOOKUP(C71,[3]!Table1[[Province]:[Ngày HĐ dự phòng]],33,FALSE)</f>
        <v>#REF!</v>
      </c>
      <c r="AC71" s="40" t="e">
        <f t="shared" si="79"/>
        <v>#REF!</v>
      </c>
      <c r="AD71" s="43" t="e">
        <f t="shared" si="80"/>
        <v>#REF!</v>
      </c>
      <c r="AE71" s="43" t="e">
        <f t="shared" si="81"/>
        <v>#REF!</v>
      </c>
      <c r="AF71" s="39" t="e">
        <f>VLOOKUP(C71,[3]!Table1[[Province]:[Ngày HĐ dự phòng]],12,FALSE)</f>
        <v>#REF!</v>
      </c>
      <c r="AG71" s="39" t="e">
        <f t="shared" si="82"/>
        <v>#REF!</v>
      </c>
      <c r="AH71" s="39">
        <v>44118</v>
      </c>
      <c r="AI71" s="39">
        <v>44132</v>
      </c>
      <c r="AJ71" s="39">
        <v>44132</v>
      </c>
      <c r="AK71" s="231" t="s">
        <v>499</v>
      </c>
      <c r="AL71" s="230">
        <v>44190</v>
      </c>
      <c r="AM71" s="42">
        <v>1453466784</v>
      </c>
      <c r="AN71" s="230">
        <v>44941</v>
      </c>
      <c r="AO71" s="39" t="e">
        <f t="shared" si="83"/>
        <v>#REF!</v>
      </c>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c r="IZ71" s="15"/>
    </row>
    <row r="72" spans="1:260" s="10" customFormat="1" ht="36.75" customHeight="1">
      <c r="A72" s="11">
        <f t="shared" si="12"/>
        <v>8</v>
      </c>
      <c r="B72" s="16" t="str">
        <f>VLOOKUP(A72,'Tên tỉnh'!$A$3:$C$65,2,FALSE)</f>
        <v>VNPT Bình Dương</v>
      </c>
      <c r="C72" s="17" t="str">
        <f>VLOOKUP(A72,'Tên tỉnh'!$A$3:$C$65,3,FALSE)</f>
        <v>Bình Dương</v>
      </c>
      <c r="D72" s="18" t="s">
        <v>485</v>
      </c>
      <c r="E72" s="17" t="s">
        <v>486</v>
      </c>
      <c r="F72" s="19">
        <v>43633</v>
      </c>
      <c r="G72" s="11">
        <v>4</v>
      </c>
      <c r="H72" s="11" t="s">
        <v>489</v>
      </c>
      <c r="I72" s="20">
        <v>44056</v>
      </c>
      <c r="J72" s="21" t="s">
        <v>419</v>
      </c>
      <c r="K72" s="11" t="s">
        <v>26</v>
      </c>
      <c r="L72" s="13">
        <v>829150</v>
      </c>
      <c r="M72" s="13" t="e">
        <f>VLOOKUP(C72,[4]!Table1[[Province]:[Ngày HĐ dự phòng]],6,FALSE)</f>
        <v>#REF!</v>
      </c>
      <c r="N72" s="13" t="e">
        <f>VLOOKUP(C72,[4]!Table1[[Province]:[Ngày HĐ dự phòng]],7,FALSE)</f>
        <v>#REF!</v>
      </c>
      <c r="O72" s="13" t="e">
        <f t="shared" si="84"/>
        <v>#REF!</v>
      </c>
      <c r="P72" s="12"/>
      <c r="Q72" s="22" t="e">
        <f>VLOOKUP(C72,[4]!Table1[[Province]:[Ngày HĐ dự phòng]],16,FALSE)</f>
        <v>#REF!</v>
      </c>
      <c r="R72" s="12"/>
      <c r="S72" s="22">
        <v>44208</v>
      </c>
      <c r="T72" s="22">
        <v>44127</v>
      </c>
      <c r="U72" s="22" t="e">
        <f t="shared" si="76"/>
        <v>#REF!</v>
      </c>
      <c r="V72" s="14" t="e">
        <f t="shared" si="77"/>
        <v>#REF!</v>
      </c>
      <c r="W72" s="12">
        <v>30</v>
      </c>
      <c r="X72" s="14" t="e">
        <f t="shared" si="78"/>
        <v>#REF!</v>
      </c>
      <c r="Y72" s="218" t="e">
        <f>VLOOKUP(C72,[4]!Table1[[Province]:[Ngày HĐ dự phòng]],32,FALSE)</f>
        <v>#REF!</v>
      </c>
      <c r="Z72" s="22" t="e">
        <f>VLOOKUP(C72,[4]!Table1[[Province]:[Ngày HĐ dự phòng]],33,FALSE)</f>
        <v>#REF!</v>
      </c>
      <c r="AA72" s="218" t="e">
        <f>VLOOKUP(C72,[4]!Table1[[Province]:[Ngày HĐ dự phòng]],34,FALSE)</f>
        <v>#REF!</v>
      </c>
      <c r="AB72" s="22" t="e">
        <f>VLOOKUP(C72,[4]!Table1[[Province]:[Ngày HĐ dự phòng]],35,FALSE)</f>
        <v>#REF!</v>
      </c>
      <c r="AC72" s="40" t="e">
        <f t="shared" si="79"/>
        <v>#REF!</v>
      </c>
      <c r="AD72" s="43" t="e">
        <f t="shared" si="80"/>
        <v>#REF!</v>
      </c>
      <c r="AE72" s="43" t="e">
        <f t="shared" si="81"/>
        <v>#REF!</v>
      </c>
      <c r="AF72" s="39" t="e">
        <f>VLOOKUP(C72,[4]!Table1[[Province]:[Ngày HĐ dự phòng]],13,FALSE)</f>
        <v>#REF!</v>
      </c>
      <c r="AG72" s="39" t="e">
        <f t="shared" si="82"/>
        <v>#REF!</v>
      </c>
      <c r="AH72" s="39">
        <v>44127</v>
      </c>
      <c r="AI72" s="39">
        <v>44161</v>
      </c>
      <c r="AJ72" s="39">
        <v>44161</v>
      </c>
      <c r="AK72" s="231" t="s">
        <v>500</v>
      </c>
      <c r="AL72" s="230">
        <v>44214</v>
      </c>
      <c r="AM72" s="42">
        <v>241970845</v>
      </c>
      <c r="AN72" s="230">
        <v>44970</v>
      </c>
      <c r="AO72" s="39" t="e">
        <f t="shared" si="83"/>
        <v>#REF!</v>
      </c>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c r="IZ72" s="15"/>
    </row>
    <row r="73" spans="1:260" s="10" customFormat="1" ht="36.75" customHeight="1">
      <c r="A73" s="11">
        <f t="shared" si="12"/>
        <v>8</v>
      </c>
      <c r="B73" s="16" t="str">
        <f>VLOOKUP(A73,'Tên tỉnh'!$A$3:$C$65,2,FALSE)</f>
        <v>VNPT Bình Dương</v>
      </c>
      <c r="C73" s="17" t="str">
        <f>VLOOKUP(A73,'Tên tỉnh'!$A$3:$C$65,3,FALSE)</f>
        <v>Bình Dương</v>
      </c>
      <c r="D73" s="18" t="s">
        <v>485</v>
      </c>
      <c r="E73" s="17" t="s">
        <v>486</v>
      </c>
      <c r="F73" s="19">
        <v>43633</v>
      </c>
      <c r="G73" s="11">
        <v>5</v>
      </c>
      <c r="H73" s="11" t="s">
        <v>490</v>
      </c>
      <c r="I73" s="20">
        <v>44056</v>
      </c>
      <c r="J73" s="21" t="s">
        <v>419</v>
      </c>
      <c r="K73" s="11" t="s">
        <v>26</v>
      </c>
      <c r="L73" s="13">
        <v>829150</v>
      </c>
      <c r="M73" s="13" t="e">
        <f>VLOOKUP(C73,[5]!Table1[[Province]:[Ngày HĐ dự phòng]],5,FALSE)</f>
        <v>#REF!</v>
      </c>
      <c r="N73" s="13" t="e">
        <f>VLOOKUP(C73,[5]!Table1[[Province]:[Ngày HĐ dự phòng]],6,FALSE)</f>
        <v>#REF!</v>
      </c>
      <c r="O73" s="13" t="e">
        <f t="shared" si="84"/>
        <v>#REF!</v>
      </c>
      <c r="P73" s="12"/>
      <c r="Q73" s="22" t="e">
        <f>VLOOKUP(C73,[5]!Table1[[Province]:[Ngày HĐ dự phòng]],14,FALSE)</f>
        <v>#REF!</v>
      </c>
      <c r="R73" s="12"/>
      <c r="S73" s="22">
        <v>44210</v>
      </c>
      <c r="T73" s="22">
        <v>44148</v>
      </c>
      <c r="U73" s="22" t="e">
        <f t="shared" si="76"/>
        <v>#REF!</v>
      </c>
      <c r="V73" s="14" t="e">
        <f t="shared" si="77"/>
        <v>#REF!</v>
      </c>
      <c r="W73" s="12">
        <v>30</v>
      </c>
      <c r="X73" s="14" t="e">
        <f t="shared" si="78"/>
        <v>#REF!</v>
      </c>
      <c r="Y73" s="218" t="e">
        <f>VLOOKUP(C73,[5]!Table1[[Province]:[Ngày HĐ dự phòng]],30,FALSE)</f>
        <v>#REF!</v>
      </c>
      <c r="Z73" s="22" t="e">
        <f>VLOOKUP(C73,[5]!Table1[[Province]:[Ngày HĐ dự phòng]],31,FALSE)</f>
        <v>#REF!</v>
      </c>
      <c r="AA73" s="218" t="e">
        <f>VLOOKUP(C73,[5]!Table1[[Province]:[Ngày HĐ dự phòng]],32,FALSE)</f>
        <v>#REF!</v>
      </c>
      <c r="AB73" s="22" t="e">
        <f>VLOOKUP(C73,[5]!Table1[[Province]:[Ngày HĐ dự phòng]],33,FALSE)</f>
        <v>#REF!</v>
      </c>
      <c r="AC73" s="40" t="e">
        <f t="shared" si="79"/>
        <v>#REF!</v>
      </c>
      <c r="AD73" s="43" t="e">
        <f t="shared" si="80"/>
        <v>#REF!</v>
      </c>
      <c r="AE73" s="43" t="e">
        <f t="shared" si="81"/>
        <v>#REF!</v>
      </c>
      <c r="AF73" s="39" t="e">
        <f>VLOOKUP(C73,[5]!Table1[[Province]:[Ngày HĐ dự phòng]],12,FALSE)</f>
        <v>#REF!</v>
      </c>
      <c r="AG73" s="39" t="e">
        <f t="shared" si="82"/>
        <v>#REF!</v>
      </c>
      <c r="AH73" s="39">
        <v>44148</v>
      </c>
      <c r="AI73" s="39">
        <v>44162</v>
      </c>
      <c r="AJ73" s="39">
        <v>44162</v>
      </c>
      <c r="AK73" s="232" t="s">
        <v>501</v>
      </c>
      <c r="AL73" s="230">
        <v>44214</v>
      </c>
      <c r="AM73" s="42">
        <v>786063220</v>
      </c>
      <c r="AN73" s="230">
        <v>44970</v>
      </c>
      <c r="AO73" s="39" t="e">
        <f t="shared" si="83"/>
        <v>#REF!</v>
      </c>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c r="IZ73" s="15"/>
    </row>
    <row r="74" spans="1:260" s="10" customFormat="1" ht="36.75" customHeight="1">
      <c r="A74" s="11">
        <f t="shared" si="12"/>
        <v>8</v>
      </c>
      <c r="B74" s="16" t="str">
        <f>VLOOKUP(A74,'Tên tỉnh'!$A$3:$C$65,2,FALSE)</f>
        <v>VNPT Bình Dương</v>
      </c>
      <c r="C74" s="17" t="str">
        <f>VLOOKUP(A74,'Tên tỉnh'!$A$3:$C$65,3,FALSE)</f>
        <v>Bình Dương</v>
      </c>
      <c r="D74" s="18" t="s">
        <v>485</v>
      </c>
      <c r="E74" s="17" t="s">
        <v>486</v>
      </c>
      <c r="F74" s="19">
        <v>43633</v>
      </c>
      <c r="G74" s="11">
        <v>6</v>
      </c>
      <c r="H74" s="12" t="s">
        <v>491</v>
      </c>
      <c r="I74" s="20">
        <v>44056</v>
      </c>
      <c r="J74" s="21" t="s">
        <v>419</v>
      </c>
      <c r="K74" s="11" t="s">
        <v>26</v>
      </c>
      <c r="L74" s="13">
        <v>829150</v>
      </c>
      <c r="M74" s="13" t="e">
        <f>VLOOKUP(C74,[6]!Table1[[Province]:[Ngày HĐ dự phòng]],5,FALSE)</f>
        <v>#REF!</v>
      </c>
      <c r="N74" s="13" t="e">
        <f>VLOOKUP(C74,[6]!Table1[[Province]:[Ngày HĐ dự phòng]],6,FALSE)</f>
        <v>#REF!</v>
      </c>
      <c r="O74" s="13" t="e">
        <f t="shared" si="84"/>
        <v>#REF!</v>
      </c>
      <c r="P74" s="12"/>
      <c r="Q74" s="22" t="e">
        <f>VLOOKUP(C74,[6]!Table1[[Province]:[Ngày HĐ dự phòng]],14,FALSE)</f>
        <v>#REF!</v>
      </c>
      <c r="R74" s="12"/>
      <c r="S74" s="22">
        <v>44251</v>
      </c>
      <c r="T74" s="22">
        <v>44179</v>
      </c>
      <c r="U74" s="22" t="e">
        <f t="shared" si="76"/>
        <v>#REF!</v>
      </c>
      <c r="V74" s="14" t="e">
        <f t="shared" si="77"/>
        <v>#REF!</v>
      </c>
      <c r="W74" s="12">
        <v>30</v>
      </c>
      <c r="X74" s="14" t="e">
        <f t="shared" si="78"/>
        <v>#REF!</v>
      </c>
      <c r="Y74" s="218" t="e">
        <f>VLOOKUP(C74,[6]!Table1[[Province]:[Ngày HĐ dự phòng]],30,FALSE)</f>
        <v>#REF!</v>
      </c>
      <c r="Z74" s="22" t="e">
        <f>VLOOKUP(C74,[6]!Table1[[Province]:[Ngày HĐ dự phòng]],31,FALSE)</f>
        <v>#REF!</v>
      </c>
      <c r="AA74" s="218" t="e">
        <f>VLOOKUP(C74,[6]!Table1[[Province]:[Ngày HĐ dự phòng]],32,FALSE)</f>
        <v>#REF!</v>
      </c>
      <c r="AB74" s="22" t="e">
        <f>VLOOKUP(C74,[6]!Table1[[Province]:[Ngày HĐ dự phòng]],33,FALSE)</f>
        <v>#REF!</v>
      </c>
      <c r="AC74" s="40" t="e">
        <f t="shared" si="79"/>
        <v>#REF!</v>
      </c>
      <c r="AD74" s="43" t="e">
        <f t="shared" si="80"/>
        <v>#REF!</v>
      </c>
      <c r="AE74" s="43" t="e">
        <f t="shared" si="81"/>
        <v>#REF!</v>
      </c>
      <c r="AF74" s="39" t="e">
        <f>VLOOKUP(C74,[6]!Table1[[Province]:[Ngày HĐ dự phòng]],12,FALSE)</f>
        <v>#REF!</v>
      </c>
      <c r="AG74" s="39" t="e">
        <f t="shared" si="82"/>
        <v>#REF!</v>
      </c>
      <c r="AH74" s="39">
        <v>44179</v>
      </c>
      <c r="AI74" s="39">
        <v>44190</v>
      </c>
      <c r="AJ74" s="39">
        <v>44190</v>
      </c>
      <c r="AK74" s="232" t="s">
        <v>502</v>
      </c>
      <c r="AL74" s="230">
        <v>44259</v>
      </c>
      <c r="AM74" s="42">
        <v>1476131599</v>
      </c>
      <c r="AN74" s="230">
        <v>45012</v>
      </c>
      <c r="AO74" s="39" t="e">
        <f t="shared" si="83"/>
        <v>#REF!</v>
      </c>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5"/>
      <c r="GG74" s="15"/>
      <c r="GH74" s="15"/>
      <c r="GI74" s="15"/>
      <c r="GJ74" s="15"/>
      <c r="GK74" s="15"/>
      <c r="GL74" s="15"/>
      <c r="GM74" s="15"/>
      <c r="GN74" s="15"/>
      <c r="GO74" s="15"/>
      <c r="GP74" s="15"/>
      <c r="GQ74" s="15"/>
      <c r="GR74" s="15"/>
      <c r="GS74" s="15"/>
      <c r="GT74" s="15"/>
      <c r="GU74" s="15"/>
      <c r="GV74" s="15"/>
      <c r="GW74" s="15"/>
      <c r="GX74" s="15"/>
      <c r="GY74" s="15"/>
      <c r="GZ74" s="15"/>
      <c r="HA74" s="15"/>
      <c r="HB74" s="15"/>
      <c r="HC74" s="15"/>
      <c r="HD74" s="15"/>
      <c r="HE74" s="15"/>
      <c r="HF74" s="15"/>
      <c r="HG74" s="15"/>
      <c r="HH74" s="15"/>
      <c r="HI74" s="15"/>
      <c r="HJ74" s="15"/>
      <c r="HK74" s="15"/>
      <c r="HL74" s="15"/>
      <c r="HM74" s="15"/>
      <c r="HN74" s="15"/>
      <c r="HO74" s="15"/>
      <c r="HP74" s="15"/>
      <c r="HQ74" s="15"/>
      <c r="HR74" s="15"/>
      <c r="HS74" s="15"/>
      <c r="HT74" s="15"/>
      <c r="HU74" s="15"/>
      <c r="HV74" s="15"/>
      <c r="HW74" s="15"/>
      <c r="HX74" s="15"/>
      <c r="HY74" s="15"/>
      <c r="HZ74" s="15"/>
      <c r="IA74" s="15"/>
      <c r="IB74" s="15"/>
      <c r="IC74" s="15"/>
      <c r="ID74" s="15"/>
      <c r="IE74" s="15"/>
      <c r="IF74" s="15"/>
      <c r="IG74" s="15"/>
      <c r="IH74" s="15"/>
      <c r="II74" s="15"/>
      <c r="IJ74" s="15"/>
      <c r="IK74" s="15"/>
      <c r="IL74" s="15"/>
      <c r="IM74" s="15"/>
      <c r="IN74" s="15"/>
      <c r="IO74" s="15"/>
      <c r="IP74" s="15"/>
      <c r="IQ74" s="15"/>
      <c r="IR74" s="15"/>
      <c r="IS74" s="15"/>
      <c r="IT74" s="15"/>
      <c r="IU74" s="15"/>
      <c r="IV74" s="15"/>
      <c r="IW74" s="15"/>
      <c r="IX74" s="15"/>
      <c r="IY74" s="15"/>
      <c r="IZ74" s="15"/>
    </row>
    <row r="75" spans="1:260" s="10" customFormat="1" ht="36.75" customHeight="1">
      <c r="A75" s="11">
        <f t="shared" si="12"/>
        <v>8</v>
      </c>
      <c r="B75" s="16" t="str">
        <f>VLOOKUP(A75,'Tên tỉnh'!$A$3:$C$65,2,FALSE)</f>
        <v>VNPT Bình Dương</v>
      </c>
      <c r="C75" s="17" t="str">
        <f>VLOOKUP(A75,'Tên tỉnh'!$A$3:$C$65,3,FALSE)</f>
        <v>Bình Dương</v>
      </c>
      <c r="D75" s="18" t="s">
        <v>485</v>
      </c>
      <c r="E75" s="17" t="s">
        <v>486</v>
      </c>
      <c r="F75" s="19">
        <v>43633</v>
      </c>
      <c r="G75" s="11">
        <v>7</v>
      </c>
      <c r="H75" s="11" t="s">
        <v>492</v>
      </c>
      <c r="I75" s="20">
        <v>44056</v>
      </c>
      <c r="J75" s="21" t="s">
        <v>419</v>
      </c>
      <c r="K75" s="11" t="s">
        <v>26</v>
      </c>
      <c r="L75" s="13">
        <v>829150</v>
      </c>
      <c r="M75" s="13" t="e">
        <f>VLOOKUP(C74,[7]!Table1[[Province]:[Ngày HĐ dự phòng]],6,FALSE)</f>
        <v>#REF!</v>
      </c>
      <c r="N75" s="13" t="e">
        <f>VLOOKUP(C74,[7]!Table1[[Province]:[Ngày HĐ dự phòng]],7,FALSE)</f>
        <v>#REF!</v>
      </c>
      <c r="O75" s="13" t="e">
        <f t="shared" si="84"/>
        <v>#REF!</v>
      </c>
      <c r="P75" s="12"/>
      <c r="Q75" s="22" t="e">
        <f>VLOOKUP(C74,[7]!Table1[[Province]:[Ngày HĐ dự phòng]],16,FALSE)</f>
        <v>#REF!</v>
      </c>
      <c r="R75" s="12"/>
      <c r="S75" s="22">
        <v>44263</v>
      </c>
      <c r="T75" s="22">
        <v>44200</v>
      </c>
      <c r="U75" s="22" t="e">
        <f t="shared" si="76"/>
        <v>#REF!</v>
      </c>
      <c r="V75" s="14" t="e">
        <f t="shared" si="77"/>
        <v>#REF!</v>
      </c>
      <c r="W75" s="12">
        <v>30</v>
      </c>
      <c r="X75" s="14" t="e">
        <f t="shared" si="78"/>
        <v>#REF!</v>
      </c>
      <c r="Y75" s="218" t="e">
        <f>VLOOKUP(C74,[7]!Table1[[Province]:[Ngày HĐ dự phòng]],32,FALSE)</f>
        <v>#REF!</v>
      </c>
      <c r="Z75" s="22" t="e">
        <f>VLOOKUP(C74,[7]!Table1[[Province]:[Ngày HĐ dự phòng]],33,FALSE)</f>
        <v>#REF!</v>
      </c>
      <c r="AA75" s="218" t="e">
        <f>VLOOKUP(C74,[7]!Table1[[Province]:[Ngày HĐ dự phòng]],34,FALSE)</f>
        <v>#REF!</v>
      </c>
      <c r="AB75" s="22" t="e">
        <f>VLOOKUP(C74,[7]!Table1[[Province]:[Ngày HĐ dự phòng]],35,FALSE)</f>
        <v>#REF!</v>
      </c>
      <c r="AC75" s="40" t="e">
        <f t="shared" si="79"/>
        <v>#REF!</v>
      </c>
      <c r="AD75" s="43" t="e">
        <f t="shared" si="80"/>
        <v>#REF!</v>
      </c>
      <c r="AE75" s="43" t="e">
        <f t="shared" si="81"/>
        <v>#REF!</v>
      </c>
      <c r="AF75" s="39" t="e">
        <f>VLOOKUP(C74,[7]!Table1[[Province]:[Ngày HĐ dự phòng]],13,FALSE)</f>
        <v>#REF!</v>
      </c>
      <c r="AG75" s="39" t="e">
        <f t="shared" si="82"/>
        <v>#REF!</v>
      </c>
      <c r="AH75" s="39">
        <v>44200</v>
      </c>
      <c r="AI75" s="39">
        <v>44210</v>
      </c>
      <c r="AJ75" s="39">
        <v>44210</v>
      </c>
      <c r="AK75" s="232" t="s">
        <v>503</v>
      </c>
      <c r="AL75" s="230">
        <v>44272</v>
      </c>
      <c r="AM75" s="42">
        <v>492515100</v>
      </c>
      <c r="AN75" s="230">
        <v>45023</v>
      </c>
      <c r="AO75" s="39" t="e">
        <f t="shared" si="83"/>
        <v>#REF!</v>
      </c>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c r="DQ75" s="15"/>
      <c r="DR75" s="15"/>
      <c r="DS75" s="15"/>
      <c r="DT75" s="15"/>
      <c r="DU75" s="15"/>
      <c r="DV75" s="15"/>
      <c r="DW75" s="15"/>
      <c r="DX75" s="15"/>
      <c r="DY75" s="15"/>
      <c r="DZ75" s="15"/>
      <c r="EA75" s="15"/>
      <c r="EB75" s="15"/>
      <c r="EC75" s="15"/>
      <c r="ED75" s="15"/>
      <c r="EE75" s="15"/>
      <c r="EF75" s="15"/>
      <c r="EG75" s="15"/>
      <c r="EH75" s="15"/>
      <c r="EI75" s="15"/>
      <c r="EJ75" s="15"/>
      <c r="EK75" s="15"/>
      <c r="EL75" s="15"/>
      <c r="EM75" s="15"/>
      <c r="EN75" s="15"/>
      <c r="EO75" s="15"/>
      <c r="EP75" s="15"/>
      <c r="EQ75" s="15"/>
      <c r="ER75" s="15"/>
      <c r="ES75" s="15"/>
      <c r="ET75" s="15"/>
      <c r="EU75" s="15"/>
      <c r="EV75" s="15"/>
      <c r="EW75" s="15"/>
      <c r="EX75" s="15"/>
      <c r="EY75" s="15"/>
      <c r="EZ75" s="15"/>
      <c r="FA75" s="15"/>
      <c r="FB75" s="15"/>
      <c r="FC75" s="15"/>
      <c r="FD75" s="15"/>
      <c r="FE75" s="15"/>
      <c r="FF75" s="15"/>
      <c r="FG75" s="15"/>
      <c r="FH75" s="15"/>
      <c r="FI75" s="15"/>
      <c r="FJ75" s="15"/>
      <c r="FK75" s="15"/>
      <c r="FL75" s="15"/>
      <c r="FM75" s="15"/>
      <c r="FN75" s="15"/>
      <c r="FO75" s="15"/>
      <c r="FP75" s="15"/>
      <c r="FQ75" s="15"/>
      <c r="FR75" s="15"/>
      <c r="FS75" s="15"/>
      <c r="FT75" s="15"/>
      <c r="FU75" s="15"/>
      <c r="FV75" s="15"/>
      <c r="FW75" s="15"/>
      <c r="FX75" s="15"/>
      <c r="FY75" s="15"/>
      <c r="FZ75" s="15"/>
      <c r="GA75" s="15"/>
      <c r="GB75" s="15"/>
      <c r="GC75" s="15"/>
      <c r="GD75" s="15"/>
      <c r="GE75" s="15"/>
      <c r="GF75" s="15"/>
      <c r="GG75" s="15"/>
      <c r="GH75" s="15"/>
      <c r="GI75" s="15"/>
      <c r="GJ75" s="15"/>
      <c r="GK75" s="15"/>
      <c r="GL75" s="15"/>
      <c r="GM75" s="15"/>
      <c r="GN75" s="15"/>
      <c r="GO75" s="15"/>
      <c r="GP75" s="15"/>
      <c r="GQ75" s="15"/>
      <c r="GR75" s="15"/>
      <c r="GS75" s="15"/>
      <c r="GT75" s="15"/>
      <c r="GU75" s="15"/>
      <c r="GV75" s="15"/>
      <c r="GW75" s="15"/>
      <c r="GX75" s="15"/>
      <c r="GY75" s="15"/>
      <c r="GZ75" s="15"/>
      <c r="HA75" s="15"/>
      <c r="HB75" s="15"/>
      <c r="HC75" s="15"/>
      <c r="HD75" s="15"/>
      <c r="HE75" s="15"/>
      <c r="HF75" s="15"/>
      <c r="HG75" s="15"/>
      <c r="HH75" s="15"/>
      <c r="HI75" s="15"/>
      <c r="HJ75" s="15"/>
      <c r="HK75" s="15"/>
      <c r="HL75" s="15"/>
      <c r="HM75" s="15"/>
      <c r="HN75" s="15"/>
      <c r="HO75" s="15"/>
      <c r="HP75" s="15"/>
      <c r="HQ75" s="15"/>
      <c r="HR75" s="15"/>
      <c r="HS75" s="15"/>
      <c r="HT75" s="15"/>
      <c r="HU75" s="15"/>
      <c r="HV75" s="15"/>
      <c r="HW75" s="15"/>
      <c r="HX75" s="15"/>
      <c r="HY75" s="15"/>
      <c r="HZ75" s="15"/>
      <c r="IA75" s="15"/>
      <c r="IB75" s="15"/>
      <c r="IC75" s="15"/>
      <c r="ID75" s="15"/>
      <c r="IE75" s="15"/>
      <c r="IF75" s="15"/>
      <c r="IG75" s="15"/>
      <c r="IH75" s="15"/>
      <c r="II75" s="15"/>
      <c r="IJ75" s="15"/>
      <c r="IK75" s="15"/>
      <c r="IL75" s="15"/>
      <c r="IM75" s="15"/>
      <c r="IN75" s="15"/>
      <c r="IO75" s="15"/>
      <c r="IP75" s="15"/>
      <c r="IQ75" s="15"/>
      <c r="IR75" s="15"/>
      <c r="IS75" s="15"/>
      <c r="IT75" s="15"/>
      <c r="IU75" s="15"/>
      <c r="IV75" s="15"/>
      <c r="IW75" s="15"/>
      <c r="IX75" s="15"/>
      <c r="IY75" s="15"/>
      <c r="IZ75" s="15"/>
    </row>
    <row r="76" spans="1:260" s="25" customFormat="1" ht="27" customHeight="1">
      <c r="A76" s="11">
        <f t="shared" si="12"/>
        <v>8</v>
      </c>
      <c r="B76" s="16" t="str">
        <f>VLOOKUP(A76,'Tên tỉnh'!$A$3:$C$65,2,FALSE)</f>
        <v>VNPT Bình Dương</v>
      </c>
      <c r="C76" s="17" t="str">
        <f>VLOOKUP(A76,'Tên tỉnh'!$A$3:$C$65,3,FALSE)</f>
        <v>Bình Dương</v>
      </c>
      <c r="D76" s="18" t="s">
        <v>485</v>
      </c>
      <c r="E76" s="17" t="s">
        <v>486</v>
      </c>
      <c r="F76" s="19">
        <v>43633</v>
      </c>
      <c r="G76" s="11">
        <v>8</v>
      </c>
      <c r="H76" s="11" t="s">
        <v>493</v>
      </c>
      <c r="I76" s="20">
        <v>44056</v>
      </c>
      <c r="J76" s="21" t="s">
        <v>419</v>
      </c>
      <c r="K76" s="11" t="s">
        <v>26</v>
      </c>
      <c r="L76" s="13">
        <v>829150</v>
      </c>
      <c r="M76" s="13" t="e">
        <f>VLOOKUP(C76,[8]Sheet1!$B$2:$AH$2,5,FALSE)</f>
        <v>#N/A</v>
      </c>
      <c r="N76" s="13" t="e">
        <f>VLOOKUP(C76,[8]Sheet1!$B$2:$AH$2,6,FALSE)</f>
        <v>#N/A</v>
      </c>
      <c r="O76" s="13" t="e">
        <f t="shared" si="84"/>
        <v>#N/A</v>
      </c>
      <c r="P76" s="12"/>
      <c r="Q76" s="22" t="e">
        <f>VLOOKUP(C76,[8]Sheet1!$B$2:$AH$2,14,FALSE)</f>
        <v>#N/A</v>
      </c>
      <c r="R76" s="12"/>
      <c r="S76" s="22">
        <v>44279</v>
      </c>
      <c r="T76" s="22">
        <v>44223</v>
      </c>
      <c r="U76" s="22" t="e">
        <f t="shared" si="76"/>
        <v>#N/A</v>
      </c>
      <c r="V76" s="14" t="e">
        <f t="shared" si="77"/>
        <v>#N/A</v>
      </c>
      <c r="W76" s="12">
        <v>30</v>
      </c>
      <c r="X76" s="14" t="e">
        <f t="shared" si="78"/>
        <v>#N/A</v>
      </c>
      <c r="Y76" s="218" t="e">
        <f>VLOOKUP(C76,[8]Sheet1!$B$2:$AH$2,30,FALSE)</f>
        <v>#N/A</v>
      </c>
      <c r="Z76" s="22" t="e">
        <f>VLOOKUP(C76,[8]Sheet1!$B$2:$AH$2,31,FALSE)</f>
        <v>#N/A</v>
      </c>
      <c r="AA76" s="218" t="e">
        <f>VLOOKUP(C76,[8]Sheet1!$B$2:$AH$2,32,FALSE)</f>
        <v>#N/A</v>
      </c>
      <c r="AB76" s="22" t="e">
        <f>VLOOKUP(C76,[8]Sheet1!$B$2:$AH$2,33,FALSE)</f>
        <v>#N/A</v>
      </c>
      <c r="AC76" s="40" t="e">
        <f t="shared" si="79"/>
        <v>#N/A</v>
      </c>
      <c r="AD76" s="43" t="e">
        <f t="shared" si="80"/>
        <v>#N/A</v>
      </c>
      <c r="AE76" s="43" t="e">
        <f t="shared" si="81"/>
        <v>#N/A</v>
      </c>
      <c r="AF76" s="39" t="e">
        <f>VLOOKUP(C76,[8]Sheet1!$B$2:$AH$2,12,FALSE)</f>
        <v>#N/A</v>
      </c>
      <c r="AG76" s="39" t="e">
        <f t="shared" si="82"/>
        <v>#N/A</v>
      </c>
      <c r="AH76" s="39">
        <v>44223</v>
      </c>
      <c r="AI76" s="39">
        <v>44230</v>
      </c>
      <c r="AJ76" s="39">
        <v>44230</v>
      </c>
      <c r="AK76" s="232" t="s">
        <v>504</v>
      </c>
      <c r="AL76" s="230">
        <v>44288</v>
      </c>
      <c r="AM76" s="42">
        <v>262218688</v>
      </c>
      <c r="AN76" s="230">
        <v>45040</v>
      </c>
      <c r="AO76" s="39" t="e">
        <f t="shared" si="83"/>
        <v>#N/A</v>
      </c>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row>
    <row r="77" spans="1:260" s="25" customFormat="1" ht="28.5" customHeight="1">
      <c r="A77" s="23"/>
      <c r="B77" s="24" t="str">
        <f t="shared" ref="B77" si="85">B69&amp;" Total"</f>
        <v>VNPT Bình Dương Total</v>
      </c>
      <c r="C77" s="24"/>
      <c r="E77" s="228"/>
      <c r="F77" s="26"/>
      <c r="G77" s="23"/>
      <c r="I77" s="26"/>
      <c r="J77" s="27"/>
      <c r="L77" s="28"/>
      <c r="M77" s="28"/>
      <c r="N77" s="28"/>
      <c r="O77" s="29" t="e">
        <f t="shared" ref="O77" si="86">SUBTOTAL(9,O69:O76)</f>
        <v>#REF!</v>
      </c>
      <c r="P77" s="12"/>
      <c r="Q77" s="11"/>
      <c r="R77" s="28"/>
      <c r="S77" s="30"/>
      <c r="T77" s="31"/>
      <c r="U77" s="22"/>
      <c r="V77" s="32"/>
      <c r="W77" s="33"/>
      <c r="X77" s="14"/>
      <c r="Y77" s="218"/>
      <c r="Z77" s="22"/>
      <c r="AA77" s="218"/>
      <c r="AB77" s="22"/>
      <c r="AC77" s="38"/>
      <c r="AD77" s="38"/>
      <c r="AE77" s="38"/>
      <c r="AF77" s="38"/>
      <c r="AG77" s="38"/>
      <c r="AH77" s="38"/>
      <c r="AI77" s="38"/>
      <c r="AJ77" s="38"/>
      <c r="AK77" s="38"/>
      <c r="AL77" s="38"/>
      <c r="AM77" s="38"/>
      <c r="AN77" s="38"/>
      <c r="AO77" s="38"/>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row>
    <row r="78" spans="1:260" s="10" customFormat="1" ht="36.75" customHeight="1">
      <c r="A78" s="11">
        <f t="shared" si="12"/>
        <v>9</v>
      </c>
      <c r="B78" s="16" t="str">
        <f>VLOOKUP(A78,'Tên tỉnh'!$A$3:$C$65,2,FALSE)</f>
        <v>VNPT Bình Định</v>
      </c>
      <c r="C78" s="17" t="str">
        <f>VLOOKUP(A78,'Tên tỉnh'!$A$3:$C$65,3,FALSE)</f>
        <v>Bình Định</v>
      </c>
      <c r="D78" s="18" t="s">
        <v>485</v>
      </c>
      <c r="E78" s="17" t="s">
        <v>486</v>
      </c>
      <c r="F78" s="19">
        <v>43633</v>
      </c>
      <c r="G78" s="11">
        <v>1</v>
      </c>
      <c r="H78" s="11" t="s">
        <v>487</v>
      </c>
      <c r="I78" s="20">
        <v>44056</v>
      </c>
      <c r="J78" s="21" t="s">
        <v>419</v>
      </c>
      <c r="K78" s="11" t="s">
        <v>26</v>
      </c>
      <c r="L78" s="13">
        <v>829150</v>
      </c>
      <c r="M78" s="13" t="e">
        <f>VLOOKUP(C78,[1]!Table1[[Province]:[Ngày HĐ dự phòng]],5,FALSE)</f>
        <v>#REF!</v>
      </c>
      <c r="N78" s="13" t="e">
        <f>VLOOKUP(C78,[1]!Table1[[Province]:[Ngày HĐ dự phòng]],6,FALSE)</f>
        <v>#REF!</v>
      </c>
      <c r="O78" s="13" t="e">
        <f t="shared" si="84"/>
        <v>#REF!</v>
      </c>
      <c r="P78" s="12"/>
      <c r="Q78" s="22" t="e">
        <f>VLOOKUP(C78,[1]!Table1[[Province]:[Ngày HĐ dự phòng]],15,FALSE)</f>
        <v>#REF!</v>
      </c>
      <c r="R78" s="12"/>
      <c r="S78" s="22">
        <v>44153</v>
      </c>
      <c r="T78" s="22">
        <v>44068</v>
      </c>
      <c r="U78" s="22" t="e">
        <f t="shared" ref="U78:U85" si="87">Q78</f>
        <v>#REF!</v>
      </c>
      <c r="V78" s="14" t="e">
        <f t="shared" ref="V78:V85" si="88">U78-T78+1</f>
        <v>#REF!</v>
      </c>
      <c r="W78" s="12">
        <v>45</v>
      </c>
      <c r="X78" s="14" t="e">
        <f t="shared" ref="X78:X85" si="89">V78-W78</f>
        <v>#REF!</v>
      </c>
      <c r="Y78" s="218" t="e">
        <f>VLOOKUP(C78,[1]!Table1[[Province]:[Ngày HĐ dự phòng]],34,FALSE)</f>
        <v>#REF!</v>
      </c>
      <c r="Z78" s="22" t="e">
        <f>VLOOKUP(C78,[1]!Table1[[Province]:[Ngày HĐ dự phòng]],35,FALSE)</f>
        <v>#REF!</v>
      </c>
      <c r="AA78" s="218" t="e">
        <f>VLOOKUP(C78,[1]!Table1[[Province]:[Ngày HĐ dự phòng]],36,FALSE)</f>
        <v>#REF!</v>
      </c>
      <c r="AB78" s="22" t="e">
        <f>VLOOKUP(C78,[1]!Table1[[Province]:[Ngày HĐ dự phòng]],37,FALSE)</f>
        <v>#REF!</v>
      </c>
      <c r="AC78" s="40" t="e">
        <f t="shared" ref="AC78:AC85" si="90">O78</f>
        <v>#REF!</v>
      </c>
      <c r="AD78" s="43" t="e">
        <f t="shared" ref="AD78:AD85" si="91">AC78*0.1</f>
        <v>#REF!</v>
      </c>
      <c r="AE78" s="43" t="e">
        <f t="shared" ref="AE78:AE85" si="92">AC78+AD78</f>
        <v>#REF!</v>
      </c>
      <c r="AF78" s="39" t="e">
        <f>VLOOKUP(C78,[1]!Table1[[Province]:[Ngày HĐ dự phòng]],13,FALSE)</f>
        <v>#REF!</v>
      </c>
      <c r="AG78" s="39" t="e">
        <f t="shared" ref="AG78:AG85" si="93">AF78</f>
        <v>#REF!</v>
      </c>
      <c r="AH78" s="39">
        <v>44068</v>
      </c>
      <c r="AI78" s="39">
        <v>44097</v>
      </c>
      <c r="AJ78" s="39">
        <v>44097</v>
      </c>
      <c r="AK78" s="231" t="s">
        <v>497</v>
      </c>
      <c r="AL78" s="230">
        <v>44153</v>
      </c>
      <c r="AM78" s="42">
        <v>3008400799</v>
      </c>
      <c r="AN78" s="230">
        <v>44913</v>
      </c>
      <c r="AO78" s="39" t="e">
        <f t="shared" ref="AO78:AO85" si="94">AF78</f>
        <v>#REF!</v>
      </c>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c r="DQ78" s="15"/>
      <c r="DR78" s="15"/>
      <c r="DS78" s="15"/>
      <c r="DT78" s="15"/>
      <c r="DU78" s="15"/>
      <c r="DV78" s="15"/>
      <c r="DW78" s="15"/>
      <c r="DX78" s="15"/>
      <c r="DY78" s="15"/>
      <c r="DZ78" s="15"/>
      <c r="EA78" s="15"/>
      <c r="EB78" s="15"/>
      <c r="EC78" s="15"/>
      <c r="ED78" s="15"/>
      <c r="EE78" s="15"/>
      <c r="EF78" s="15"/>
      <c r="EG78" s="15"/>
      <c r="EH78" s="15"/>
      <c r="EI78" s="15"/>
      <c r="EJ78" s="15"/>
      <c r="EK78" s="15"/>
      <c r="EL78" s="15"/>
      <c r="EM78" s="15"/>
      <c r="EN78" s="15"/>
      <c r="EO78" s="15"/>
      <c r="EP78" s="15"/>
      <c r="EQ78" s="15"/>
      <c r="ER78" s="15"/>
      <c r="ES78" s="15"/>
      <c r="ET78" s="15"/>
      <c r="EU78" s="15"/>
      <c r="EV78" s="15"/>
      <c r="EW78" s="15"/>
      <c r="EX78" s="15"/>
      <c r="EY78" s="15"/>
      <c r="EZ78" s="15"/>
      <c r="FA78" s="15"/>
      <c r="FB78" s="15"/>
      <c r="FC78" s="15"/>
      <c r="FD78" s="15"/>
      <c r="FE78" s="15"/>
      <c r="FF78" s="15"/>
      <c r="FG78" s="15"/>
      <c r="FH78" s="15"/>
      <c r="FI78" s="15"/>
      <c r="FJ78" s="15"/>
      <c r="FK78" s="15"/>
      <c r="FL78" s="15"/>
      <c r="FM78" s="15"/>
      <c r="FN78" s="15"/>
      <c r="FO78" s="15"/>
      <c r="FP78" s="15"/>
      <c r="FQ78" s="15"/>
      <c r="FR78" s="15"/>
      <c r="FS78" s="15"/>
      <c r="FT78" s="15"/>
      <c r="FU78" s="15"/>
      <c r="FV78" s="15"/>
      <c r="FW78" s="15"/>
      <c r="FX78" s="15"/>
      <c r="FY78" s="15"/>
      <c r="FZ78" s="15"/>
      <c r="GA78" s="15"/>
      <c r="GB78" s="15"/>
      <c r="GC78" s="15"/>
      <c r="GD78" s="15"/>
      <c r="GE78" s="15"/>
      <c r="GF78" s="15"/>
      <c r="GG78" s="15"/>
      <c r="GH78" s="15"/>
      <c r="GI78" s="15"/>
      <c r="GJ78" s="15"/>
      <c r="GK78" s="15"/>
      <c r="GL78" s="15"/>
      <c r="GM78" s="15"/>
      <c r="GN78" s="15"/>
      <c r="GO78" s="15"/>
      <c r="GP78" s="15"/>
      <c r="GQ78" s="15"/>
      <c r="GR78" s="15"/>
      <c r="GS78" s="15"/>
      <c r="GT78" s="15"/>
      <c r="GU78" s="15"/>
      <c r="GV78" s="15"/>
      <c r="GW78" s="15"/>
      <c r="GX78" s="15"/>
      <c r="GY78" s="15"/>
      <c r="GZ78" s="15"/>
      <c r="HA78" s="15"/>
      <c r="HB78" s="15"/>
      <c r="HC78" s="15"/>
      <c r="HD78" s="15"/>
      <c r="HE78" s="15"/>
      <c r="HF78" s="15"/>
      <c r="HG78" s="15"/>
      <c r="HH78" s="15"/>
      <c r="HI78" s="15"/>
      <c r="HJ78" s="15"/>
      <c r="HK78" s="15"/>
      <c r="HL78" s="15"/>
      <c r="HM78" s="15"/>
      <c r="HN78" s="15"/>
      <c r="HO78" s="15"/>
      <c r="HP78" s="15"/>
      <c r="HQ78" s="15"/>
      <c r="HR78" s="15"/>
      <c r="HS78" s="15"/>
      <c r="HT78" s="15"/>
      <c r="HU78" s="15"/>
      <c r="HV78" s="15"/>
      <c r="HW78" s="15"/>
      <c r="HX78" s="15"/>
      <c r="HY78" s="15"/>
      <c r="HZ78" s="15"/>
      <c r="IA78" s="15"/>
      <c r="IB78" s="15"/>
      <c r="IC78" s="15"/>
      <c r="ID78" s="15"/>
      <c r="IE78" s="15"/>
      <c r="IF78" s="15"/>
      <c r="IG78" s="15"/>
      <c r="IH78" s="15"/>
      <c r="II78" s="15"/>
      <c r="IJ78" s="15"/>
      <c r="IK78" s="15"/>
      <c r="IL78" s="15"/>
      <c r="IM78" s="15"/>
      <c r="IN78" s="15"/>
      <c r="IO78" s="15"/>
      <c r="IP78" s="15"/>
      <c r="IQ78" s="15"/>
      <c r="IR78" s="15"/>
      <c r="IS78" s="15"/>
      <c r="IT78" s="15"/>
      <c r="IU78" s="15"/>
      <c r="IV78" s="15"/>
      <c r="IW78" s="15"/>
      <c r="IX78" s="15"/>
      <c r="IY78" s="15"/>
      <c r="IZ78" s="15"/>
    </row>
    <row r="79" spans="1:260" s="10" customFormat="1" ht="36.75" customHeight="1">
      <c r="A79" s="11">
        <f t="shared" ref="A79:A142" si="95">A70+1</f>
        <v>9</v>
      </c>
      <c r="B79" s="16" t="str">
        <f>VLOOKUP(A79,'Tên tỉnh'!$A$3:$C$65,2,FALSE)</f>
        <v>VNPT Bình Định</v>
      </c>
      <c r="C79" s="17" t="str">
        <f>VLOOKUP(A79,'Tên tỉnh'!$A$3:$C$65,3,FALSE)</f>
        <v>Bình Định</v>
      </c>
      <c r="D79" s="18" t="s">
        <v>485</v>
      </c>
      <c r="E79" s="17" t="s">
        <v>486</v>
      </c>
      <c r="F79" s="19">
        <v>43633</v>
      </c>
      <c r="G79" s="11">
        <v>2</v>
      </c>
      <c r="H79" s="12" t="s">
        <v>488</v>
      </c>
      <c r="I79" s="20">
        <v>44056</v>
      </c>
      <c r="J79" s="21" t="s">
        <v>419</v>
      </c>
      <c r="K79" s="11" t="s">
        <v>26</v>
      </c>
      <c r="L79" s="13">
        <v>829150</v>
      </c>
      <c r="M79" s="13" t="e">
        <f>VLOOKUP(C79,[2]!Table1[[Province]:[Ngày HĐ dự phòng]],5,FALSE)</f>
        <v>#REF!</v>
      </c>
      <c r="N79" s="13" t="e">
        <f>VLOOKUP(C79,[2]!Table1[[Province]:[Ngày HĐ dự phòng]],6,FALSE)</f>
        <v>#REF!</v>
      </c>
      <c r="O79" s="13" t="e">
        <f t="shared" si="84"/>
        <v>#REF!</v>
      </c>
      <c r="P79" s="12"/>
      <c r="Q79" s="22" t="e">
        <f>VLOOKUP(C79,[2]!Table1[[Province]:[Ngày HĐ dự phòng]],14,FALSE)</f>
        <v>#REF!</v>
      </c>
      <c r="R79" s="12"/>
      <c r="S79" s="22">
        <v>44154</v>
      </c>
      <c r="T79" s="22">
        <v>44091</v>
      </c>
      <c r="U79" s="22" t="e">
        <f t="shared" si="87"/>
        <v>#REF!</v>
      </c>
      <c r="V79" s="14" t="e">
        <f t="shared" si="88"/>
        <v>#REF!</v>
      </c>
      <c r="W79" s="12">
        <v>30</v>
      </c>
      <c r="X79" s="14" t="e">
        <f t="shared" si="89"/>
        <v>#REF!</v>
      </c>
      <c r="Y79" s="218" t="e">
        <f>VLOOKUP(C79,[2]!Table1[[Province]:[Ngày HĐ dự phòng]],30,FALSE)</f>
        <v>#REF!</v>
      </c>
      <c r="Z79" s="22" t="e">
        <f>VLOOKUP(C79,[2]!Table1[[Province]:[Ngày HĐ dự phòng]],31,FALSE)</f>
        <v>#REF!</v>
      </c>
      <c r="AA79" s="218" t="e">
        <f>VLOOKUP(C79,[2]!Table1[[Province]:[Ngày HĐ dự phòng]],32,FALSE)</f>
        <v>#REF!</v>
      </c>
      <c r="AB79" s="22" t="e">
        <f>VLOOKUP(C79,[2]!Table1[[Province]:[Ngày HĐ dự phòng]],33,FALSE)</f>
        <v>#REF!</v>
      </c>
      <c r="AC79" s="40" t="e">
        <f t="shared" si="90"/>
        <v>#REF!</v>
      </c>
      <c r="AD79" s="43" t="e">
        <f t="shared" si="91"/>
        <v>#REF!</v>
      </c>
      <c r="AE79" s="43" t="e">
        <f t="shared" si="92"/>
        <v>#REF!</v>
      </c>
      <c r="AF79" s="39" t="e">
        <f>VLOOKUP(C79,[2]!Table1[[Province]:[Ngày HĐ dự phòng]],12,FALSE)</f>
        <v>#REF!</v>
      </c>
      <c r="AG79" s="39" t="e">
        <f t="shared" si="93"/>
        <v>#REF!</v>
      </c>
      <c r="AH79" s="39">
        <v>44091</v>
      </c>
      <c r="AI79" s="39">
        <v>44111</v>
      </c>
      <c r="AJ79" s="39">
        <v>44111</v>
      </c>
      <c r="AK79" s="231" t="s">
        <v>498</v>
      </c>
      <c r="AL79" s="230">
        <v>44154</v>
      </c>
      <c r="AM79" s="42">
        <v>1557031765</v>
      </c>
      <c r="AN79" s="230">
        <v>44914</v>
      </c>
      <c r="AO79" s="39" t="e">
        <f t="shared" si="94"/>
        <v>#REF!</v>
      </c>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c r="EE79" s="15"/>
      <c r="EF79" s="15"/>
      <c r="EG79" s="15"/>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15"/>
      <c r="GD79" s="15"/>
      <c r="GE79" s="15"/>
      <c r="GF79" s="15"/>
      <c r="GG79" s="15"/>
      <c r="GH79" s="15"/>
      <c r="GI79" s="15"/>
      <c r="GJ79" s="15"/>
      <c r="GK79" s="15"/>
      <c r="GL79" s="15"/>
      <c r="GM79" s="15"/>
      <c r="GN79" s="15"/>
      <c r="GO79" s="15"/>
      <c r="GP79" s="15"/>
      <c r="GQ79" s="15"/>
      <c r="GR79" s="15"/>
      <c r="GS79" s="15"/>
      <c r="GT79" s="15"/>
      <c r="GU79" s="15"/>
      <c r="GV79" s="15"/>
      <c r="GW79" s="15"/>
      <c r="GX79" s="15"/>
      <c r="GY79" s="15"/>
      <c r="GZ79" s="15"/>
      <c r="HA79" s="15"/>
      <c r="HB79" s="15"/>
      <c r="HC79" s="15"/>
      <c r="HD79" s="15"/>
      <c r="HE79" s="15"/>
      <c r="HF79" s="15"/>
      <c r="HG79" s="15"/>
      <c r="HH79" s="15"/>
      <c r="HI79" s="15"/>
      <c r="HJ79" s="15"/>
      <c r="HK79" s="15"/>
      <c r="HL79" s="15"/>
      <c r="HM79" s="15"/>
      <c r="HN79" s="15"/>
      <c r="HO79" s="15"/>
      <c r="HP79" s="15"/>
      <c r="HQ79" s="15"/>
      <c r="HR79" s="15"/>
      <c r="HS79" s="15"/>
      <c r="HT79" s="15"/>
      <c r="HU79" s="15"/>
      <c r="HV79" s="15"/>
      <c r="HW79" s="15"/>
      <c r="HX79" s="15"/>
      <c r="HY79" s="15"/>
      <c r="HZ79" s="15"/>
      <c r="IA79" s="15"/>
      <c r="IB79" s="15"/>
      <c r="IC79" s="15"/>
      <c r="ID79" s="15"/>
      <c r="IE79" s="15"/>
      <c r="IF79" s="15"/>
      <c r="IG79" s="15"/>
      <c r="IH79" s="15"/>
      <c r="II79" s="15"/>
      <c r="IJ79" s="15"/>
      <c r="IK79" s="15"/>
      <c r="IL79" s="15"/>
      <c r="IM79" s="15"/>
      <c r="IN79" s="15"/>
      <c r="IO79" s="15"/>
      <c r="IP79" s="15"/>
      <c r="IQ79" s="15"/>
      <c r="IR79" s="15"/>
      <c r="IS79" s="15"/>
      <c r="IT79" s="15"/>
      <c r="IU79" s="15"/>
      <c r="IV79" s="15"/>
      <c r="IW79" s="15"/>
      <c r="IX79" s="15"/>
      <c r="IY79" s="15"/>
      <c r="IZ79" s="15"/>
    </row>
    <row r="80" spans="1:260" s="10" customFormat="1" ht="36.75" customHeight="1">
      <c r="A80" s="11">
        <f t="shared" si="95"/>
        <v>9</v>
      </c>
      <c r="B80" s="16" t="str">
        <f>VLOOKUP(A80,'Tên tỉnh'!$A$3:$C$65,2,FALSE)</f>
        <v>VNPT Bình Định</v>
      </c>
      <c r="C80" s="17" t="str">
        <f>VLOOKUP(A80,'Tên tỉnh'!$A$3:$C$65,3,FALSE)</f>
        <v>Bình Định</v>
      </c>
      <c r="D80" s="18" t="s">
        <v>485</v>
      </c>
      <c r="E80" s="17" t="s">
        <v>486</v>
      </c>
      <c r="F80" s="19">
        <v>43633</v>
      </c>
      <c r="G80" s="11">
        <v>3</v>
      </c>
      <c r="H80" s="12" t="s">
        <v>494</v>
      </c>
      <c r="I80" s="20">
        <v>44056</v>
      </c>
      <c r="J80" s="21" t="s">
        <v>419</v>
      </c>
      <c r="K80" s="11" t="s">
        <v>26</v>
      </c>
      <c r="L80" s="13">
        <v>829150</v>
      </c>
      <c r="M80" s="13" t="e">
        <f>VLOOKUP(C80,[3]!Table1[[Province]:[Ngày HĐ dự phòng]],5,FALSE)</f>
        <v>#REF!</v>
      </c>
      <c r="N80" s="13" t="e">
        <f>VLOOKUP(C80,[3]!Table1[[Province]:[Ngày HĐ dự phòng]],6,FALSE)</f>
        <v>#REF!</v>
      </c>
      <c r="O80" s="13" t="e">
        <f t="shared" si="84"/>
        <v>#REF!</v>
      </c>
      <c r="P80" s="12"/>
      <c r="Q80" s="22" t="e">
        <f>VLOOKUP(C80,[3]!Table1[[Province]:[Ngày HĐ dự phòng]],14,FALSE)</f>
        <v>#REF!</v>
      </c>
      <c r="R80" s="12"/>
      <c r="S80" s="22">
        <v>44180</v>
      </c>
      <c r="T80" s="22">
        <v>44118</v>
      </c>
      <c r="U80" s="22" t="e">
        <f t="shared" si="87"/>
        <v>#REF!</v>
      </c>
      <c r="V80" s="14" t="e">
        <f t="shared" si="88"/>
        <v>#REF!</v>
      </c>
      <c r="W80" s="12">
        <v>30</v>
      </c>
      <c r="X80" s="14" t="e">
        <f t="shared" si="89"/>
        <v>#REF!</v>
      </c>
      <c r="Y80" s="218" t="e">
        <f>VLOOKUP(C80,[3]!Table1[[Province]:[Ngày HĐ dự phòng]],30,FALSE)</f>
        <v>#REF!</v>
      </c>
      <c r="Z80" s="22" t="e">
        <f>VLOOKUP(C80,[3]!Table1[[Province]:[Ngày HĐ dự phòng]],31,FALSE)</f>
        <v>#REF!</v>
      </c>
      <c r="AA80" s="218" t="e">
        <f>VLOOKUP(C80,[3]!Table1[[Province]:[Ngày HĐ dự phòng]],32,FALSE)</f>
        <v>#REF!</v>
      </c>
      <c r="AB80" s="22" t="e">
        <f>VLOOKUP(C80,[3]!Table1[[Province]:[Ngày HĐ dự phòng]],33,FALSE)</f>
        <v>#REF!</v>
      </c>
      <c r="AC80" s="40" t="e">
        <f t="shared" si="90"/>
        <v>#REF!</v>
      </c>
      <c r="AD80" s="43" t="e">
        <f t="shared" si="91"/>
        <v>#REF!</v>
      </c>
      <c r="AE80" s="43" t="e">
        <f t="shared" si="92"/>
        <v>#REF!</v>
      </c>
      <c r="AF80" s="39" t="e">
        <f>VLOOKUP(C80,[3]!Table1[[Province]:[Ngày HĐ dự phòng]],12,FALSE)</f>
        <v>#REF!</v>
      </c>
      <c r="AG80" s="39" t="e">
        <f t="shared" si="93"/>
        <v>#REF!</v>
      </c>
      <c r="AH80" s="39">
        <v>44118</v>
      </c>
      <c r="AI80" s="39">
        <v>44132</v>
      </c>
      <c r="AJ80" s="39">
        <v>44132</v>
      </c>
      <c r="AK80" s="231" t="s">
        <v>499</v>
      </c>
      <c r="AL80" s="230">
        <v>44190</v>
      </c>
      <c r="AM80" s="42">
        <v>1453466784</v>
      </c>
      <c r="AN80" s="230">
        <v>44941</v>
      </c>
      <c r="AO80" s="39" t="e">
        <f t="shared" si="94"/>
        <v>#REF!</v>
      </c>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c r="DR80" s="15"/>
      <c r="DS80" s="15"/>
      <c r="DT80" s="15"/>
      <c r="DU80" s="15"/>
      <c r="DV80" s="15"/>
      <c r="DW80" s="15"/>
      <c r="DX80" s="15"/>
      <c r="DY80" s="15"/>
      <c r="DZ80" s="15"/>
      <c r="EA80" s="15"/>
      <c r="EB80" s="15"/>
      <c r="EC80" s="15"/>
      <c r="ED80" s="15"/>
      <c r="EE80" s="15"/>
      <c r="EF80" s="15"/>
      <c r="EG80" s="15"/>
      <c r="EH80" s="15"/>
      <c r="EI80" s="15"/>
      <c r="EJ80" s="15"/>
      <c r="EK80" s="15"/>
      <c r="EL80" s="15"/>
      <c r="EM80" s="15"/>
      <c r="EN80" s="15"/>
      <c r="EO80" s="15"/>
      <c r="EP80" s="15"/>
      <c r="EQ80" s="15"/>
      <c r="ER80" s="15"/>
      <c r="ES80" s="15"/>
      <c r="ET80" s="15"/>
      <c r="EU80" s="15"/>
      <c r="EV80" s="15"/>
      <c r="EW80" s="15"/>
      <c r="EX80" s="15"/>
      <c r="EY80" s="15"/>
      <c r="EZ80" s="15"/>
      <c r="FA80" s="15"/>
      <c r="FB80" s="15"/>
      <c r="FC80" s="15"/>
      <c r="FD80" s="15"/>
      <c r="FE80" s="15"/>
      <c r="FF80" s="15"/>
      <c r="FG80" s="15"/>
      <c r="FH80" s="15"/>
      <c r="FI80" s="15"/>
      <c r="FJ80" s="15"/>
      <c r="FK80" s="15"/>
      <c r="FL80" s="15"/>
      <c r="FM80" s="15"/>
      <c r="FN80" s="15"/>
      <c r="FO80" s="15"/>
      <c r="FP80" s="15"/>
      <c r="FQ80" s="15"/>
      <c r="FR80" s="15"/>
      <c r="FS80" s="15"/>
      <c r="FT80" s="15"/>
      <c r="FU80" s="15"/>
      <c r="FV80" s="15"/>
      <c r="FW80" s="15"/>
      <c r="FX80" s="15"/>
      <c r="FY80" s="15"/>
      <c r="FZ80" s="15"/>
      <c r="GA80" s="15"/>
      <c r="GB80" s="15"/>
      <c r="GC80" s="15"/>
      <c r="GD80" s="15"/>
      <c r="GE80" s="15"/>
      <c r="GF80" s="15"/>
      <c r="GG80" s="15"/>
      <c r="GH80" s="15"/>
      <c r="GI80" s="15"/>
      <c r="GJ80" s="15"/>
      <c r="GK80" s="15"/>
      <c r="GL80" s="15"/>
      <c r="GM80" s="15"/>
      <c r="GN80" s="15"/>
      <c r="GO80" s="15"/>
      <c r="GP80" s="15"/>
      <c r="GQ80" s="15"/>
      <c r="GR80" s="15"/>
      <c r="GS80" s="15"/>
      <c r="GT80" s="15"/>
      <c r="GU80" s="15"/>
      <c r="GV80" s="15"/>
      <c r="GW80" s="15"/>
      <c r="GX80" s="15"/>
      <c r="GY80" s="15"/>
      <c r="GZ80" s="15"/>
      <c r="HA80" s="15"/>
      <c r="HB80" s="15"/>
      <c r="HC80" s="15"/>
      <c r="HD80" s="15"/>
      <c r="HE80" s="15"/>
      <c r="HF80" s="15"/>
      <c r="HG80" s="15"/>
      <c r="HH80" s="15"/>
      <c r="HI80" s="15"/>
      <c r="HJ80" s="15"/>
      <c r="HK80" s="15"/>
      <c r="HL80" s="15"/>
      <c r="HM80" s="15"/>
      <c r="HN80" s="15"/>
      <c r="HO80" s="15"/>
      <c r="HP80" s="15"/>
      <c r="HQ80" s="15"/>
      <c r="HR80" s="15"/>
      <c r="HS80" s="15"/>
      <c r="HT80" s="15"/>
      <c r="HU80" s="15"/>
      <c r="HV80" s="15"/>
      <c r="HW80" s="15"/>
      <c r="HX80" s="15"/>
      <c r="HY80" s="15"/>
      <c r="HZ80" s="15"/>
      <c r="IA80" s="15"/>
      <c r="IB80" s="15"/>
      <c r="IC80" s="15"/>
      <c r="ID80" s="15"/>
      <c r="IE80" s="15"/>
      <c r="IF80" s="15"/>
      <c r="IG80" s="15"/>
      <c r="IH80" s="15"/>
      <c r="II80" s="15"/>
      <c r="IJ80" s="15"/>
      <c r="IK80" s="15"/>
      <c r="IL80" s="15"/>
      <c r="IM80" s="15"/>
      <c r="IN80" s="15"/>
      <c r="IO80" s="15"/>
      <c r="IP80" s="15"/>
      <c r="IQ80" s="15"/>
      <c r="IR80" s="15"/>
      <c r="IS80" s="15"/>
      <c r="IT80" s="15"/>
      <c r="IU80" s="15"/>
      <c r="IV80" s="15"/>
      <c r="IW80" s="15"/>
      <c r="IX80" s="15"/>
      <c r="IY80" s="15"/>
      <c r="IZ80" s="15"/>
    </row>
    <row r="81" spans="1:260" s="10" customFormat="1" ht="36.75" customHeight="1">
      <c r="A81" s="11">
        <f t="shared" si="95"/>
        <v>9</v>
      </c>
      <c r="B81" s="16" t="str">
        <f>VLOOKUP(A81,'Tên tỉnh'!$A$3:$C$65,2,FALSE)</f>
        <v>VNPT Bình Định</v>
      </c>
      <c r="C81" s="17" t="str">
        <f>VLOOKUP(A81,'Tên tỉnh'!$A$3:$C$65,3,FALSE)</f>
        <v>Bình Định</v>
      </c>
      <c r="D81" s="18" t="s">
        <v>485</v>
      </c>
      <c r="E81" s="17" t="s">
        <v>486</v>
      </c>
      <c r="F81" s="19">
        <v>43633</v>
      </c>
      <c r="G81" s="11">
        <v>4</v>
      </c>
      <c r="H81" s="11" t="s">
        <v>489</v>
      </c>
      <c r="I81" s="20">
        <v>44056</v>
      </c>
      <c r="J81" s="21" t="s">
        <v>419</v>
      </c>
      <c r="K81" s="11" t="s">
        <v>26</v>
      </c>
      <c r="L81" s="13">
        <v>829150</v>
      </c>
      <c r="M81" s="13" t="e">
        <f>VLOOKUP(C81,[4]!Table1[[Province]:[Ngày HĐ dự phòng]],6,FALSE)</f>
        <v>#REF!</v>
      </c>
      <c r="N81" s="13" t="e">
        <f>VLOOKUP(C81,[4]!Table1[[Province]:[Ngày HĐ dự phòng]],7,FALSE)</f>
        <v>#REF!</v>
      </c>
      <c r="O81" s="13" t="e">
        <f t="shared" si="84"/>
        <v>#REF!</v>
      </c>
      <c r="P81" s="12"/>
      <c r="Q81" s="22" t="e">
        <f>VLOOKUP(C81,[4]!Table1[[Province]:[Ngày HĐ dự phòng]],16,FALSE)</f>
        <v>#REF!</v>
      </c>
      <c r="R81" s="12"/>
      <c r="S81" s="22">
        <v>44208</v>
      </c>
      <c r="T81" s="22">
        <v>44127</v>
      </c>
      <c r="U81" s="22" t="e">
        <f t="shared" si="87"/>
        <v>#REF!</v>
      </c>
      <c r="V81" s="14" t="e">
        <f t="shared" si="88"/>
        <v>#REF!</v>
      </c>
      <c r="W81" s="12">
        <v>30</v>
      </c>
      <c r="X81" s="14" t="e">
        <f t="shared" si="89"/>
        <v>#REF!</v>
      </c>
      <c r="Y81" s="218" t="e">
        <f>VLOOKUP(C81,[4]!Table1[[Province]:[Ngày HĐ dự phòng]],32,FALSE)</f>
        <v>#REF!</v>
      </c>
      <c r="Z81" s="22" t="e">
        <f>VLOOKUP(C81,[4]!Table1[[Province]:[Ngày HĐ dự phòng]],33,FALSE)</f>
        <v>#REF!</v>
      </c>
      <c r="AA81" s="218" t="e">
        <f>VLOOKUP(C81,[4]!Table1[[Province]:[Ngày HĐ dự phòng]],34,FALSE)</f>
        <v>#REF!</v>
      </c>
      <c r="AB81" s="22" t="e">
        <f>VLOOKUP(C81,[4]!Table1[[Province]:[Ngày HĐ dự phòng]],35,FALSE)</f>
        <v>#REF!</v>
      </c>
      <c r="AC81" s="40" t="e">
        <f t="shared" si="90"/>
        <v>#REF!</v>
      </c>
      <c r="AD81" s="43" t="e">
        <f t="shared" si="91"/>
        <v>#REF!</v>
      </c>
      <c r="AE81" s="43" t="e">
        <f t="shared" si="92"/>
        <v>#REF!</v>
      </c>
      <c r="AF81" s="39" t="e">
        <f>VLOOKUP(C81,[4]!Table1[[Province]:[Ngày HĐ dự phòng]],13,FALSE)</f>
        <v>#REF!</v>
      </c>
      <c r="AG81" s="39" t="e">
        <f t="shared" si="93"/>
        <v>#REF!</v>
      </c>
      <c r="AH81" s="39">
        <v>44127</v>
      </c>
      <c r="AI81" s="39">
        <v>44161</v>
      </c>
      <c r="AJ81" s="39">
        <v>44161</v>
      </c>
      <c r="AK81" s="231" t="s">
        <v>500</v>
      </c>
      <c r="AL81" s="230">
        <v>44214</v>
      </c>
      <c r="AM81" s="42">
        <v>241970845</v>
      </c>
      <c r="AN81" s="230">
        <v>44970</v>
      </c>
      <c r="AO81" s="39" t="e">
        <f t="shared" si="94"/>
        <v>#REF!</v>
      </c>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5"/>
      <c r="GG81" s="15"/>
      <c r="GH81" s="15"/>
      <c r="GI81" s="15"/>
      <c r="GJ81" s="15"/>
      <c r="GK81" s="15"/>
      <c r="GL81" s="15"/>
      <c r="GM81" s="15"/>
      <c r="GN81" s="15"/>
      <c r="GO81" s="15"/>
      <c r="GP81" s="15"/>
      <c r="GQ81" s="15"/>
      <c r="GR81" s="15"/>
      <c r="GS81" s="15"/>
      <c r="GT81" s="15"/>
      <c r="GU81" s="15"/>
      <c r="GV81" s="15"/>
      <c r="GW81" s="15"/>
      <c r="GX81" s="15"/>
      <c r="GY81" s="15"/>
      <c r="GZ81" s="15"/>
      <c r="HA81" s="15"/>
      <c r="HB81" s="15"/>
      <c r="HC81" s="15"/>
      <c r="HD81" s="15"/>
      <c r="HE81" s="15"/>
      <c r="HF81" s="15"/>
      <c r="HG81" s="15"/>
      <c r="HH81" s="15"/>
      <c r="HI81" s="15"/>
      <c r="HJ81" s="15"/>
      <c r="HK81" s="15"/>
      <c r="HL81" s="15"/>
      <c r="HM81" s="15"/>
      <c r="HN81" s="15"/>
      <c r="HO81" s="15"/>
      <c r="HP81" s="15"/>
      <c r="HQ81" s="15"/>
      <c r="HR81" s="15"/>
      <c r="HS81" s="15"/>
      <c r="HT81" s="15"/>
      <c r="HU81" s="15"/>
      <c r="HV81" s="15"/>
      <c r="HW81" s="15"/>
      <c r="HX81" s="15"/>
      <c r="HY81" s="15"/>
      <c r="HZ81" s="15"/>
      <c r="IA81" s="15"/>
      <c r="IB81" s="15"/>
      <c r="IC81" s="15"/>
      <c r="ID81" s="15"/>
      <c r="IE81" s="15"/>
      <c r="IF81" s="15"/>
      <c r="IG81" s="15"/>
      <c r="IH81" s="15"/>
      <c r="II81" s="15"/>
      <c r="IJ81" s="15"/>
      <c r="IK81" s="15"/>
      <c r="IL81" s="15"/>
      <c r="IM81" s="15"/>
      <c r="IN81" s="15"/>
      <c r="IO81" s="15"/>
      <c r="IP81" s="15"/>
      <c r="IQ81" s="15"/>
      <c r="IR81" s="15"/>
      <c r="IS81" s="15"/>
      <c r="IT81" s="15"/>
      <c r="IU81" s="15"/>
      <c r="IV81" s="15"/>
      <c r="IW81" s="15"/>
      <c r="IX81" s="15"/>
      <c r="IY81" s="15"/>
      <c r="IZ81" s="15"/>
    </row>
    <row r="82" spans="1:260" s="10" customFormat="1" ht="36.75" customHeight="1">
      <c r="A82" s="11">
        <f t="shared" si="95"/>
        <v>9</v>
      </c>
      <c r="B82" s="16" t="str">
        <f>VLOOKUP(A82,'Tên tỉnh'!$A$3:$C$65,2,FALSE)</f>
        <v>VNPT Bình Định</v>
      </c>
      <c r="C82" s="17" t="str">
        <f>VLOOKUP(A82,'Tên tỉnh'!$A$3:$C$65,3,FALSE)</f>
        <v>Bình Định</v>
      </c>
      <c r="D82" s="18" t="s">
        <v>485</v>
      </c>
      <c r="E82" s="17" t="s">
        <v>486</v>
      </c>
      <c r="F82" s="19">
        <v>43633</v>
      </c>
      <c r="G82" s="11">
        <v>5</v>
      </c>
      <c r="H82" s="11" t="s">
        <v>490</v>
      </c>
      <c r="I82" s="20">
        <v>44056</v>
      </c>
      <c r="J82" s="21" t="s">
        <v>419</v>
      </c>
      <c r="K82" s="11" t="s">
        <v>26</v>
      </c>
      <c r="L82" s="13">
        <v>829150</v>
      </c>
      <c r="M82" s="13" t="e">
        <f>VLOOKUP(C82,[5]!Table1[[Province]:[Ngày HĐ dự phòng]],5,FALSE)</f>
        <v>#REF!</v>
      </c>
      <c r="N82" s="13" t="e">
        <f>VLOOKUP(C82,[5]!Table1[[Province]:[Ngày HĐ dự phòng]],6,FALSE)</f>
        <v>#REF!</v>
      </c>
      <c r="O82" s="13" t="e">
        <f t="shared" si="84"/>
        <v>#REF!</v>
      </c>
      <c r="P82" s="12"/>
      <c r="Q82" s="22" t="e">
        <f>VLOOKUP(C82,[5]!Table1[[Province]:[Ngày HĐ dự phòng]],14,FALSE)</f>
        <v>#REF!</v>
      </c>
      <c r="R82" s="12"/>
      <c r="S82" s="22">
        <v>44210</v>
      </c>
      <c r="T82" s="22">
        <v>44148</v>
      </c>
      <c r="U82" s="22" t="e">
        <f t="shared" si="87"/>
        <v>#REF!</v>
      </c>
      <c r="V82" s="14" t="e">
        <f t="shared" si="88"/>
        <v>#REF!</v>
      </c>
      <c r="W82" s="12">
        <v>30</v>
      </c>
      <c r="X82" s="14" t="e">
        <f t="shared" si="89"/>
        <v>#REF!</v>
      </c>
      <c r="Y82" s="218" t="e">
        <f>VLOOKUP(C82,[5]!Table1[[Province]:[Ngày HĐ dự phòng]],30,FALSE)</f>
        <v>#REF!</v>
      </c>
      <c r="Z82" s="22" t="e">
        <f>VLOOKUP(C82,[5]!Table1[[Province]:[Ngày HĐ dự phòng]],31,FALSE)</f>
        <v>#REF!</v>
      </c>
      <c r="AA82" s="218" t="e">
        <f>VLOOKUP(C82,[5]!Table1[[Province]:[Ngày HĐ dự phòng]],32,FALSE)</f>
        <v>#REF!</v>
      </c>
      <c r="AB82" s="22" t="e">
        <f>VLOOKUP(C82,[5]!Table1[[Province]:[Ngày HĐ dự phòng]],33,FALSE)</f>
        <v>#REF!</v>
      </c>
      <c r="AC82" s="40" t="e">
        <f t="shared" si="90"/>
        <v>#REF!</v>
      </c>
      <c r="AD82" s="43" t="e">
        <f t="shared" si="91"/>
        <v>#REF!</v>
      </c>
      <c r="AE82" s="43" t="e">
        <f t="shared" si="92"/>
        <v>#REF!</v>
      </c>
      <c r="AF82" s="39" t="e">
        <f>VLOOKUP(C82,[5]!Table1[[Province]:[Ngày HĐ dự phòng]],12,FALSE)</f>
        <v>#REF!</v>
      </c>
      <c r="AG82" s="39" t="e">
        <f t="shared" si="93"/>
        <v>#REF!</v>
      </c>
      <c r="AH82" s="39">
        <v>44148</v>
      </c>
      <c r="AI82" s="39">
        <v>44162</v>
      </c>
      <c r="AJ82" s="39">
        <v>44162</v>
      </c>
      <c r="AK82" s="232" t="s">
        <v>501</v>
      </c>
      <c r="AL82" s="230">
        <v>44214</v>
      </c>
      <c r="AM82" s="42">
        <v>786063220</v>
      </c>
      <c r="AN82" s="230">
        <v>44970</v>
      </c>
      <c r="AO82" s="39" t="e">
        <f t="shared" si="94"/>
        <v>#REF!</v>
      </c>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15"/>
      <c r="EC82" s="15"/>
      <c r="ED82" s="15"/>
      <c r="EE82" s="15"/>
      <c r="EF82" s="15"/>
      <c r="EG82" s="15"/>
      <c r="EH82" s="15"/>
      <c r="EI82" s="15"/>
      <c r="EJ82" s="15"/>
      <c r="EK82" s="15"/>
      <c r="EL82" s="15"/>
      <c r="EM82" s="15"/>
      <c r="EN82" s="15"/>
      <c r="EO82" s="15"/>
      <c r="EP82" s="15"/>
      <c r="EQ82" s="15"/>
      <c r="ER82" s="15"/>
      <c r="ES82" s="15"/>
      <c r="ET82" s="15"/>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5"/>
      <c r="GG82" s="15"/>
      <c r="GH82" s="15"/>
      <c r="GI82" s="15"/>
      <c r="GJ82" s="15"/>
      <c r="GK82" s="15"/>
      <c r="GL82" s="15"/>
      <c r="GM82" s="15"/>
      <c r="GN82" s="15"/>
      <c r="GO82" s="15"/>
      <c r="GP82" s="15"/>
      <c r="GQ82" s="15"/>
      <c r="GR82" s="15"/>
      <c r="GS82" s="15"/>
      <c r="GT82" s="15"/>
      <c r="GU82" s="15"/>
      <c r="GV82" s="15"/>
      <c r="GW82" s="15"/>
      <c r="GX82" s="15"/>
      <c r="GY82" s="15"/>
      <c r="GZ82" s="15"/>
      <c r="HA82" s="15"/>
      <c r="HB82" s="15"/>
      <c r="HC82" s="15"/>
      <c r="HD82" s="15"/>
      <c r="HE82" s="15"/>
      <c r="HF82" s="15"/>
      <c r="HG82" s="15"/>
      <c r="HH82" s="15"/>
      <c r="HI82" s="15"/>
      <c r="HJ82" s="15"/>
      <c r="HK82" s="15"/>
      <c r="HL82" s="15"/>
      <c r="HM82" s="15"/>
      <c r="HN82" s="15"/>
      <c r="HO82" s="15"/>
      <c r="HP82" s="15"/>
      <c r="HQ82" s="15"/>
      <c r="HR82" s="15"/>
      <c r="HS82" s="15"/>
      <c r="HT82" s="15"/>
      <c r="HU82" s="15"/>
      <c r="HV82" s="15"/>
      <c r="HW82" s="15"/>
      <c r="HX82" s="15"/>
      <c r="HY82" s="15"/>
      <c r="HZ82" s="15"/>
      <c r="IA82" s="15"/>
      <c r="IB82" s="15"/>
      <c r="IC82" s="15"/>
      <c r="ID82" s="15"/>
      <c r="IE82" s="15"/>
      <c r="IF82" s="15"/>
      <c r="IG82" s="15"/>
      <c r="IH82" s="15"/>
      <c r="II82" s="15"/>
      <c r="IJ82" s="15"/>
      <c r="IK82" s="15"/>
      <c r="IL82" s="15"/>
      <c r="IM82" s="15"/>
      <c r="IN82" s="15"/>
      <c r="IO82" s="15"/>
      <c r="IP82" s="15"/>
      <c r="IQ82" s="15"/>
      <c r="IR82" s="15"/>
      <c r="IS82" s="15"/>
      <c r="IT82" s="15"/>
      <c r="IU82" s="15"/>
      <c r="IV82" s="15"/>
      <c r="IW82" s="15"/>
      <c r="IX82" s="15"/>
      <c r="IY82" s="15"/>
      <c r="IZ82" s="15"/>
    </row>
    <row r="83" spans="1:260" s="10" customFormat="1" ht="36.75" customHeight="1">
      <c r="A83" s="11">
        <f t="shared" si="95"/>
        <v>9</v>
      </c>
      <c r="B83" s="16" t="str">
        <f>VLOOKUP(A83,'Tên tỉnh'!$A$3:$C$65,2,FALSE)</f>
        <v>VNPT Bình Định</v>
      </c>
      <c r="C83" s="17" t="str">
        <f>VLOOKUP(A83,'Tên tỉnh'!$A$3:$C$65,3,FALSE)</f>
        <v>Bình Định</v>
      </c>
      <c r="D83" s="18" t="s">
        <v>485</v>
      </c>
      <c r="E83" s="17" t="s">
        <v>486</v>
      </c>
      <c r="F83" s="19">
        <v>43633</v>
      </c>
      <c r="G83" s="11">
        <v>6</v>
      </c>
      <c r="H83" s="12" t="s">
        <v>491</v>
      </c>
      <c r="I83" s="20">
        <v>44056</v>
      </c>
      <c r="J83" s="21" t="s">
        <v>419</v>
      </c>
      <c r="K83" s="11" t="s">
        <v>26</v>
      </c>
      <c r="L83" s="13">
        <v>829150</v>
      </c>
      <c r="M83" s="13" t="e">
        <f>VLOOKUP(C83,[6]!Table1[[Province]:[Ngày HĐ dự phòng]],5,FALSE)</f>
        <v>#REF!</v>
      </c>
      <c r="N83" s="13" t="e">
        <f>VLOOKUP(C83,[6]!Table1[[Province]:[Ngày HĐ dự phòng]],6,FALSE)</f>
        <v>#REF!</v>
      </c>
      <c r="O83" s="13" t="e">
        <f t="shared" si="84"/>
        <v>#REF!</v>
      </c>
      <c r="P83" s="12"/>
      <c r="Q83" s="22" t="e">
        <f>VLOOKUP(C83,[6]!Table1[[Province]:[Ngày HĐ dự phòng]],14,FALSE)</f>
        <v>#REF!</v>
      </c>
      <c r="R83" s="12"/>
      <c r="S83" s="22">
        <v>44251</v>
      </c>
      <c r="T83" s="22">
        <v>44179</v>
      </c>
      <c r="U83" s="22" t="e">
        <f t="shared" si="87"/>
        <v>#REF!</v>
      </c>
      <c r="V83" s="14" t="e">
        <f t="shared" si="88"/>
        <v>#REF!</v>
      </c>
      <c r="W83" s="12">
        <v>30</v>
      </c>
      <c r="X83" s="14" t="e">
        <f t="shared" si="89"/>
        <v>#REF!</v>
      </c>
      <c r="Y83" s="218" t="e">
        <f>VLOOKUP(C83,[6]!Table1[[Province]:[Ngày HĐ dự phòng]],30,FALSE)</f>
        <v>#REF!</v>
      </c>
      <c r="Z83" s="22" t="e">
        <f>VLOOKUP(C83,[6]!Table1[[Province]:[Ngày HĐ dự phòng]],31,FALSE)</f>
        <v>#REF!</v>
      </c>
      <c r="AA83" s="218" t="e">
        <f>VLOOKUP(C83,[6]!Table1[[Province]:[Ngày HĐ dự phòng]],32,FALSE)</f>
        <v>#REF!</v>
      </c>
      <c r="AB83" s="22" t="e">
        <f>VLOOKUP(C83,[6]!Table1[[Province]:[Ngày HĐ dự phòng]],33,FALSE)</f>
        <v>#REF!</v>
      </c>
      <c r="AC83" s="40" t="e">
        <f t="shared" si="90"/>
        <v>#REF!</v>
      </c>
      <c r="AD83" s="43" t="e">
        <f t="shared" si="91"/>
        <v>#REF!</v>
      </c>
      <c r="AE83" s="43" t="e">
        <f t="shared" si="92"/>
        <v>#REF!</v>
      </c>
      <c r="AF83" s="39" t="e">
        <f>VLOOKUP(C83,[6]!Table1[[Province]:[Ngày HĐ dự phòng]],12,FALSE)</f>
        <v>#REF!</v>
      </c>
      <c r="AG83" s="39" t="e">
        <f t="shared" si="93"/>
        <v>#REF!</v>
      </c>
      <c r="AH83" s="39">
        <v>44179</v>
      </c>
      <c r="AI83" s="39">
        <v>44190</v>
      </c>
      <c r="AJ83" s="39">
        <v>44190</v>
      </c>
      <c r="AK83" s="232" t="s">
        <v>502</v>
      </c>
      <c r="AL83" s="230">
        <v>44259</v>
      </c>
      <c r="AM83" s="42">
        <v>1476131599</v>
      </c>
      <c r="AN83" s="230">
        <v>45012</v>
      </c>
      <c r="AO83" s="39" t="e">
        <f t="shared" si="94"/>
        <v>#REF!</v>
      </c>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c r="EF83" s="15"/>
      <c r="EG83" s="15"/>
      <c r="EH83" s="15"/>
      <c r="EI83" s="15"/>
      <c r="EJ83" s="15"/>
      <c r="EK83" s="15"/>
      <c r="EL83" s="15"/>
      <c r="EM83" s="15"/>
      <c r="EN83" s="15"/>
      <c r="EO83" s="15"/>
      <c r="EP83" s="15"/>
      <c r="EQ83" s="15"/>
      <c r="ER83" s="15"/>
      <c r="ES83" s="15"/>
      <c r="ET83" s="15"/>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5"/>
      <c r="GG83" s="15"/>
      <c r="GH83" s="15"/>
      <c r="GI83" s="15"/>
      <c r="GJ83" s="15"/>
      <c r="GK83" s="15"/>
      <c r="GL83" s="15"/>
      <c r="GM83" s="15"/>
      <c r="GN83" s="15"/>
      <c r="GO83" s="15"/>
      <c r="GP83" s="15"/>
      <c r="GQ83" s="15"/>
      <c r="GR83" s="15"/>
      <c r="GS83" s="15"/>
      <c r="GT83" s="15"/>
      <c r="GU83" s="15"/>
      <c r="GV83" s="15"/>
      <c r="GW83" s="15"/>
      <c r="GX83" s="15"/>
      <c r="GY83" s="15"/>
      <c r="GZ83" s="15"/>
      <c r="HA83" s="15"/>
      <c r="HB83" s="15"/>
      <c r="HC83" s="15"/>
      <c r="HD83" s="15"/>
      <c r="HE83" s="15"/>
      <c r="HF83" s="15"/>
      <c r="HG83" s="15"/>
      <c r="HH83" s="15"/>
      <c r="HI83" s="15"/>
      <c r="HJ83" s="15"/>
      <c r="HK83" s="15"/>
      <c r="HL83" s="15"/>
      <c r="HM83" s="15"/>
      <c r="HN83" s="15"/>
      <c r="HO83" s="15"/>
      <c r="HP83" s="15"/>
      <c r="HQ83" s="15"/>
      <c r="HR83" s="15"/>
      <c r="HS83" s="15"/>
      <c r="HT83" s="15"/>
      <c r="HU83" s="15"/>
      <c r="HV83" s="15"/>
      <c r="HW83" s="15"/>
      <c r="HX83" s="15"/>
      <c r="HY83" s="15"/>
      <c r="HZ83" s="15"/>
      <c r="IA83" s="15"/>
      <c r="IB83" s="15"/>
      <c r="IC83" s="15"/>
      <c r="ID83" s="15"/>
      <c r="IE83" s="15"/>
      <c r="IF83" s="15"/>
      <c r="IG83" s="15"/>
      <c r="IH83" s="15"/>
      <c r="II83" s="15"/>
      <c r="IJ83" s="15"/>
      <c r="IK83" s="15"/>
      <c r="IL83" s="15"/>
      <c r="IM83" s="15"/>
      <c r="IN83" s="15"/>
      <c r="IO83" s="15"/>
      <c r="IP83" s="15"/>
      <c r="IQ83" s="15"/>
      <c r="IR83" s="15"/>
      <c r="IS83" s="15"/>
      <c r="IT83" s="15"/>
      <c r="IU83" s="15"/>
      <c r="IV83" s="15"/>
      <c r="IW83" s="15"/>
      <c r="IX83" s="15"/>
      <c r="IY83" s="15"/>
      <c r="IZ83" s="15"/>
    </row>
    <row r="84" spans="1:260" s="25" customFormat="1" ht="27" customHeight="1">
      <c r="A84" s="11">
        <f t="shared" si="95"/>
        <v>9</v>
      </c>
      <c r="B84" s="16" t="str">
        <f>VLOOKUP(A84,'Tên tỉnh'!$A$3:$C$65,2,FALSE)</f>
        <v>VNPT Bình Định</v>
      </c>
      <c r="C84" s="17" t="str">
        <f>VLOOKUP(A84,'Tên tỉnh'!$A$3:$C$65,3,FALSE)</f>
        <v>Bình Định</v>
      </c>
      <c r="D84" s="18" t="s">
        <v>485</v>
      </c>
      <c r="E84" s="17" t="s">
        <v>486</v>
      </c>
      <c r="F84" s="19">
        <v>43633</v>
      </c>
      <c r="G84" s="11">
        <v>7</v>
      </c>
      <c r="H84" s="11" t="s">
        <v>492</v>
      </c>
      <c r="I84" s="20">
        <v>44056</v>
      </c>
      <c r="J84" s="21" t="s">
        <v>419</v>
      </c>
      <c r="K84" s="11" t="s">
        <v>26</v>
      </c>
      <c r="L84" s="13">
        <v>829150</v>
      </c>
      <c r="M84" s="13" t="e">
        <f>VLOOKUP(C83,[7]!Table1[[Province]:[Ngày HĐ dự phòng]],6,FALSE)</f>
        <v>#REF!</v>
      </c>
      <c r="N84" s="13" t="e">
        <f>VLOOKUP(C83,[7]!Table1[[Province]:[Ngày HĐ dự phòng]],7,FALSE)</f>
        <v>#REF!</v>
      </c>
      <c r="O84" s="13" t="e">
        <f t="shared" si="84"/>
        <v>#REF!</v>
      </c>
      <c r="P84" s="12"/>
      <c r="Q84" s="22" t="e">
        <f>VLOOKUP(C83,[7]!Table1[[Province]:[Ngày HĐ dự phòng]],16,FALSE)</f>
        <v>#REF!</v>
      </c>
      <c r="R84" s="12"/>
      <c r="S84" s="22">
        <v>44263</v>
      </c>
      <c r="T84" s="22">
        <v>44200</v>
      </c>
      <c r="U84" s="22" t="e">
        <f t="shared" si="87"/>
        <v>#REF!</v>
      </c>
      <c r="V84" s="14" t="e">
        <f t="shared" si="88"/>
        <v>#REF!</v>
      </c>
      <c r="W84" s="12">
        <v>30</v>
      </c>
      <c r="X84" s="14" t="e">
        <f t="shared" si="89"/>
        <v>#REF!</v>
      </c>
      <c r="Y84" s="218" t="e">
        <f>VLOOKUP(C83,[7]!Table1[[Province]:[Ngày HĐ dự phòng]],32,FALSE)</f>
        <v>#REF!</v>
      </c>
      <c r="Z84" s="22" t="e">
        <f>VLOOKUP(C83,[7]!Table1[[Province]:[Ngày HĐ dự phòng]],33,FALSE)</f>
        <v>#REF!</v>
      </c>
      <c r="AA84" s="218" t="e">
        <f>VLOOKUP(C83,[7]!Table1[[Province]:[Ngày HĐ dự phòng]],34,FALSE)</f>
        <v>#REF!</v>
      </c>
      <c r="AB84" s="22" t="e">
        <f>VLOOKUP(C83,[7]!Table1[[Province]:[Ngày HĐ dự phòng]],35,FALSE)</f>
        <v>#REF!</v>
      </c>
      <c r="AC84" s="40" t="e">
        <f t="shared" si="90"/>
        <v>#REF!</v>
      </c>
      <c r="AD84" s="43" t="e">
        <f t="shared" si="91"/>
        <v>#REF!</v>
      </c>
      <c r="AE84" s="43" t="e">
        <f t="shared" si="92"/>
        <v>#REF!</v>
      </c>
      <c r="AF84" s="39" t="e">
        <f>VLOOKUP(C83,[7]!Table1[[Province]:[Ngày HĐ dự phòng]],13,FALSE)</f>
        <v>#REF!</v>
      </c>
      <c r="AG84" s="39" t="e">
        <f t="shared" si="93"/>
        <v>#REF!</v>
      </c>
      <c r="AH84" s="39">
        <v>44200</v>
      </c>
      <c r="AI84" s="39">
        <v>44210</v>
      </c>
      <c r="AJ84" s="39">
        <v>44210</v>
      </c>
      <c r="AK84" s="232" t="s">
        <v>503</v>
      </c>
      <c r="AL84" s="230">
        <v>44272</v>
      </c>
      <c r="AM84" s="42">
        <v>492515100</v>
      </c>
      <c r="AN84" s="230">
        <v>45023</v>
      </c>
      <c r="AO84" s="39" t="e">
        <f t="shared" si="94"/>
        <v>#REF!</v>
      </c>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row>
    <row r="85" spans="1:260" s="10" customFormat="1" ht="36.75" customHeight="1">
      <c r="A85" s="11">
        <f t="shared" si="95"/>
        <v>9</v>
      </c>
      <c r="B85" s="16" t="str">
        <f>VLOOKUP(A85,'Tên tỉnh'!$A$3:$C$65,2,FALSE)</f>
        <v>VNPT Bình Định</v>
      </c>
      <c r="C85" s="17" t="str">
        <f>VLOOKUP(A85,'Tên tỉnh'!$A$3:$C$65,3,FALSE)</f>
        <v>Bình Định</v>
      </c>
      <c r="D85" s="18" t="s">
        <v>485</v>
      </c>
      <c r="E85" s="17" t="s">
        <v>486</v>
      </c>
      <c r="F85" s="19">
        <v>43633</v>
      </c>
      <c r="G85" s="11">
        <v>8</v>
      </c>
      <c r="H85" s="11" t="s">
        <v>493</v>
      </c>
      <c r="I85" s="20">
        <v>44056</v>
      </c>
      <c r="J85" s="21" t="s">
        <v>419</v>
      </c>
      <c r="K85" s="11" t="s">
        <v>26</v>
      </c>
      <c r="L85" s="13">
        <v>829150</v>
      </c>
      <c r="M85" s="13" t="e">
        <f>VLOOKUP(C85,[8]Sheet1!$B$2:$AH$2,5,FALSE)</f>
        <v>#N/A</v>
      </c>
      <c r="N85" s="13" t="e">
        <f>VLOOKUP(C85,[8]Sheet1!$B$2:$AH$2,6,FALSE)</f>
        <v>#N/A</v>
      </c>
      <c r="O85" s="13" t="e">
        <f t="shared" si="84"/>
        <v>#N/A</v>
      </c>
      <c r="P85" s="12"/>
      <c r="Q85" s="22" t="e">
        <f>VLOOKUP(C85,[8]Sheet1!$B$2:$AH$2,14,FALSE)</f>
        <v>#N/A</v>
      </c>
      <c r="R85" s="12"/>
      <c r="S85" s="22">
        <v>44279</v>
      </c>
      <c r="T85" s="22">
        <v>44223</v>
      </c>
      <c r="U85" s="22" t="e">
        <f t="shared" si="87"/>
        <v>#N/A</v>
      </c>
      <c r="V85" s="14" t="e">
        <f t="shared" si="88"/>
        <v>#N/A</v>
      </c>
      <c r="W85" s="12">
        <v>30</v>
      </c>
      <c r="X85" s="14" t="e">
        <f t="shared" si="89"/>
        <v>#N/A</v>
      </c>
      <c r="Y85" s="218" t="e">
        <f>VLOOKUP(C85,[8]Sheet1!$B$2:$AH$2,30,FALSE)</f>
        <v>#N/A</v>
      </c>
      <c r="Z85" s="22" t="e">
        <f>VLOOKUP(C85,[8]Sheet1!$B$2:$AH$2,31,FALSE)</f>
        <v>#N/A</v>
      </c>
      <c r="AA85" s="218" t="e">
        <f>VLOOKUP(C85,[8]Sheet1!$B$2:$AH$2,32,FALSE)</f>
        <v>#N/A</v>
      </c>
      <c r="AB85" s="22" t="e">
        <f>VLOOKUP(C85,[8]Sheet1!$B$2:$AH$2,33,FALSE)</f>
        <v>#N/A</v>
      </c>
      <c r="AC85" s="40" t="e">
        <f t="shared" si="90"/>
        <v>#N/A</v>
      </c>
      <c r="AD85" s="43" t="e">
        <f t="shared" si="91"/>
        <v>#N/A</v>
      </c>
      <c r="AE85" s="43" t="e">
        <f t="shared" si="92"/>
        <v>#N/A</v>
      </c>
      <c r="AF85" s="39" t="e">
        <f>VLOOKUP(C85,[8]Sheet1!$B$2:$AH$2,12,FALSE)</f>
        <v>#N/A</v>
      </c>
      <c r="AG85" s="39" t="e">
        <f t="shared" si="93"/>
        <v>#N/A</v>
      </c>
      <c r="AH85" s="39">
        <v>44223</v>
      </c>
      <c r="AI85" s="39">
        <v>44230</v>
      </c>
      <c r="AJ85" s="39">
        <v>44230</v>
      </c>
      <c r="AK85" s="232" t="s">
        <v>504</v>
      </c>
      <c r="AL85" s="230">
        <v>44288</v>
      </c>
      <c r="AM85" s="42">
        <v>262218688</v>
      </c>
      <c r="AN85" s="230">
        <v>45040</v>
      </c>
      <c r="AO85" s="39" t="e">
        <f t="shared" si="94"/>
        <v>#N/A</v>
      </c>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15"/>
      <c r="EC85" s="15"/>
      <c r="ED85" s="15"/>
      <c r="EE85" s="15"/>
      <c r="EF85" s="15"/>
      <c r="EG85" s="15"/>
      <c r="EH85" s="15"/>
      <c r="EI85" s="15"/>
      <c r="EJ85" s="15"/>
      <c r="EK85" s="15"/>
      <c r="EL85" s="15"/>
      <c r="EM85" s="15"/>
      <c r="EN85" s="15"/>
      <c r="EO85" s="15"/>
      <c r="EP85" s="15"/>
      <c r="EQ85" s="15"/>
      <c r="ER85" s="15"/>
      <c r="ES85" s="15"/>
      <c r="ET85" s="15"/>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5"/>
      <c r="GG85" s="15"/>
      <c r="GH85" s="15"/>
      <c r="GI85" s="15"/>
      <c r="GJ85" s="15"/>
      <c r="GK85" s="15"/>
      <c r="GL85" s="15"/>
      <c r="GM85" s="15"/>
      <c r="GN85" s="15"/>
      <c r="GO85" s="15"/>
      <c r="GP85" s="15"/>
      <c r="GQ85" s="15"/>
      <c r="GR85" s="15"/>
      <c r="GS85" s="15"/>
      <c r="GT85" s="15"/>
      <c r="GU85" s="15"/>
      <c r="GV85" s="15"/>
      <c r="GW85" s="15"/>
      <c r="GX85" s="15"/>
      <c r="GY85" s="15"/>
      <c r="GZ85" s="15"/>
      <c r="HA85" s="15"/>
      <c r="HB85" s="15"/>
      <c r="HC85" s="15"/>
      <c r="HD85" s="15"/>
      <c r="HE85" s="15"/>
      <c r="HF85" s="15"/>
      <c r="HG85" s="15"/>
      <c r="HH85" s="15"/>
      <c r="HI85" s="15"/>
      <c r="HJ85" s="15"/>
      <c r="HK85" s="15"/>
      <c r="HL85" s="15"/>
      <c r="HM85" s="15"/>
      <c r="HN85" s="15"/>
      <c r="HO85" s="15"/>
      <c r="HP85" s="15"/>
      <c r="HQ85" s="15"/>
      <c r="HR85" s="15"/>
      <c r="HS85" s="15"/>
      <c r="HT85" s="15"/>
      <c r="HU85" s="15"/>
      <c r="HV85" s="15"/>
      <c r="HW85" s="15"/>
      <c r="HX85" s="15"/>
      <c r="HY85" s="15"/>
      <c r="HZ85" s="15"/>
      <c r="IA85" s="15"/>
      <c r="IB85" s="15"/>
      <c r="IC85" s="15"/>
      <c r="ID85" s="15"/>
      <c r="IE85" s="15"/>
      <c r="IF85" s="15"/>
      <c r="IG85" s="15"/>
      <c r="IH85" s="15"/>
      <c r="II85" s="15"/>
      <c r="IJ85" s="15"/>
      <c r="IK85" s="15"/>
      <c r="IL85" s="15"/>
      <c r="IM85" s="15"/>
      <c r="IN85" s="15"/>
      <c r="IO85" s="15"/>
      <c r="IP85" s="15"/>
      <c r="IQ85" s="15"/>
      <c r="IR85" s="15"/>
      <c r="IS85" s="15"/>
      <c r="IT85" s="15"/>
      <c r="IU85" s="15"/>
      <c r="IV85" s="15"/>
      <c r="IW85" s="15"/>
      <c r="IX85" s="15"/>
      <c r="IY85" s="15"/>
      <c r="IZ85" s="15"/>
    </row>
    <row r="86" spans="1:260" s="10" customFormat="1" ht="28.5" customHeight="1">
      <c r="A86" s="23"/>
      <c r="B86" s="24" t="str">
        <f t="shared" ref="B86" si="96">B78&amp;" Total"</f>
        <v>VNPT Bình Định Total</v>
      </c>
      <c r="C86" s="24"/>
      <c r="D86" s="25"/>
      <c r="E86" s="228"/>
      <c r="F86" s="26"/>
      <c r="G86" s="23"/>
      <c r="H86" s="25"/>
      <c r="I86" s="26"/>
      <c r="J86" s="27"/>
      <c r="K86" s="25"/>
      <c r="L86" s="28"/>
      <c r="M86" s="28"/>
      <c r="N86" s="28"/>
      <c r="O86" s="29" t="e">
        <f t="shared" ref="O86" si="97">SUBTOTAL(9,O78:O85)</f>
        <v>#REF!</v>
      </c>
      <c r="P86" s="12"/>
      <c r="Q86" s="11"/>
      <c r="R86" s="28"/>
      <c r="S86" s="30"/>
      <c r="T86" s="31"/>
      <c r="U86" s="22"/>
      <c r="V86" s="32"/>
      <c r="W86" s="33"/>
      <c r="X86" s="14"/>
      <c r="Y86" s="218"/>
      <c r="Z86" s="22"/>
      <c r="AA86" s="218"/>
      <c r="AB86" s="22"/>
      <c r="AC86" s="38"/>
      <c r="AD86" s="38"/>
      <c r="AE86" s="38"/>
      <c r="AF86" s="38"/>
      <c r="AG86" s="38"/>
      <c r="AH86" s="38"/>
      <c r="AI86" s="38"/>
      <c r="AJ86" s="38"/>
      <c r="AK86" s="38"/>
      <c r="AL86" s="38"/>
      <c r="AM86" s="38"/>
      <c r="AN86" s="38"/>
      <c r="AO86" s="38"/>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15"/>
      <c r="EC86" s="15"/>
      <c r="ED86" s="15"/>
      <c r="EE86" s="15"/>
      <c r="EF86" s="15"/>
      <c r="EG86" s="15"/>
      <c r="EH86" s="15"/>
      <c r="EI86" s="15"/>
      <c r="EJ86" s="15"/>
      <c r="EK86" s="15"/>
      <c r="EL86" s="15"/>
      <c r="EM86" s="15"/>
      <c r="EN86" s="15"/>
      <c r="EO86" s="15"/>
      <c r="EP86" s="15"/>
      <c r="EQ86" s="15"/>
      <c r="ER86" s="15"/>
      <c r="ES86" s="15"/>
      <c r="ET86" s="15"/>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5"/>
      <c r="GG86" s="15"/>
      <c r="GH86" s="15"/>
      <c r="GI86" s="15"/>
      <c r="GJ86" s="15"/>
      <c r="GK86" s="15"/>
      <c r="GL86" s="15"/>
      <c r="GM86" s="15"/>
      <c r="GN86" s="15"/>
      <c r="GO86" s="15"/>
      <c r="GP86" s="15"/>
      <c r="GQ86" s="15"/>
      <c r="GR86" s="15"/>
      <c r="GS86" s="15"/>
      <c r="GT86" s="15"/>
      <c r="GU86" s="15"/>
      <c r="GV86" s="15"/>
      <c r="GW86" s="15"/>
      <c r="GX86" s="15"/>
      <c r="GY86" s="15"/>
      <c r="GZ86" s="15"/>
      <c r="HA86" s="15"/>
      <c r="HB86" s="15"/>
      <c r="HC86" s="15"/>
      <c r="HD86" s="15"/>
      <c r="HE86" s="15"/>
      <c r="HF86" s="15"/>
      <c r="HG86" s="15"/>
      <c r="HH86" s="15"/>
      <c r="HI86" s="15"/>
      <c r="HJ86" s="15"/>
      <c r="HK86" s="15"/>
      <c r="HL86" s="15"/>
      <c r="HM86" s="15"/>
      <c r="HN86" s="15"/>
      <c r="HO86" s="15"/>
      <c r="HP86" s="15"/>
      <c r="HQ86" s="15"/>
      <c r="HR86" s="15"/>
      <c r="HS86" s="15"/>
      <c r="HT86" s="15"/>
      <c r="HU86" s="15"/>
      <c r="HV86" s="15"/>
      <c r="HW86" s="15"/>
      <c r="HX86" s="15"/>
      <c r="HY86" s="15"/>
      <c r="HZ86" s="15"/>
      <c r="IA86" s="15"/>
      <c r="IB86" s="15"/>
      <c r="IC86" s="15"/>
      <c r="ID86" s="15"/>
      <c r="IE86" s="15"/>
      <c r="IF86" s="15"/>
      <c r="IG86" s="15"/>
      <c r="IH86" s="15"/>
      <c r="II86" s="15"/>
      <c r="IJ86" s="15"/>
      <c r="IK86" s="15"/>
      <c r="IL86" s="15"/>
      <c r="IM86" s="15"/>
      <c r="IN86" s="15"/>
      <c r="IO86" s="15"/>
      <c r="IP86" s="15"/>
      <c r="IQ86" s="15"/>
      <c r="IR86" s="15"/>
      <c r="IS86" s="15"/>
      <c r="IT86" s="15"/>
      <c r="IU86" s="15"/>
      <c r="IV86" s="15"/>
      <c r="IW86" s="15"/>
      <c r="IX86" s="15"/>
      <c r="IY86" s="15"/>
      <c r="IZ86" s="15"/>
    </row>
    <row r="87" spans="1:260" s="10" customFormat="1" ht="36.75" customHeight="1">
      <c r="A87" s="11">
        <f t="shared" si="95"/>
        <v>10</v>
      </c>
      <c r="B87" s="16" t="str">
        <f>VLOOKUP(A87,'Tên tỉnh'!$A$3:$C$65,2,FALSE)</f>
        <v>VNPT Bình Phước</v>
      </c>
      <c r="C87" s="17" t="str">
        <f>VLOOKUP(A87,'Tên tỉnh'!$A$3:$C$65,3,FALSE)</f>
        <v>Bình Phước</v>
      </c>
      <c r="D87" s="18" t="s">
        <v>485</v>
      </c>
      <c r="E87" s="17" t="s">
        <v>486</v>
      </c>
      <c r="F87" s="19">
        <v>43633</v>
      </c>
      <c r="G87" s="11">
        <v>1</v>
      </c>
      <c r="H87" s="11" t="s">
        <v>487</v>
      </c>
      <c r="I87" s="20">
        <v>44056</v>
      </c>
      <c r="J87" s="21" t="s">
        <v>419</v>
      </c>
      <c r="K87" s="11" t="s">
        <v>26</v>
      </c>
      <c r="L87" s="13">
        <v>829150</v>
      </c>
      <c r="M87" s="13" t="e">
        <f>VLOOKUP(C87,[1]!Table1[[Province]:[Ngày HĐ dự phòng]],5,FALSE)</f>
        <v>#REF!</v>
      </c>
      <c r="N87" s="13" t="e">
        <f>VLOOKUP(C87,[1]!Table1[[Province]:[Ngày HĐ dự phòng]],6,FALSE)</f>
        <v>#REF!</v>
      </c>
      <c r="O87" s="13" t="e">
        <f t="shared" si="84"/>
        <v>#REF!</v>
      </c>
      <c r="P87" s="12"/>
      <c r="Q87" s="22" t="e">
        <f>VLOOKUP(C87,[1]!Table1[[Province]:[Ngày HĐ dự phòng]],15,FALSE)</f>
        <v>#REF!</v>
      </c>
      <c r="R87" s="12"/>
      <c r="S87" s="22">
        <v>44153</v>
      </c>
      <c r="T87" s="22">
        <v>44068</v>
      </c>
      <c r="U87" s="22" t="e">
        <f t="shared" ref="U87:U94" si="98">Q87</f>
        <v>#REF!</v>
      </c>
      <c r="V87" s="14" t="e">
        <f t="shared" ref="V87:V94" si="99">U87-T87+1</f>
        <v>#REF!</v>
      </c>
      <c r="W87" s="12">
        <v>45</v>
      </c>
      <c r="X87" s="14" t="e">
        <f t="shared" ref="X87:X94" si="100">V87-W87</f>
        <v>#REF!</v>
      </c>
      <c r="Y87" s="218" t="e">
        <f>VLOOKUP(C87,[1]!Table1[[Province]:[Ngày HĐ dự phòng]],34,FALSE)</f>
        <v>#REF!</v>
      </c>
      <c r="Z87" s="22" t="e">
        <f>VLOOKUP(C87,[1]!Table1[[Province]:[Ngày HĐ dự phòng]],35,FALSE)</f>
        <v>#REF!</v>
      </c>
      <c r="AA87" s="218" t="e">
        <f>VLOOKUP(C87,[1]!Table1[[Province]:[Ngày HĐ dự phòng]],36,FALSE)</f>
        <v>#REF!</v>
      </c>
      <c r="AB87" s="22" t="e">
        <f>VLOOKUP(C87,[1]!Table1[[Province]:[Ngày HĐ dự phòng]],37,FALSE)</f>
        <v>#REF!</v>
      </c>
      <c r="AC87" s="40" t="e">
        <f t="shared" ref="AC87:AC94" si="101">O87</f>
        <v>#REF!</v>
      </c>
      <c r="AD87" s="43" t="e">
        <f t="shared" ref="AD87:AD94" si="102">AC87*0.1</f>
        <v>#REF!</v>
      </c>
      <c r="AE87" s="43" t="e">
        <f t="shared" ref="AE87:AE94" si="103">AC87+AD87</f>
        <v>#REF!</v>
      </c>
      <c r="AF87" s="39" t="e">
        <f>VLOOKUP(C87,[1]!Table1[[Province]:[Ngày HĐ dự phòng]],13,FALSE)</f>
        <v>#REF!</v>
      </c>
      <c r="AG87" s="39" t="e">
        <f t="shared" ref="AG87:AG94" si="104">AF87</f>
        <v>#REF!</v>
      </c>
      <c r="AH87" s="39">
        <v>44068</v>
      </c>
      <c r="AI87" s="39">
        <v>44097</v>
      </c>
      <c r="AJ87" s="39">
        <v>44097</v>
      </c>
      <c r="AK87" s="231" t="s">
        <v>497</v>
      </c>
      <c r="AL87" s="230">
        <v>44153</v>
      </c>
      <c r="AM87" s="42">
        <v>3008400799</v>
      </c>
      <c r="AN87" s="230">
        <v>44913</v>
      </c>
      <c r="AO87" s="39" t="e">
        <f t="shared" ref="AO87:AO94" si="105">AF87</f>
        <v>#REF!</v>
      </c>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15"/>
      <c r="EC87" s="15"/>
      <c r="ED87" s="15"/>
      <c r="EE87" s="15"/>
      <c r="EF87" s="15"/>
      <c r="EG87" s="15"/>
      <c r="EH87" s="15"/>
      <c r="EI87" s="15"/>
      <c r="EJ87" s="15"/>
      <c r="EK87" s="15"/>
      <c r="EL87" s="15"/>
      <c r="EM87" s="15"/>
      <c r="EN87" s="15"/>
      <c r="EO87" s="15"/>
      <c r="EP87" s="15"/>
      <c r="EQ87" s="15"/>
      <c r="ER87" s="15"/>
      <c r="ES87" s="15"/>
      <c r="ET87" s="15"/>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5"/>
      <c r="GG87" s="15"/>
      <c r="GH87" s="15"/>
      <c r="GI87" s="15"/>
      <c r="GJ87" s="15"/>
      <c r="GK87" s="15"/>
      <c r="GL87" s="15"/>
      <c r="GM87" s="15"/>
      <c r="GN87" s="15"/>
      <c r="GO87" s="15"/>
      <c r="GP87" s="15"/>
      <c r="GQ87" s="15"/>
      <c r="GR87" s="15"/>
      <c r="GS87" s="15"/>
      <c r="GT87" s="15"/>
      <c r="GU87" s="15"/>
      <c r="GV87" s="15"/>
      <c r="GW87" s="15"/>
      <c r="GX87" s="15"/>
      <c r="GY87" s="15"/>
      <c r="GZ87" s="15"/>
      <c r="HA87" s="15"/>
      <c r="HB87" s="15"/>
      <c r="HC87" s="15"/>
      <c r="HD87" s="15"/>
      <c r="HE87" s="15"/>
      <c r="HF87" s="15"/>
      <c r="HG87" s="15"/>
      <c r="HH87" s="15"/>
      <c r="HI87" s="15"/>
      <c r="HJ87" s="15"/>
      <c r="HK87" s="15"/>
      <c r="HL87" s="15"/>
      <c r="HM87" s="15"/>
      <c r="HN87" s="15"/>
      <c r="HO87" s="15"/>
      <c r="HP87" s="15"/>
      <c r="HQ87" s="15"/>
      <c r="HR87" s="15"/>
      <c r="HS87" s="15"/>
      <c r="HT87" s="15"/>
      <c r="HU87" s="15"/>
      <c r="HV87" s="15"/>
      <c r="HW87" s="15"/>
      <c r="HX87" s="15"/>
      <c r="HY87" s="15"/>
      <c r="HZ87" s="15"/>
      <c r="IA87" s="15"/>
      <c r="IB87" s="15"/>
      <c r="IC87" s="15"/>
      <c r="ID87" s="15"/>
      <c r="IE87" s="15"/>
      <c r="IF87" s="15"/>
      <c r="IG87" s="15"/>
      <c r="IH87" s="15"/>
      <c r="II87" s="15"/>
      <c r="IJ87" s="15"/>
      <c r="IK87" s="15"/>
      <c r="IL87" s="15"/>
      <c r="IM87" s="15"/>
      <c r="IN87" s="15"/>
      <c r="IO87" s="15"/>
      <c r="IP87" s="15"/>
      <c r="IQ87" s="15"/>
      <c r="IR87" s="15"/>
      <c r="IS87" s="15"/>
      <c r="IT87" s="15"/>
      <c r="IU87" s="15"/>
      <c r="IV87" s="15"/>
      <c r="IW87" s="15"/>
      <c r="IX87" s="15"/>
      <c r="IY87" s="15"/>
      <c r="IZ87" s="15"/>
    </row>
    <row r="88" spans="1:260" s="10" customFormat="1" ht="36.75" customHeight="1">
      <c r="A88" s="11">
        <f t="shared" si="95"/>
        <v>10</v>
      </c>
      <c r="B88" s="16" t="str">
        <f>VLOOKUP(A88,'Tên tỉnh'!$A$3:$C$65,2,FALSE)</f>
        <v>VNPT Bình Phước</v>
      </c>
      <c r="C88" s="17" t="str">
        <f>VLOOKUP(A88,'Tên tỉnh'!$A$3:$C$65,3,FALSE)</f>
        <v>Bình Phước</v>
      </c>
      <c r="D88" s="18" t="s">
        <v>485</v>
      </c>
      <c r="E88" s="17" t="s">
        <v>486</v>
      </c>
      <c r="F88" s="19">
        <v>43633</v>
      </c>
      <c r="G88" s="11">
        <v>2</v>
      </c>
      <c r="H88" s="12" t="s">
        <v>488</v>
      </c>
      <c r="I88" s="20">
        <v>44056</v>
      </c>
      <c r="J88" s="21" t="s">
        <v>419</v>
      </c>
      <c r="K88" s="11" t="s">
        <v>26</v>
      </c>
      <c r="L88" s="13">
        <v>829150</v>
      </c>
      <c r="M88" s="13" t="e">
        <f>VLOOKUP(C88,[2]!Table1[[Province]:[Ngày HĐ dự phòng]],5,FALSE)</f>
        <v>#REF!</v>
      </c>
      <c r="N88" s="13" t="e">
        <f>VLOOKUP(C88,[2]!Table1[[Province]:[Ngày HĐ dự phòng]],6,FALSE)</f>
        <v>#REF!</v>
      </c>
      <c r="O88" s="13" t="e">
        <f t="shared" si="84"/>
        <v>#REF!</v>
      </c>
      <c r="P88" s="12"/>
      <c r="Q88" s="22" t="e">
        <f>VLOOKUP(C88,[2]!Table1[[Province]:[Ngày HĐ dự phòng]],14,FALSE)</f>
        <v>#REF!</v>
      </c>
      <c r="R88" s="12"/>
      <c r="S88" s="22">
        <v>44154</v>
      </c>
      <c r="T88" s="22">
        <v>44091</v>
      </c>
      <c r="U88" s="22" t="e">
        <f t="shared" si="98"/>
        <v>#REF!</v>
      </c>
      <c r="V88" s="14" t="e">
        <f t="shared" si="99"/>
        <v>#REF!</v>
      </c>
      <c r="W88" s="12">
        <v>30</v>
      </c>
      <c r="X88" s="14" t="e">
        <f t="shared" si="100"/>
        <v>#REF!</v>
      </c>
      <c r="Y88" s="218" t="e">
        <f>VLOOKUP(C88,[2]!Table1[[Province]:[Ngày HĐ dự phòng]],30,FALSE)</f>
        <v>#REF!</v>
      </c>
      <c r="Z88" s="22" t="e">
        <f>VLOOKUP(C88,[2]!Table1[[Province]:[Ngày HĐ dự phòng]],31,FALSE)</f>
        <v>#REF!</v>
      </c>
      <c r="AA88" s="218" t="e">
        <f>VLOOKUP(C88,[2]!Table1[[Province]:[Ngày HĐ dự phòng]],32,FALSE)</f>
        <v>#REF!</v>
      </c>
      <c r="AB88" s="22" t="e">
        <f>VLOOKUP(C88,[2]!Table1[[Province]:[Ngày HĐ dự phòng]],33,FALSE)</f>
        <v>#REF!</v>
      </c>
      <c r="AC88" s="40" t="e">
        <f t="shared" si="101"/>
        <v>#REF!</v>
      </c>
      <c r="AD88" s="43" t="e">
        <f t="shared" si="102"/>
        <v>#REF!</v>
      </c>
      <c r="AE88" s="43" t="e">
        <f t="shared" si="103"/>
        <v>#REF!</v>
      </c>
      <c r="AF88" s="39" t="e">
        <f>VLOOKUP(C88,[2]!Table1[[Province]:[Ngày HĐ dự phòng]],12,FALSE)</f>
        <v>#REF!</v>
      </c>
      <c r="AG88" s="39" t="e">
        <f t="shared" si="104"/>
        <v>#REF!</v>
      </c>
      <c r="AH88" s="39">
        <v>44091</v>
      </c>
      <c r="AI88" s="39">
        <v>44111</v>
      </c>
      <c r="AJ88" s="39">
        <v>44111</v>
      </c>
      <c r="AK88" s="231" t="s">
        <v>498</v>
      </c>
      <c r="AL88" s="230">
        <v>44154</v>
      </c>
      <c r="AM88" s="42">
        <v>1557031765</v>
      </c>
      <c r="AN88" s="230">
        <v>44914</v>
      </c>
      <c r="AO88" s="39" t="e">
        <f t="shared" si="105"/>
        <v>#REF!</v>
      </c>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5"/>
      <c r="GG88" s="15"/>
      <c r="GH88" s="15"/>
      <c r="GI88" s="15"/>
      <c r="GJ88" s="15"/>
      <c r="GK88" s="15"/>
      <c r="GL88" s="15"/>
      <c r="GM88" s="15"/>
      <c r="GN88" s="15"/>
      <c r="GO88" s="15"/>
      <c r="GP88" s="15"/>
      <c r="GQ88" s="15"/>
      <c r="GR88" s="15"/>
      <c r="GS88" s="15"/>
      <c r="GT88" s="15"/>
      <c r="GU88" s="15"/>
      <c r="GV88" s="15"/>
      <c r="GW88" s="15"/>
      <c r="GX88" s="15"/>
      <c r="GY88" s="15"/>
      <c r="GZ88" s="15"/>
      <c r="HA88" s="15"/>
      <c r="HB88" s="15"/>
      <c r="HC88" s="15"/>
      <c r="HD88" s="15"/>
      <c r="HE88" s="15"/>
      <c r="HF88" s="15"/>
      <c r="HG88" s="15"/>
      <c r="HH88" s="15"/>
      <c r="HI88" s="15"/>
      <c r="HJ88" s="15"/>
      <c r="HK88" s="15"/>
      <c r="HL88" s="15"/>
      <c r="HM88" s="15"/>
      <c r="HN88" s="15"/>
      <c r="HO88" s="15"/>
      <c r="HP88" s="15"/>
      <c r="HQ88" s="15"/>
      <c r="HR88" s="15"/>
      <c r="HS88" s="15"/>
      <c r="HT88" s="15"/>
      <c r="HU88" s="15"/>
      <c r="HV88" s="15"/>
      <c r="HW88" s="15"/>
      <c r="HX88" s="15"/>
      <c r="HY88" s="15"/>
      <c r="HZ88" s="15"/>
      <c r="IA88" s="15"/>
      <c r="IB88" s="15"/>
      <c r="IC88" s="15"/>
      <c r="ID88" s="15"/>
      <c r="IE88" s="15"/>
      <c r="IF88" s="15"/>
      <c r="IG88" s="15"/>
      <c r="IH88" s="15"/>
      <c r="II88" s="15"/>
      <c r="IJ88" s="15"/>
      <c r="IK88" s="15"/>
      <c r="IL88" s="15"/>
      <c r="IM88" s="15"/>
      <c r="IN88" s="15"/>
      <c r="IO88" s="15"/>
      <c r="IP88" s="15"/>
      <c r="IQ88" s="15"/>
      <c r="IR88" s="15"/>
      <c r="IS88" s="15"/>
      <c r="IT88" s="15"/>
      <c r="IU88" s="15"/>
      <c r="IV88" s="15"/>
      <c r="IW88" s="15"/>
      <c r="IX88" s="15"/>
      <c r="IY88" s="15"/>
      <c r="IZ88" s="15"/>
    </row>
    <row r="89" spans="1:260" s="10" customFormat="1" ht="36.75" customHeight="1">
      <c r="A89" s="11">
        <f t="shared" si="95"/>
        <v>10</v>
      </c>
      <c r="B89" s="16" t="str">
        <f>VLOOKUP(A89,'Tên tỉnh'!$A$3:$C$65,2,FALSE)</f>
        <v>VNPT Bình Phước</v>
      </c>
      <c r="C89" s="17" t="str">
        <f>VLOOKUP(A89,'Tên tỉnh'!$A$3:$C$65,3,FALSE)</f>
        <v>Bình Phước</v>
      </c>
      <c r="D89" s="18" t="s">
        <v>485</v>
      </c>
      <c r="E89" s="17" t="s">
        <v>486</v>
      </c>
      <c r="F89" s="19">
        <v>43633</v>
      </c>
      <c r="G89" s="11">
        <v>3</v>
      </c>
      <c r="H89" s="12" t="s">
        <v>494</v>
      </c>
      <c r="I89" s="20">
        <v>44056</v>
      </c>
      <c r="J89" s="21" t="s">
        <v>419</v>
      </c>
      <c r="K89" s="11" t="s">
        <v>26</v>
      </c>
      <c r="L89" s="13">
        <v>829150</v>
      </c>
      <c r="M89" s="13" t="e">
        <f>VLOOKUP(C89,[3]!Table1[[Province]:[Ngày HĐ dự phòng]],5,FALSE)</f>
        <v>#REF!</v>
      </c>
      <c r="N89" s="13" t="e">
        <f>VLOOKUP(C89,[3]!Table1[[Province]:[Ngày HĐ dự phòng]],6,FALSE)</f>
        <v>#REF!</v>
      </c>
      <c r="O89" s="13" t="e">
        <f t="shared" si="84"/>
        <v>#REF!</v>
      </c>
      <c r="P89" s="12"/>
      <c r="Q89" s="22" t="e">
        <f>VLOOKUP(C89,[3]!Table1[[Province]:[Ngày HĐ dự phòng]],14,FALSE)</f>
        <v>#REF!</v>
      </c>
      <c r="R89" s="12"/>
      <c r="S89" s="22">
        <v>44180</v>
      </c>
      <c r="T89" s="22">
        <v>44118</v>
      </c>
      <c r="U89" s="22" t="e">
        <f t="shared" si="98"/>
        <v>#REF!</v>
      </c>
      <c r="V89" s="14" t="e">
        <f t="shared" si="99"/>
        <v>#REF!</v>
      </c>
      <c r="W89" s="12">
        <v>30</v>
      </c>
      <c r="X89" s="14" t="e">
        <f t="shared" si="100"/>
        <v>#REF!</v>
      </c>
      <c r="Y89" s="218" t="e">
        <f>VLOOKUP(C89,[3]!Table1[[Province]:[Ngày HĐ dự phòng]],30,FALSE)</f>
        <v>#REF!</v>
      </c>
      <c r="Z89" s="22" t="e">
        <f>VLOOKUP(C89,[3]!Table1[[Province]:[Ngày HĐ dự phòng]],31,FALSE)</f>
        <v>#REF!</v>
      </c>
      <c r="AA89" s="218" t="e">
        <f>VLOOKUP(C89,[3]!Table1[[Province]:[Ngày HĐ dự phòng]],32,FALSE)</f>
        <v>#REF!</v>
      </c>
      <c r="AB89" s="22" t="e">
        <f>VLOOKUP(C89,[3]!Table1[[Province]:[Ngày HĐ dự phòng]],33,FALSE)</f>
        <v>#REF!</v>
      </c>
      <c r="AC89" s="40" t="e">
        <f t="shared" si="101"/>
        <v>#REF!</v>
      </c>
      <c r="AD89" s="43" t="e">
        <f t="shared" si="102"/>
        <v>#REF!</v>
      </c>
      <c r="AE89" s="43" t="e">
        <f t="shared" si="103"/>
        <v>#REF!</v>
      </c>
      <c r="AF89" s="39" t="e">
        <f>VLOOKUP(C89,[3]!Table1[[Province]:[Ngày HĐ dự phòng]],12,FALSE)</f>
        <v>#REF!</v>
      </c>
      <c r="AG89" s="39" t="e">
        <f t="shared" si="104"/>
        <v>#REF!</v>
      </c>
      <c r="AH89" s="39">
        <v>44118</v>
      </c>
      <c r="AI89" s="39">
        <v>44132</v>
      </c>
      <c r="AJ89" s="39">
        <v>44132</v>
      </c>
      <c r="AK89" s="231" t="s">
        <v>499</v>
      </c>
      <c r="AL89" s="230">
        <v>44190</v>
      </c>
      <c r="AM89" s="42">
        <v>1453466784</v>
      </c>
      <c r="AN89" s="230">
        <v>44941</v>
      </c>
      <c r="AO89" s="39" t="e">
        <f t="shared" si="105"/>
        <v>#REF!</v>
      </c>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5"/>
      <c r="GG89" s="15"/>
      <c r="GH89" s="15"/>
      <c r="GI89" s="15"/>
      <c r="GJ89" s="15"/>
      <c r="GK89" s="15"/>
      <c r="GL89" s="15"/>
      <c r="GM89" s="15"/>
      <c r="GN89" s="15"/>
      <c r="GO89" s="15"/>
      <c r="GP89" s="15"/>
      <c r="GQ89" s="15"/>
      <c r="GR89" s="15"/>
      <c r="GS89" s="15"/>
      <c r="GT89" s="15"/>
      <c r="GU89" s="15"/>
      <c r="GV89" s="15"/>
      <c r="GW89" s="15"/>
      <c r="GX89" s="15"/>
      <c r="GY89" s="15"/>
      <c r="GZ89" s="15"/>
      <c r="HA89" s="15"/>
      <c r="HB89" s="15"/>
      <c r="HC89" s="15"/>
      <c r="HD89" s="15"/>
      <c r="HE89" s="15"/>
      <c r="HF89" s="15"/>
      <c r="HG89" s="15"/>
      <c r="HH89" s="15"/>
      <c r="HI89" s="15"/>
      <c r="HJ89" s="15"/>
      <c r="HK89" s="15"/>
      <c r="HL89" s="15"/>
      <c r="HM89" s="15"/>
      <c r="HN89" s="15"/>
      <c r="HO89" s="15"/>
      <c r="HP89" s="15"/>
      <c r="HQ89" s="15"/>
      <c r="HR89" s="15"/>
      <c r="HS89" s="15"/>
      <c r="HT89" s="15"/>
      <c r="HU89" s="15"/>
      <c r="HV89" s="15"/>
      <c r="HW89" s="15"/>
      <c r="HX89" s="15"/>
      <c r="HY89" s="15"/>
      <c r="HZ89" s="15"/>
      <c r="IA89" s="15"/>
      <c r="IB89" s="15"/>
      <c r="IC89" s="15"/>
      <c r="ID89" s="15"/>
      <c r="IE89" s="15"/>
      <c r="IF89" s="15"/>
      <c r="IG89" s="15"/>
      <c r="IH89" s="15"/>
      <c r="II89" s="15"/>
      <c r="IJ89" s="15"/>
      <c r="IK89" s="15"/>
      <c r="IL89" s="15"/>
      <c r="IM89" s="15"/>
      <c r="IN89" s="15"/>
      <c r="IO89" s="15"/>
      <c r="IP89" s="15"/>
      <c r="IQ89" s="15"/>
      <c r="IR89" s="15"/>
      <c r="IS89" s="15"/>
      <c r="IT89" s="15"/>
      <c r="IU89" s="15"/>
      <c r="IV89" s="15"/>
      <c r="IW89" s="15"/>
      <c r="IX89" s="15"/>
      <c r="IY89" s="15"/>
      <c r="IZ89" s="15"/>
    </row>
    <row r="90" spans="1:260" s="10" customFormat="1" ht="36.75" customHeight="1">
      <c r="A90" s="11">
        <f t="shared" si="95"/>
        <v>10</v>
      </c>
      <c r="B90" s="16" t="str">
        <f>VLOOKUP(A90,'Tên tỉnh'!$A$3:$C$65,2,FALSE)</f>
        <v>VNPT Bình Phước</v>
      </c>
      <c r="C90" s="17" t="str">
        <f>VLOOKUP(A90,'Tên tỉnh'!$A$3:$C$65,3,FALSE)</f>
        <v>Bình Phước</v>
      </c>
      <c r="D90" s="18" t="s">
        <v>485</v>
      </c>
      <c r="E90" s="17" t="s">
        <v>486</v>
      </c>
      <c r="F90" s="19">
        <v>43633</v>
      </c>
      <c r="G90" s="11">
        <v>4</v>
      </c>
      <c r="H90" s="11" t="s">
        <v>489</v>
      </c>
      <c r="I90" s="20">
        <v>44056</v>
      </c>
      <c r="J90" s="21" t="s">
        <v>419</v>
      </c>
      <c r="K90" s="11" t="s">
        <v>26</v>
      </c>
      <c r="L90" s="13">
        <v>829150</v>
      </c>
      <c r="M90" s="13" t="e">
        <f>VLOOKUP(C90,[4]!Table1[[Province]:[Ngày HĐ dự phòng]],6,FALSE)</f>
        <v>#REF!</v>
      </c>
      <c r="N90" s="13" t="e">
        <f>VLOOKUP(C90,[4]!Table1[[Province]:[Ngày HĐ dự phòng]],7,FALSE)</f>
        <v>#REF!</v>
      </c>
      <c r="O90" s="13" t="e">
        <f t="shared" si="84"/>
        <v>#REF!</v>
      </c>
      <c r="P90" s="12"/>
      <c r="Q90" s="22" t="e">
        <f>VLOOKUP(C90,[4]!Table1[[Province]:[Ngày HĐ dự phòng]],16,FALSE)</f>
        <v>#REF!</v>
      </c>
      <c r="R90" s="12"/>
      <c r="S90" s="22">
        <v>44208</v>
      </c>
      <c r="T90" s="22">
        <v>44127</v>
      </c>
      <c r="U90" s="22" t="e">
        <f t="shared" si="98"/>
        <v>#REF!</v>
      </c>
      <c r="V90" s="14" t="e">
        <f t="shared" si="99"/>
        <v>#REF!</v>
      </c>
      <c r="W90" s="12">
        <v>30</v>
      </c>
      <c r="X90" s="14" t="e">
        <f t="shared" si="100"/>
        <v>#REF!</v>
      </c>
      <c r="Y90" s="218" t="e">
        <f>VLOOKUP(C90,[4]!Table1[[Province]:[Ngày HĐ dự phòng]],32,FALSE)</f>
        <v>#REF!</v>
      </c>
      <c r="Z90" s="22" t="e">
        <f>VLOOKUP(C90,[4]!Table1[[Province]:[Ngày HĐ dự phòng]],33,FALSE)</f>
        <v>#REF!</v>
      </c>
      <c r="AA90" s="218" t="e">
        <f>VLOOKUP(C90,[4]!Table1[[Province]:[Ngày HĐ dự phòng]],34,FALSE)</f>
        <v>#REF!</v>
      </c>
      <c r="AB90" s="22" t="e">
        <f>VLOOKUP(C90,[4]!Table1[[Province]:[Ngày HĐ dự phòng]],35,FALSE)</f>
        <v>#REF!</v>
      </c>
      <c r="AC90" s="40" t="e">
        <f t="shared" si="101"/>
        <v>#REF!</v>
      </c>
      <c r="AD90" s="43" t="e">
        <f t="shared" si="102"/>
        <v>#REF!</v>
      </c>
      <c r="AE90" s="43" t="e">
        <f t="shared" si="103"/>
        <v>#REF!</v>
      </c>
      <c r="AF90" s="39" t="e">
        <f>VLOOKUP(C90,[4]!Table1[[Province]:[Ngày HĐ dự phòng]],13,FALSE)</f>
        <v>#REF!</v>
      </c>
      <c r="AG90" s="39" t="e">
        <f t="shared" si="104"/>
        <v>#REF!</v>
      </c>
      <c r="AH90" s="39">
        <v>44127</v>
      </c>
      <c r="AI90" s="39">
        <v>44161</v>
      </c>
      <c r="AJ90" s="39">
        <v>44161</v>
      </c>
      <c r="AK90" s="231" t="s">
        <v>500</v>
      </c>
      <c r="AL90" s="230">
        <v>44214</v>
      </c>
      <c r="AM90" s="42">
        <v>241970845</v>
      </c>
      <c r="AN90" s="230">
        <v>44970</v>
      </c>
      <c r="AO90" s="39" t="e">
        <f t="shared" si="105"/>
        <v>#REF!</v>
      </c>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c r="DQ90" s="15"/>
      <c r="DR90" s="15"/>
      <c r="DS90" s="15"/>
      <c r="DT90" s="15"/>
      <c r="DU90" s="15"/>
      <c r="DV90" s="15"/>
      <c r="DW90" s="15"/>
      <c r="DX90" s="15"/>
      <c r="DY90" s="15"/>
      <c r="DZ90" s="15"/>
      <c r="EA90" s="15"/>
      <c r="EB90" s="15"/>
      <c r="EC90" s="15"/>
      <c r="ED90" s="15"/>
      <c r="EE90" s="15"/>
      <c r="EF90" s="15"/>
      <c r="EG90" s="15"/>
      <c r="EH90" s="15"/>
      <c r="EI90" s="15"/>
      <c r="EJ90" s="15"/>
      <c r="EK90" s="15"/>
      <c r="EL90" s="15"/>
      <c r="EM90" s="15"/>
      <c r="EN90" s="15"/>
      <c r="EO90" s="15"/>
      <c r="EP90" s="15"/>
      <c r="EQ90" s="15"/>
      <c r="ER90" s="15"/>
      <c r="ES90" s="15"/>
      <c r="ET90" s="15"/>
      <c r="EU90" s="15"/>
      <c r="EV90" s="15"/>
      <c r="EW90" s="15"/>
      <c r="EX90" s="15"/>
      <c r="EY90" s="15"/>
      <c r="EZ90" s="15"/>
      <c r="FA90" s="15"/>
      <c r="FB90" s="15"/>
      <c r="FC90" s="15"/>
      <c r="FD90" s="15"/>
      <c r="FE90" s="15"/>
      <c r="FF90" s="15"/>
      <c r="FG90" s="15"/>
      <c r="FH90" s="15"/>
      <c r="FI90" s="15"/>
      <c r="FJ90" s="15"/>
      <c r="FK90" s="15"/>
      <c r="FL90" s="15"/>
      <c r="FM90" s="15"/>
      <c r="FN90" s="15"/>
      <c r="FO90" s="15"/>
      <c r="FP90" s="15"/>
      <c r="FQ90" s="15"/>
      <c r="FR90" s="15"/>
      <c r="FS90" s="15"/>
      <c r="FT90" s="15"/>
      <c r="FU90" s="15"/>
      <c r="FV90" s="15"/>
      <c r="FW90" s="15"/>
      <c r="FX90" s="15"/>
      <c r="FY90" s="15"/>
      <c r="FZ90" s="15"/>
      <c r="GA90" s="15"/>
      <c r="GB90" s="15"/>
      <c r="GC90" s="15"/>
      <c r="GD90" s="15"/>
      <c r="GE90" s="15"/>
      <c r="GF90" s="15"/>
      <c r="GG90" s="15"/>
      <c r="GH90" s="15"/>
      <c r="GI90" s="15"/>
      <c r="GJ90" s="15"/>
      <c r="GK90" s="15"/>
      <c r="GL90" s="15"/>
      <c r="GM90" s="15"/>
      <c r="GN90" s="15"/>
      <c r="GO90" s="15"/>
      <c r="GP90" s="15"/>
      <c r="GQ90" s="15"/>
      <c r="GR90" s="15"/>
      <c r="GS90" s="15"/>
      <c r="GT90" s="15"/>
      <c r="GU90" s="15"/>
      <c r="GV90" s="15"/>
      <c r="GW90" s="15"/>
      <c r="GX90" s="15"/>
      <c r="GY90" s="15"/>
      <c r="GZ90" s="15"/>
      <c r="HA90" s="15"/>
      <c r="HB90" s="15"/>
      <c r="HC90" s="15"/>
      <c r="HD90" s="15"/>
      <c r="HE90" s="15"/>
      <c r="HF90" s="15"/>
      <c r="HG90" s="15"/>
      <c r="HH90" s="15"/>
      <c r="HI90" s="15"/>
      <c r="HJ90" s="15"/>
      <c r="HK90" s="15"/>
      <c r="HL90" s="15"/>
      <c r="HM90" s="15"/>
      <c r="HN90" s="15"/>
      <c r="HO90" s="15"/>
      <c r="HP90" s="15"/>
      <c r="HQ90" s="15"/>
      <c r="HR90" s="15"/>
      <c r="HS90" s="15"/>
      <c r="HT90" s="15"/>
      <c r="HU90" s="15"/>
      <c r="HV90" s="15"/>
      <c r="HW90" s="15"/>
      <c r="HX90" s="15"/>
      <c r="HY90" s="15"/>
      <c r="HZ90" s="15"/>
      <c r="IA90" s="15"/>
      <c r="IB90" s="15"/>
      <c r="IC90" s="15"/>
      <c r="ID90" s="15"/>
      <c r="IE90" s="15"/>
      <c r="IF90" s="15"/>
      <c r="IG90" s="15"/>
      <c r="IH90" s="15"/>
      <c r="II90" s="15"/>
      <c r="IJ90" s="15"/>
      <c r="IK90" s="15"/>
      <c r="IL90" s="15"/>
      <c r="IM90" s="15"/>
      <c r="IN90" s="15"/>
      <c r="IO90" s="15"/>
      <c r="IP90" s="15"/>
      <c r="IQ90" s="15"/>
      <c r="IR90" s="15"/>
      <c r="IS90" s="15"/>
      <c r="IT90" s="15"/>
      <c r="IU90" s="15"/>
      <c r="IV90" s="15"/>
      <c r="IW90" s="15"/>
      <c r="IX90" s="15"/>
      <c r="IY90" s="15"/>
      <c r="IZ90" s="15"/>
    </row>
    <row r="91" spans="1:260" s="10" customFormat="1" ht="36.75" customHeight="1">
      <c r="A91" s="11">
        <f t="shared" si="95"/>
        <v>10</v>
      </c>
      <c r="B91" s="16" t="str">
        <f>VLOOKUP(A91,'Tên tỉnh'!$A$3:$C$65,2,FALSE)</f>
        <v>VNPT Bình Phước</v>
      </c>
      <c r="C91" s="17" t="str">
        <f>VLOOKUP(A91,'Tên tỉnh'!$A$3:$C$65,3,FALSE)</f>
        <v>Bình Phước</v>
      </c>
      <c r="D91" s="18" t="s">
        <v>485</v>
      </c>
      <c r="E91" s="17" t="s">
        <v>486</v>
      </c>
      <c r="F91" s="19">
        <v>43633</v>
      </c>
      <c r="G91" s="11">
        <v>5</v>
      </c>
      <c r="H91" s="11" t="s">
        <v>490</v>
      </c>
      <c r="I91" s="20">
        <v>44056</v>
      </c>
      <c r="J91" s="21" t="s">
        <v>419</v>
      </c>
      <c r="K91" s="11" t="s">
        <v>26</v>
      </c>
      <c r="L91" s="13">
        <v>829150</v>
      </c>
      <c r="M91" s="13" t="e">
        <f>VLOOKUP(C91,[5]!Table1[[Province]:[Ngày HĐ dự phòng]],5,FALSE)</f>
        <v>#REF!</v>
      </c>
      <c r="N91" s="13" t="e">
        <f>VLOOKUP(C91,[5]!Table1[[Province]:[Ngày HĐ dự phòng]],6,FALSE)</f>
        <v>#REF!</v>
      </c>
      <c r="O91" s="13" t="e">
        <f t="shared" si="84"/>
        <v>#REF!</v>
      </c>
      <c r="P91" s="12"/>
      <c r="Q91" s="22" t="e">
        <f>VLOOKUP(C91,[5]!Table1[[Province]:[Ngày HĐ dự phòng]],14,FALSE)</f>
        <v>#REF!</v>
      </c>
      <c r="R91" s="12"/>
      <c r="S91" s="22">
        <v>44210</v>
      </c>
      <c r="T91" s="22">
        <v>44148</v>
      </c>
      <c r="U91" s="22" t="e">
        <f t="shared" si="98"/>
        <v>#REF!</v>
      </c>
      <c r="V91" s="14" t="e">
        <f t="shared" si="99"/>
        <v>#REF!</v>
      </c>
      <c r="W91" s="12">
        <v>30</v>
      </c>
      <c r="X91" s="14" t="e">
        <f t="shared" si="100"/>
        <v>#REF!</v>
      </c>
      <c r="Y91" s="218" t="e">
        <f>VLOOKUP(C91,[5]!Table1[[Province]:[Ngày HĐ dự phòng]],30,FALSE)</f>
        <v>#REF!</v>
      </c>
      <c r="Z91" s="22" t="e">
        <f>VLOOKUP(C91,[5]!Table1[[Province]:[Ngày HĐ dự phòng]],31,FALSE)</f>
        <v>#REF!</v>
      </c>
      <c r="AA91" s="218" t="e">
        <f>VLOOKUP(C91,[5]!Table1[[Province]:[Ngày HĐ dự phòng]],32,FALSE)</f>
        <v>#REF!</v>
      </c>
      <c r="AB91" s="22" t="e">
        <f>VLOOKUP(C91,[5]!Table1[[Province]:[Ngày HĐ dự phòng]],33,FALSE)</f>
        <v>#REF!</v>
      </c>
      <c r="AC91" s="40" t="e">
        <f t="shared" si="101"/>
        <v>#REF!</v>
      </c>
      <c r="AD91" s="43" t="e">
        <f t="shared" si="102"/>
        <v>#REF!</v>
      </c>
      <c r="AE91" s="43" t="e">
        <f t="shared" si="103"/>
        <v>#REF!</v>
      </c>
      <c r="AF91" s="39" t="e">
        <f>VLOOKUP(C91,[5]!Table1[[Province]:[Ngày HĐ dự phòng]],12,FALSE)</f>
        <v>#REF!</v>
      </c>
      <c r="AG91" s="39" t="e">
        <f t="shared" si="104"/>
        <v>#REF!</v>
      </c>
      <c r="AH91" s="39">
        <v>44148</v>
      </c>
      <c r="AI91" s="39">
        <v>44162</v>
      </c>
      <c r="AJ91" s="39">
        <v>44162</v>
      </c>
      <c r="AK91" s="232" t="s">
        <v>501</v>
      </c>
      <c r="AL91" s="230">
        <v>44214</v>
      </c>
      <c r="AM91" s="42">
        <v>786063220</v>
      </c>
      <c r="AN91" s="230">
        <v>44970</v>
      </c>
      <c r="AO91" s="39" t="e">
        <f t="shared" si="105"/>
        <v>#REF!</v>
      </c>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c r="DQ91" s="15"/>
      <c r="DR91" s="15"/>
      <c r="DS91" s="15"/>
      <c r="DT91" s="15"/>
      <c r="DU91" s="15"/>
      <c r="DV91" s="15"/>
      <c r="DW91" s="15"/>
      <c r="DX91" s="15"/>
      <c r="DY91" s="15"/>
      <c r="DZ91" s="15"/>
      <c r="EA91" s="15"/>
      <c r="EB91" s="15"/>
      <c r="EC91" s="15"/>
      <c r="ED91" s="15"/>
      <c r="EE91" s="15"/>
      <c r="EF91" s="15"/>
      <c r="EG91" s="15"/>
      <c r="EH91" s="15"/>
      <c r="EI91" s="15"/>
      <c r="EJ91" s="15"/>
      <c r="EK91" s="15"/>
      <c r="EL91" s="15"/>
      <c r="EM91" s="15"/>
      <c r="EN91" s="15"/>
      <c r="EO91" s="15"/>
      <c r="EP91" s="15"/>
      <c r="EQ91" s="15"/>
      <c r="ER91" s="15"/>
      <c r="ES91" s="15"/>
      <c r="ET91" s="15"/>
      <c r="EU91" s="15"/>
      <c r="EV91" s="15"/>
      <c r="EW91" s="15"/>
      <c r="EX91" s="15"/>
      <c r="EY91" s="15"/>
      <c r="EZ91" s="15"/>
      <c r="FA91" s="15"/>
      <c r="FB91" s="15"/>
      <c r="FC91" s="15"/>
      <c r="FD91" s="15"/>
      <c r="FE91" s="15"/>
      <c r="FF91" s="15"/>
      <c r="FG91" s="15"/>
      <c r="FH91" s="15"/>
      <c r="FI91" s="15"/>
      <c r="FJ91" s="15"/>
      <c r="FK91" s="15"/>
      <c r="FL91" s="15"/>
      <c r="FM91" s="15"/>
      <c r="FN91" s="15"/>
      <c r="FO91" s="15"/>
      <c r="FP91" s="15"/>
      <c r="FQ91" s="15"/>
      <c r="FR91" s="15"/>
      <c r="FS91" s="15"/>
      <c r="FT91" s="15"/>
      <c r="FU91" s="15"/>
      <c r="FV91" s="15"/>
      <c r="FW91" s="15"/>
      <c r="FX91" s="15"/>
      <c r="FY91" s="15"/>
      <c r="FZ91" s="15"/>
      <c r="GA91" s="15"/>
      <c r="GB91" s="15"/>
      <c r="GC91" s="15"/>
      <c r="GD91" s="15"/>
      <c r="GE91" s="15"/>
      <c r="GF91" s="15"/>
      <c r="GG91" s="15"/>
      <c r="GH91" s="15"/>
      <c r="GI91" s="15"/>
      <c r="GJ91" s="15"/>
      <c r="GK91" s="15"/>
      <c r="GL91" s="15"/>
      <c r="GM91" s="15"/>
      <c r="GN91" s="15"/>
      <c r="GO91" s="15"/>
      <c r="GP91" s="15"/>
      <c r="GQ91" s="15"/>
      <c r="GR91" s="15"/>
      <c r="GS91" s="15"/>
      <c r="GT91" s="15"/>
      <c r="GU91" s="15"/>
      <c r="GV91" s="15"/>
      <c r="GW91" s="15"/>
      <c r="GX91" s="15"/>
      <c r="GY91" s="15"/>
      <c r="GZ91" s="15"/>
      <c r="HA91" s="15"/>
      <c r="HB91" s="15"/>
      <c r="HC91" s="15"/>
      <c r="HD91" s="15"/>
      <c r="HE91" s="15"/>
      <c r="HF91" s="15"/>
      <c r="HG91" s="15"/>
      <c r="HH91" s="15"/>
      <c r="HI91" s="15"/>
      <c r="HJ91" s="15"/>
      <c r="HK91" s="15"/>
      <c r="HL91" s="15"/>
      <c r="HM91" s="15"/>
      <c r="HN91" s="15"/>
      <c r="HO91" s="15"/>
      <c r="HP91" s="15"/>
      <c r="HQ91" s="15"/>
      <c r="HR91" s="15"/>
      <c r="HS91" s="15"/>
      <c r="HT91" s="15"/>
      <c r="HU91" s="15"/>
      <c r="HV91" s="15"/>
      <c r="HW91" s="15"/>
      <c r="HX91" s="15"/>
      <c r="HY91" s="15"/>
      <c r="HZ91" s="15"/>
      <c r="IA91" s="15"/>
      <c r="IB91" s="15"/>
      <c r="IC91" s="15"/>
      <c r="ID91" s="15"/>
      <c r="IE91" s="15"/>
      <c r="IF91" s="15"/>
      <c r="IG91" s="15"/>
      <c r="IH91" s="15"/>
      <c r="II91" s="15"/>
      <c r="IJ91" s="15"/>
      <c r="IK91" s="15"/>
      <c r="IL91" s="15"/>
      <c r="IM91" s="15"/>
      <c r="IN91" s="15"/>
      <c r="IO91" s="15"/>
      <c r="IP91" s="15"/>
      <c r="IQ91" s="15"/>
      <c r="IR91" s="15"/>
      <c r="IS91" s="15"/>
      <c r="IT91" s="15"/>
      <c r="IU91" s="15"/>
      <c r="IV91" s="15"/>
      <c r="IW91" s="15"/>
      <c r="IX91" s="15"/>
      <c r="IY91" s="15"/>
      <c r="IZ91" s="15"/>
    </row>
    <row r="92" spans="1:260" s="25" customFormat="1" ht="27" customHeight="1">
      <c r="A92" s="11">
        <f t="shared" si="95"/>
        <v>10</v>
      </c>
      <c r="B92" s="16" t="str">
        <f>VLOOKUP(A92,'Tên tỉnh'!$A$3:$C$65,2,FALSE)</f>
        <v>VNPT Bình Phước</v>
      </c>
      <c r="C92" s="17" t="str">
        <f>VLOOKUP(A92,'Tên tỉnh'!$A$3:$C$65,3,FALSE)</f>
        <v>Bình Phước</v>
      </c>
      <c r="D92" s="18" t="s">
        <v>485</v>
      </c>
      <c r="E92" s="17" t="s">
        <v>486</v>
      </c>
      <c r="F92" s="19">
        <v>43633</v>
      </c>
      <c r="G92" s="11">
        <v>6</v>
      </c>
      <c r="H92" s="12" t="s">
        <v>491</v>
      </c>
      <c r="I92" s="20">
        <v>44056</v>
      </c>
      <c r="J92" s="21" t="s">
        <v>419</v>
      </c>
      <c r="K92" s="11" t="s">
        <v>26</v>
      </c>
      <c r="L92" s="13">
        <v>829150</v>
      </c>
      <c r="M92" s="13" t="e">
        <f>VLOOKUP(C92,[6]!Table1[[Province]:[Ngày HĐ dự phòng]],5,FALSE)</f>
        <v>#REF!</v>
      </c>
      <c r="N92" s="13" t="e">
        <f>VLOOKUP(C92,[6]!Table1[[Province]:[Ngày HĐ dự phòng]],6,FALSE)</f>
        <v>#REF!</v>
      </c>
      <c r="O92" s="13" t="e">
        <f t="shared" si="84"/>
        <v>#REF!</v>
      </c>
      <c r="P92" s="12"/>
      <c r="Q92" s="22" t="e">
        <f>VLOOKUP(C92,[6]!Table1[[Province]:[Ngày HĐ dự phòng]],14,FALSE)</f>
        <v>#REF!</v>
      </c>
      <c r="R92" s="12"/>
      <c r="S92" s="22">
        <v>44251</v>
      </c>
      <c r="T92" s="22">
        <v>44179</v>
      </c>
      <c r="U92" s="22" t="e">
        <f t="shared" si="98"/>
        <v>#REF!</v>
      </c>
      <c r="V92" s="14" t="e">
        <f t="shared" si="99"/>
        <v>#REF!</v>
      </c>
      <c r="W92" s="12">
        <v>30</v>
      </c>
      <c r="X92" s="14" t="e">
        <f t="shared" si="100"/>
        <v>#REF!</v>
      </c>
      <c r="Y92" s="218" t="e">
        <f>VLOOKUP(C92,[6]!Table1[[Province]:[Ngày HĐ dự phòng]],30,FALSE)</f>
        <v>#REF!</v>
      </c>
      <c r="Z92" s="22" t="e">
        <f>VLOOKUP(C92,[6]!Table1[[Province]:[Ngày HĐ dự phòng]],31,FALSE)</f>
        <v>#REF!</v>
      </c>
      <c r="AA92" s="218" t="e">
        <f>VLOOKUP(C92,[6]!Table1[[Province]:[Ngày HĐ dự phòng]],32,FALSE)</f>
        <v>#REF!</v>
      </c>
      <c r="AB92" s="22" t="e">
        <f>VLOOKUP(C92,[6]!Table1[[Province]:[Ngày HĐ dự phòng]],33,FALSE)</f>
        <v>#REF!</v>
      </c>
      <c r="AC92" s="40" t="e">
        <f t="shared" si="101"/>
        <v>#REF!</v>
      </c>
      <c r="AD92" s="43" t="e">
        <f t="shared" si="102"/>
        <v>#REF!</v>
      </c>
      <c r="AE92" s="43" t="e">
        <f t="shared" si="103"/>
        <v>#REF!</v>
      </c>
      <c r="AF92" s="39" t="e">
        <f>VLOOKUP(C92,[6]!Table1[[Province]:[Ngày HĐ dự phòng]],12,FALSE)</f>
        <v>#REF!</v>
      </c>
      <c r="AG92" s="39" t="e">
        <f t="shared" si="104"/>
        <v>#REF!</v>
      </c>
      <c r="AH92" s="39">
        <v>44179</v>
      </c>
      <c r="AI92" s="39">
        <v>44190</v>
      </c>
      <c r="AJ92" s="39">
        <v>44190</v>
      </c>
      <c r="AK92" s="232" t="s">
        <v>502</v>
      </c>
      <c r="AL92" s="230">
        <v>44259</v>
      </c>
      <c r="AM92" s="42">
        <v>1476131599</v>
      </c>
      <c r="AN92" s="230">
        <v>45012</v>
      </c>
      <c r="AO92" s="39" t="e">
        <f t="shared" si="105"/>
        <v>#REF!</v>
      </c>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row>
    <row r="93" spans="1:260" s="10" customFormat="1" ht="36.75" customHeight="1">
      <c r="A93" s="11">
        <f t="shared" si="95"/>
        <v>10</v>
      </c>
      <c r="B93" s="16" t="str">
        <f>VLOOKUP(A93,'Tên tỉnh'!$A$3:$C$65,2,FALSE)</f>
        <v>VNPT Bình Phước</v>
      </c>
      <c r="C93" s="17" t="str">
        <f>VLOOKUP(A93,'Tên tỉnh'!$A$3:$C$65,3,FALSE)</f>
        <v>Bình Phước</v>
      </c>
      <c r="D93" s="18" t="s">
        <v>485</v>
      </c>
      <c r="E93" s="17" t="s">
        <v>486</v>
      </c>
      <c r="F93" s="19">
        <v>43633</v>
      </c>
      <c r="G93" s="11">
        <v>7</v>
      </c>
      <c r="H93" s="11" t="s">
        <v>492</v>
      </c>
      <c r="I93" s="20">
        <v>44056</v>
      </c>
      <c r="J93" s="21" t="s">
        <v>419</v>
      </c>
      <c r="K93" s="11" t="s">
        <v>26</v>
      </c>
      <c r="L93" s="13">
        <v>829150</v>
      </c>
      <c r="M93" s="13" t="e">
        <f>VLOOKUP(C92,[7]!Table1[[Province]:[Ngày HĐ dự phòng]],6,FALSE)</f>
        <v>#REF!</v>
      </c>
      <c r="N93" s="13" t="e">
        <f>VLOOKUP(C92,[7]!Table1[[Province]:[Ngày HĐ dự phòng]],7,FALSE)</f>
        <v>#REF!</v>
      </c>
      <c r="O93" s="13" t="e">
        <f t="shared" si="84"/>
        <v>#REF!</v>
      </c>
      <c r="P93" s="12"/>
      <c r="Q93" s="22" t="e">
        <f>VLOOKUP(C92,[7]!Table1[[Province]:[Ngày HĐ dự phòng]],16,FALSE)</f>
        <v>#REF!</v>
      </c>
      <c r="R93" s="12"/>
      <c r="S93" s="22">
        <v>44263</v>
      </c>
      <c r="T93" s="22">
        <v>44200</v>
      </c>
      <c r="U93" s="22" t="e">
        <f t="shared" si="98"/>
        <v>#REF!</v>
      </c>
      <c r="V93" s="14" t="e">
        <f t="shared" si="99"/>
        <v>#REF!</v>
      </c>
      <c r="W93" s="12">
        <v>30</v>
      </c>
      <c r="X93" s="14" t="e">
        <f t="shared" si="100"/>
        <v>#REF!</v>
      </c>
      <c r="Y93" s="218" t="e">
        <f>VLOOKUP(C92,[7]!Table1[[Province]:[Ngày HĐ dự phòng]],32,FALSE)</f>
        <v>#REF!</v>
      </c>
      <c r="Z93" s="22" t="e">
        <f>VLOOKUP(C92,[7]!Table1[[Province]:[Ngày HĐ dự phòng]],33,FALSE)</f>
        <v>#REF!</v>
      </c>
      <c r="AA93" s="218" t="e">
        <f>VLOOKUP(C92,[7]!Table1[[Province]:[Ngày HĐ dự phòng]],34,FALSE)</f>
        <v>#REF!</v>
      </c>
      <c r="AB93" s="22" t="e">
        <f>VLOOKUP(C92,[7]!Table1[[Province]:[Ngày HĐ dự phòng]],35,FALSE)</f>
        <v>#REF!</v>
      </c>
      <c r="AC93" s="40" t="e">
        <f t="shared" si="101"/>
        <v>#REF!</v>
      </c>
      <c r="AD93" s="43" t="e">
        <f t="shared" si="102"/>
        <v>#REF!</v>
      </c>
      <c r="AE93" s="43" t="e">
        <f t="shared" si="103"/>
        <v>#REF!</v>
      </c>
      <c r="AF93" s="39" t="e">
        <f>VLOOKUP(C92,[7]!Table1[[Province]:[Ngày HĐ dự phòng]],13,FALSE)</f>
        <v>#REF!</v>
      </c>
      <c r="AG93" s="39" t="e">
        <f t="shared" si="104"/>
        <v>#REF!</v>
      </c>
      <c r="AH93" s="39">
        <v>44200</v>
      </c>
      <c r="AI93" s="39">
        <v>44210</v>
      </c>
      <c r="AJ93" s="39">
        <v>44210</v>
      </c>
      <c r="AK93" s="232" t="s">
        <v>503</v>
      </c>
      <c r="AL93" s="230">
        <v>44272</v>
      </c>
      <c r="AM93" s="42">
        <v>492515100</v>
      </c>
      <c r="AN93" s="230">
        <v>45023</v>
      </c>
      <c r="AO93" s="39" t="e">
        <f t="shared" si="105"/>
        <v>#REF!</v>
      </c>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c r="DQ93" s="15"/>
      <c r="DR93" s="15"/>
      <c r="DS93" s="15"/>
      <c r="DT93" s="15"/>
      <c r="DU93" s="15"/>
      <c r="DV93" s="15"/>
      <c r="DW93" s="15"/>
      <c r="DX93" s="15"/>
      <c r="DY93" s="15"/>
      <c r="DZ93" s="15"/>
      <c r="EA93" s="15"/>
      <c r="EB93" s="15"/>
      <c r="EC93" s="15"/>
      <c r="ED93" s="15"/>
      <c r="EE93" s="15"/>
      <c r="EF93" s="15"/>
      <c r="EG93" s="15"/>
      <c r="EH93" s="15"/>
      <c r="EI93" s="15"/>
      <c r="EJ93" s="15"/>
      <c r="EK93" s="15"/>
      <c r="EL93" s="15"/>
      <c r="EM93" s="15"/>
      <c r="EN93" s="15"/>
      <c r="EO93" s="15"/>
      <c r="EP93" s="15"/>
      <c r="EQ93" s="15"/>
      <c r="ER93" s="15"/>
      <c r="ES93" s="15"/>
      <c r="ET93" s="15"/>
      <c r="EU93" s="15"/>
      <c r="EV93" s="15"/>
      <c r="EW93" s="15"/>
      <c r="EX93" s="15"/>
      <c r="EY93" s="15"/>
      <c r="EZ93" s="15"/>
      <c r="FA93" s="15"/>
      <c r="FB93" s="15"/>
      <c r="FC93" s="15"/>
      <c r="FD93" s="15"/>
      <c r="FE93" s="15"/>
      <c r="FF93" s="15"/>
      <c r="FG93" s="15"/>
      <c r="FH93" s="15"/>
      <c r="FI93" s="15"/>
      <c r="FJ93" s="15"/>
      <c r="FK93" s="15"/>
      <c r="FL93" s="15"/>
      <c r="FM93" s="15"/>
      <c r="FN93" s="15"/>
      <c r="FO93" s="15"/>
      <c r="FP93" s="15"/>
      <c r="FQ93" s="15"/>
      <c r="FR93" s="15"/>
      <c r="FS93" s="15"/>
      <c r="FT93" s="15"/>
      <c r="FU93" s="15"/>
      <c r="FV93" s="15"/>
      <c r="FW93" s="15"/>
      <c r="FX93" s="15"/>
      <c r="FY93" s="15"/>
      <c r="FZ93" s="15"/>
      <c r="GA93" s="15"/>
      <c r="GB93" s="15"/>
      <c r="GC93" s="15"/>
      <c r="GD93" s="15"/>
      <c r="GE93" s="15"/>
      <c r="GF93" s="15"/>
      <c r="GG93" s="15"/>
      <c r="GH93" s="15"/>
      <c r="GI93" s="15"/>
      <c r="GJ93" s="15"/>
      <c r="GK93" s="15"/>
      <c r="GL93" s="15"/>
      <c r="GM93" s="15"/>
      <c r="GN93" s="15"/>
      <c r="GO93" s="15"/>
      <c r="GP93" s="15"/>
      <c r="GQ93" s="15"/>
      <c r="GR93" s="15"/>
      <c r="GS93" s="15"/>
      <c r="GT93" s="15"/>
      <c r="GU93" s="15"/>
      <c r="GV93" s="15"/>
      <c r="GW93" s="15"/>
      <c r="GX93" s="15"/>
      <c r="GY93" s="15"/>
      <c r="GZ93" s="15"/>
      <c r="HA93" s="15"/>
      <c r="HB93" s="15"/>
      <c r="HC93" s="15"/>
      <c r="HD93" s="15"/>
      <c r="HE93" s="15"/>
      <c r="HF93" s="15"/>
      <c r="HG93" s="15"/>
      <c r="HH93" s="15"/>
      <c r="HI93" s="15"/>
      <c r="HJ93" s="15"/>
      <c r="HK93" s="15"/>
      <c r="HL93" s="15"/>
      <c r="HM93" s="15"/>
      <c r="HN93" s="15"/>
      <c r="HO93" s="15"/>
      <c r="HP93" s="15"/>
      <c r="HQ93" s="15"/>
      <c r="HR93" s="15"/>
      <c r="HS93" s="15"/>
      <c r="HT93" s="15"/>
      <c r="HU93" s="15"/>
      <c r="HV93" s="15"/>
      <c r="HW93" s="15"/>
      <c r="HX93" s="15"/>
      <c r="HY93" s="15"/>
      <c r="HZ93" s="15"/>
      <c r="IA93" s="15"/>
      <c r="IB93" s="15"/>
      <c r="IC93" s="15"/>
      <c r="ID93" s="15"/>
      <c r="IE93" s="15"/>
      <c r="IF93" s="15"/>
      <c r="IG93" s="15"/>
      <c r="IH93" s="15"/>
      <c r="II93" s="15"/>
      <c r="IJ93" s="15"/>
      <c r="IK93" s="15"/>
      <c r="IL93" s="15"/>
      <c r="IM93" s="15"/>
      <c r="IN93" s="15"/>
      <c r="IO93" s="15"/>
      <c r="IP93" s="15"/>
      <c r="IQ93" s="15"/>
      <c r="IR93" s="15"/>
      <c r="IS93" s="15"/>
      <c r="IT93" s="15"/>
      <c r="IU93" s="15"/>
      <c r="IV93" s="15"/>
      <c r="IW93" s="15"/>
      <c r="IX93" s="15"/>
      <c r="IY93" s="15"/>
      <c r="IZ93" s="15"/>
    </row>
    <row r="94" spans="1:260" s="10" customFormat="1" ht="36.75" customHeight="1">
      <c r="A94" s="11">
        <f t="shared" si="95"/>
        <v>10</v>
      </c>
      <c r="B94" s="16" t="str">
        <f>VLOOKUP(A94,'Tên tỉnh'!$A$3:$C$65,2,FALSE)</f>
        <v>VNPT Bình Phước</v>
      </c>
      <c r="C94" s="17" t="str">
        <f>VLOOKUP(A94,'Tên tỉnh'!$A$3:$C$65,3,FALSE)</f>
        <v>Bình Phước</v>
      </c>
      <c r="D94" s="18" t="s">
        <v>485</v>
      </c>
      <c r="E94" s="17" t="s">
        <v>486</v>
      </c>
      <c r="F94" s="19">
        <v>43633</v>
      </c>
      <c r="G94" s="11">
        <v>8</v>
      </c>
      <c r="H94" s="11" t="s">
        <v>493</v>
      </c>
      <c r="I94" s="20">
        <v>44056</v>
      </c>
      <c r="J94" s="21" t="s">
        <v>419</v>
      </c>
      <c r="K94" s="11" t="s">
        <v>26</v>
      </c>
      <c r="L94" s="13">
        <v>829150</v>
      </c>
      <c r="M94" s="13" t="e">
        <f>VLOOKUP(C94,[8]Sheet1!$B$2:$AH$2,5,FALSE)</f>
        <v>#N/A</v>
      </c>
      <c r="N94" s="13" t="e">
        <f>VLOOKUP(C94,[8]Sheet1!$B$2:$AH$2,6,FALSE)</f>
        <v>#N/A</v>
      </c>
      <c r="O94" s="13" t="e">
        <f t="shared" si="84"/>
        <v>#N/A</v>
      </c>
      <c r="P94" s="12"/>
      <c r="Q94" s="22" t="e">
        <f>VLOOKUP(C94,[8]Sheet1!$B$2:$AH$2,14,FALSE)</f>
        <v>#N/A</v>
      </c>
      <c r="R94" s="12"/>
      <c r="S94" s="22">
        <v>44279</v>
      </c>
      <c r="T94" s="22">
        <v>44223</v>
      </c>
      <c r="U94" s="22" t="e">
        <f t="shared" si="98"/>
        <v>#N/A</v>
      </c>
      <c r="V94" s="14" t="e">
        <f t="shared" si="99"/>
        <v>#N/A</v>
      </c>
      <c r="W94" s="12">
        <v>30</v>
      </c>
      <c r="X94" s="14" t="e">
        <f t="shared" si="100"/>
        <v>#N/A</v>
      </c>
      <c r="Y94" s="218" t="e">
        <f>VLOOKUP(C94,[8]Sheet1!$B$2:$AH$2,30,FALSE)</f>
        <v>#N/A</v>
      </c>
      <c r="Z94" s="22" t="e">
        <f>VLOOKUP(C94,[8]Sheet1!$B$2:$AH$2,31,FALSE)</f>
        <v>#N/A</v>
      </c>
      <c r="AA94" s="218" t="e">
        <f>VLOOKUP(C94,[8]Sheet1!$B$2:$AH$2,32,FALSE)</f>
        <v>#N/A</v>
      </c>
      <c r="AB94" s="22" t="e">
        <f>VLOOKUP(C94,[8]Sheet1!$B$2:$AH$2,33,FALSE)</f>
        <v>#N/A</v>
      </c>
      <c r="AC94" s="40" t="e">
        <f t="shared" si="101"/>
        <v>#N/A</v>
      </c>
      <c r="AD94" s="43" t="e">
        <f t="shared" si="102"/>
        <v>#N/A</v>
      </c>
      <c r="AE94" s="43" t="e">
        <f t="shared" si="103"/>
        <v>#N/A</v>
      </c>
      <c r="AF94" s="39" t="e">
        <f>VLOOKUP(C94,[8]Sheet1!$B$2:$AH$2,12,FALSE)</f>
        <v>#N/A</v>
      </c>
      <c r="AG94" s="39" t="e">
        <f t="shared" si="104"/>
        <v>#N/A</v>
      </c>
      <c r="AH94" s="39">
        <v>44223</v>
      </c>
      <c r="AI94" s="39">
        <v>44230</v>
      </c>
      <c r="AJ94" s="39">
        <v>44230</v>
      </c>
      <c r="AK94" s="232" t="s">
        <v>504</v>
      </c>
      <c r="AL94" s="230">
        <v>44288</v>
      </c>
      <c r="AM94" s="42">
        <v>262218688</v>
      </c>
      <c r="AN94" s="230">
        <v>45040</v>
      </c>
      <c r="AO94" s="39" t="e">
        <f t="shared" si="105"/>
        <v>#N/A</v>
      </c>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c r="DQ94" s="15"/>
      <c r="DR94" s="15"/>
      <c r="DS94" s="15"/>
      <c r="DT94" s="15"/>
      <c r="DU94" s="15"/>
      <c r="DV94" s="15"/>
      <c r="DW94" s="15"/>
      <c r="DX94" s="15"/>
      <c r="DY94" s="15"/>
      <c r="DZ94" s="15"/>
      <c r="EA94" s="15"/>
      <c r="EB94" s="15"/>
      <c r="EC94" s="15"/>
      <c r="ED94" s="15"/>
      <c r="EE94" s="15"/>
      <c r="EF94" s="15"/>
      <c r="EG94" s="15"/>
      <c r="EH94" s="15"/>
      <c r="EI94" s="15"/>
      <c r="EJ94" s="15"/>
      <c r="EK94" s="15"/>
      <c r="EL94" s="15"/>
      <c r="EM94" s="15"/>
      <c r="EN94" s="15"/>
      <c r="EO94" s="15"/>
      <c r="EP94" s="15"/>
      <c r="EQ94" s="15"/>
      <c r="ER94" s="15"/>
      <c r="ES94" s="15"/>
      <c r="ET94" s="15"/>
      <c r="EU94" s="15"/>
      <c r="EV94" s="15"/>
      <c r="EW94" s="15"/>
      <c r="EX94" s="15"/>
      <c r="EY94" s="15"/>
      <c r="EZ94" s="15"/>
      <c r="FA94" s="15"/>
      <c r="FB94" s="15"/>
      <c r="FC94" s="15"/>
      <c r="FD94" s="15"/>
      <c r="FE94" s="15"/>
      <c r="FF94" s="15"/>
      <c r="FG94" s="15"/>
      <c r="FH94" s="15"/>
      <c r="FI94" s="15"/>
      <c r="FJ94" s="15"/>
      <c r="FK94" s="15"/>
      <c r="FL94" s="15"/>
      <c r="FM94" s="15"/>
      <c r="FN94" s="15"/>
      <c r="FO94" s="15"/>
      <c r="FP94" s="15"/>
      <c r="FQ94" s="15"/>
      <c r="FR94" s="15"/>
      <c r="FS94" s="15"/>
      <c r="FT94" s="15"/>
      <c r="FU94" s="15"/>
      <c r="FV94" s="15"/>
      <c r="FW94" s="15"/>
      <c r="FX94" s="15"/>
      <c r="FY94" s="15"/>
      <c r="FZ94" s="15"/>
      <c r="GA94" s="15"/>
      <c r="GB94" s="15"/>
      <c r="GC94" s="15"/>
      <c r="GD94" s="15"/>
      <c r="GE94" s="15"/>
      <c r="GF94" s="15"/>
      <c r="GG94" s="15"/>
      <c r="GH94" s="15"/>
      <c r="GI94" s="15"/>
      <c r="GJ94" s="15"/>
      <c r="GK94" s="15"/>
      <c r="GL94" s="15"/>
      <c r="GM94" s="15"/>
      <c r="GN94" s="15"/>
      <c r="GO94" s="15"/>
      <c r="GP94" s="15"/>
      <c r="GQ94" s="15"/>
      <c r="GR94" s="15"/>
      <c r="GS94" s="15"/>
      <c r="GT94" s="15"/>
      <c r="GU94" s="15"/>
      <c r="GV94" s="15"/>
      <c r="GW94" s="15"/>
      <c r="GX94" s="15"/>
      <c r="GY94" s="15"/>
      <c r="GZ94" s="15"/>
      <c r="HA94" s="15"/>
      <c r="HB94" s="15"/>
      <c r="HC94" s="15"/>
      <c r="HD94" s="15"/>
      <c r="HE94" s="15"/>
      <c r="HF94" s="15"/>
      <c r="HG94" s="15"/>
      <c r="HH94" s="15"/>
      <c r="HI94" s="15"/>
      <c r="HJ94" s="15"/>
      <c r="HK94" s="15"/>
      <c r="HL94" s="15"/>
      <c r="HM94" s="15"/>
      <c r="HN94" s="15"/>
      <c r="HO94" s="15"/>
      <c r="HP94" s="15"/>
      <c r="HQ94" s="15"/>
      <c r="HR94" s="15"/>
      <c r="HS94" s="15"/>
      <c r="HT94" s="15"/>
      <c r="HU94" s="15"/>
      <c r="HV94" s="15"/>
      <c r="HW94" s="15"/>
      <c r="HX94" s="15"/>
      <c r="HY94" s="15"/>
      <c r="HZ94" s="15"/>
      <c r="IA94" s="15"/>
      <c r="IB94" s="15"/>
      <c r="IC94" s="15"/>
      <c r="ID94" s="15"/>
      <c r="IE94" s="15"/>
      <c r="IF94" s="15"/>
      <c r="IG94" s="15"/>
      <c r="IH94" s="15"/>
      <c r="II94" s="15"/>
      <c r="IJ94" s="15"/>
      <c r="IK94" s="15"/>
      <c r="IL94" s="15"/>
      <c r="IM94" s="15"/>
      <c r="IN94" s="15"/>
      <c r="IO94" s="15"/>
      <c r="IP94" s="15"/>
      <c r="IQ94" s="15"/>
      <c r="IR94" s="15"/>
      <c r="IS94" s="15"/>
      <c r="IT94" s="15"/>
      <c r="IU94" s="15"/>
      <c r="IV94" s="15"/>
      <c r="IW94" s="15"/>
      <c r="IX94" s="15"/>
      <c r="IY94" s="15"/>
      <c r="IZ94" s="15"/>
    </row>
    <row r="95" spans="1:260" s="10" customFormat="1" ht="28.5" customHeight="1">
      <c r="A95" s="23"/>
      <c r="B95" s="24" t="str">
        <f t="shared" ref="B95" si="106">B87&amp;" Total"</f>
        <v>VNPT Bình Phước Total</v>
      </c>
      <c r="C95" s="24"/>
      <c r="D95" s="25"/>
      <c r="E95" s="228"/>
      <c r="F95" s="26"/>
      <c r="G95" s="23"/>
      <c r="H95" s="25"/>
      <c r="I95" s="26"/>
      <c r="J95" s="27"/>
      <c r="K95" s="25"/>
      <c r="L95" s="28"/>
      <c r="M95" s="28"/>
      <c r="N95" s="28"/>
      <c r="O95" s="29" t="e">
        <f t="shared" ref="O95" si="107">SUBTOTAL(9,O87:O94)</f>
        <v>#REF!</v>
      </c>
      <c r="P95" s="12"/>
      <c r="Q95" s="11"/>
      <c r="R95" s="28"/>
      <c r="S95" s="30"/>
      <c r="T95" s="31"/>
      <c r="U95" s="22"/>
      <c r="V95" s="32"/>
      <c r="W95" s="33"/>
      <c r="X95" s="14"/>
      <c r="Y95" s="218"/>
      <c r="Z95" s="22"/>
      <c r="AA95" s="218"/>
      <c r="AB95" s="22"/>
      <c r="AC95" s="38"/>
      <c r="AD95" s="38"/>
      <c r="AE95" s="38"/>
      <c r="AF95" s="38"/>
      <c r="AG95" s="38"/>
      <c r="AH95" s="38"/>
      <c r="AI95" s="38"/>
      <c r="AJ95" s="38"/>
      <c r="AK95" s="38"/>
      <c r="AL95" s="38"/>
      <c r="AM95" s="38"/>
      <c r="AN95" s="38"/>
      <c r="AO95" s="38"/>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c r="DQ95" s="15"/>
      <c r="DR95" s="15"/>
      <c r="DS95" s="15"/>
      <c r="DT95" s="15"/>
      <c r="DU95" s="15"/>
      <c r="DV95" s="15"/>
      <c r="DW95" s="15"/>
      <c r="DX95" s="15"/>
      <c r="DY95" s="15"/>
      <c r="DZ95" s="15"/>
      <c r="EA95" s="15"/>
      <c r="EB95" s="15"/>
      <c r="EC95" s="15"/>
      <c r="ED95" s="15"/>
      <c r="EE95" s="15"/>
      <c r="EF95" s="15"/>
      <c r="EG95" s="15"/>
      <c r="EH95" s="15"/>
      <c r="EI95" s="15"/>
      <c r="EJ95" s="15"/>
      <c r="EK95" s="15"/>
      <c r="EL95" s="15"/>
      <c r="EM95" s="15"/>
      <c r="EN95" s="15"/>
      <c r="EO95" s="15"/>
      <c r="EP95" s="15"/>
      <c r="EQ95" s="15"/>
      <c r="ER95" s="15"/>
      <c r="ES95" s="15"/>
      <c r="ET95" s="15"/>
      <c r="EU95" s="15"/>
      <c r="EV95" s="15"/>
      <c r="EW95" s="15"/>
      <c r="EX95" s="15"/>
      <c r="EY95" s="15"/>
      <c r="EZ95" s="15"/>
      <c r="FA95" s="15"/>
      <c r="FB95" s="15"/>
      <c r="FC95" s="15"/>
      <c r="FD95" s="15"/>
      <c r="FE95" s="15"/>
      <c r="FF95" s="15"/>
      <c r="FG95" s="15"/>
      <c r="FH95" s="15"/>
      <c r="FI95" s="15"/>
      <c r="FJ95" s="15"/>
      <c r="FK95" s="15"/>
      <c r="FL95" s="15"/>
      <c r="FM95" s="15"/>
      <c r="FN95" s="15"/>
      <c r="FO95" s="15"/>
      <c r="FP95" s="15"/>
      <c r="FQ95" s="15"/>
      <c r="FR95" s="15"/>
      <c r="FS95" s="15"/>
      <c r="FT95" s="15"/>
      <c r="FU95" s="15"/>
      <c r="FV95" s="15"/>
      <c r="FW95" s="15"/>
      <c r="FX95" s="15"/>
      <c r="FY95" s="15"/>
      <c r="FZ95" s="15"/>
      <c r="GA95" s="15"/>
      <c r="GB95" s="15"/>
      <c r="GC95" s="15"/>
      <c r="GD95" s="15"/>
      <c r="GE95" s="15"/>
      <c r="GF95" s="15"/>
      <c r="GG95" s="15"/>
      <c r="GH95" s="15"/>
      <c r="GI95" s="15"/>
      <c r="GJ95" s="15"/>
      <c r="GK95" s="15"/>
      <c r="GL95" s="15"/>
      <c r="GM95" s="15"/>
      <c r="GN95" s="15"/>
      <c r="GO95" s="15"/>
      <c r="GP95" s="15"/>
      <c r="GQ95" s="15"/>
      <c r="GR95" s="15"/>
      <c r="GS95" s="15"/>
      <c r="GT95" s="15"/>
      <c r="GU95" s="15"/>
      <c r="GV95" s="15"/>
      <c r="GW95" s="15"/>
      <c r="GX95" s="15"/>
      <c r="GY95" s="15"/>
      <c r="GZ95" s="15"/>
      <c r="HA95" s="15"/>
      <c r="HB95" s="15"/>
      <c r="HC95" s="15"/>
      <c r="HD95" s="15"/>
      <c r="HE95" s="15"/>
      <c r="HF95" s="15"/>
      <c r="HG95" s="15"/>
      <c r="HH95" s="15"/>
      <c r="HI95" s="15"/>
      <c r="HJ95" s="15"/>
      <c r="HK95" s="15"/>
      <c r="HL95" s="15"/>
      <c r="HM95" s="15"/>
      <c r="HN95" s="15"/>
      <c r="HO95" s="15"/>
      <c r="HP95" s="15"/>
      <c r="HQ95" s="15"/>
      <c r="HR95" s="15"/>
      <c r="HS95" s="15"/>
      <c r="HT95" s="15"/>
      <c r="HU95" s="15"/>
      <c r="HV95" s="15"/>
      <c r="HW95" s="15"/>
      <c r="HX95" s="15"/>
      <c r="HY95" s="15"/>
      <c r="HZ95" s="15"/>
      <c r="IA95" s="15"/>
      <c r="IB95" s="15"/>
      <c r="IC95" s="15"/>
      <c r="ID95" s="15"/>
      <c r="IE95" s="15"/>
      <c r="IF95" s="15"/>
      <c r="IG95" s="15"/>
      <c r="IH95" s="15"/>
      <c r="II95" s="15"/>
      <c r="IJ95" s="15"/>
      <c r="IK95" s="15"/>
      <c r="IL95" s="15"/>
      <c r="IM95" s="15"/>
      <c r="IN95" s="15"/>
      <c r="IO95" s="15"/>
      <c r="IP95" s="15"/>
      <c r="IQ95" s="15"/>
      <c r="IR95" s="15"/>
      <c r="IS95" s="15"/>
      <c r="IT95" s="15"/>
      <c r="IU95" s="15"/>
      <c r="IV95" s="15"/>
      <c r="IW95" s="15"/>
      <c r="IX95" s="15"/>
      <c r="IY95" s="15"/>
      <c r="IZ95" s="15"/>
    </row>
    <row r="96" spans="1:260" s="10" customFormat="1" ht="36.75" customHeight="1">
      <c r="A96" s="11">
        <f t="shared" si="95"/>
        <v>11</v>
      </c>
      <c r="B96" s="16" t="str">
        <f>VLOOKUP(A96,'Tên tỉnh'!$A$3:$C$65,2,FALSE)</f>
        <v>VNPT Bình Thuận</v>
      </c>
      <c r="C96" s="17" t="str">
        <f>VLOOKUP(A96,'Tên tỉnh'!$A$3:$C$65,3,FALSE)</f>
        <v>Bình Thuận</v>
      </c>
      <c r="D96" s="18" t="s">
        <v>485</v>
      </c>
      <c r="E96" s="17" t="s">
        <v>486</v>
      </c>
      <c r="F96" s="19">
        <v>43633</v>
      </c>
      <c r="G96" s="11">
        <v>1</v>
      </c>
      <c r="H96" s="11" t="s">
        <v>487</v>
      </c>
      <c r="I96" s="20">
        <v>44056</v>
      </c>
      <c r="J96" s="21" t="s">
        <v>419</v>
      </c>
      <c r="K96" s="11" t="s">
        <v>26</v>
      </c>
      <c r="L96" s="13">
        <v>829150</v>
      </c>
      <c r="M96" s="13" t="e">
        <f>VLOOKUP(C96,[1]!Table1[[Province]:[Ngày HĐ dự phòng]],5,FALSE)</f>
        <v>#REF!</v>
      </c>
      <c r="N96" s="13" t="e">
        <f>VLOOKUP(C96,[1]!Table1[[Province]:[Ngày HĐ dự phòng]],6,FALSE)</f>
        <v>#REF!</v>
      </c>
      <c r="O96" s="13" t="e">
        <f t="shared" si="84"/>
        <v>#REF!</v>
      </c>
      <c r="P96" s="12"/>
      <c r="Q96" s="22" t="e">
        <f>VLOOKUP(C96,[1]!Table1[[Province]:[Ngày HĐ dự phòng]],15,FALSE)</f>
        <v>#REF!</v>
      </c>
      <c r="R96" s="12"/>
      <c r="S96" s="22">
        <v>44153</v>
      </c>
      <c r="T96" s="22">
        <v>44068</v>
      </c>
      <c r="U96" s="22" t="e">
        <f t="shared" ref="U96:U103" si="108">Q96</f>
        <v>#REF!</v>
      </c>
      <c r="V96" s="14" t="e">
        <f t="shared" ref="V96:V103" si="109">U96-T96+1</f>
        <v>#REF!</v>
      </c>
      <c r="W96" s="12">
        <v>45</v>
      </c>
      <c r="X96" s="14" t="e">
        <f t="shared" ref="X96:X103" si="110">V96-W96</f>
        <v>#REF!</v>
      </c>
      <c r="Y96" s="218" t="e">
        <f>VLOOKUP(C96,[1]!Table1[[Province]:[Ngày HĐ dự phòng]],34,FALSE)</f>
        <v>#REF!</v>
      </c>
      <c r="Z96" s="22" t="e">
        <f>VLOOKUP(C96,[1]!Table1[[Province]:[Ngày HĐ dự phòng]],35,FALSE)</f>
        <v>#REF!</v>
      </c>
      <c r="AA96" s="218" t="e">
        <f>VLOOKUP(C96,[1]!Table1[[Province]:[Ngày HĐ dự phòng]],36,FALSE)</f>
        <v>#REF!</v>
      </c>
      <c r="AB96" s="22" t="e">
        <f>VLOOKUP(C96,[1]!Table1[[Province]:[Ngày HĐ dự phòng]],37,FALSE)</f>
        <v>#REF!</v>
      </c>
      <c r="AC96" s="40" t="e">
        <f t="shared" ref="AC96:AC103" si="111">O96</f>
        <v>#REF!</v>
      </c>
      <c r="AD96" s="43" t="e">
        <f t="shared" ref="AD96:AD103" si="112">AC96*0.1</f>
        <v>#REF!</v>
      </c>
      <c r="AE96" s="43" t="e">
        <f t="shared" ref="AE96:AE103" si="113">AC96+AD96</f>
        <v>#REF!</v>
      </c>
      <c r="AF96" s="39" t="e">
        <f>VLOOKUP(C96,[1]!Table1[[Province]:[Ngày HĐ dự phòng]],13,FALSE)</f>
        <v>#REF!</v>
      </c>
      <c r="AG96" s="39" t="e">
        <f t="shared" ref="AG96:AG103" si="114">AF96</f>
        <v>#REF!</v>
      </c>
      <c r="AH96" s="39">
        <v>44068</v>
      </c>
      <c r="AI96" s="39">
        <v>44097</v>
      </c>
      <c r="AJ96" s="39">
        <v>44097</v>
      </c>
      <c r="AK96" s="231" t="s">
        <v>497</v>
      </c>
      <c r="AL96" s="230">
        <v>44153</v>
      </c>
      <c r="AM96" s="42">
        <v>3008400799</v>
      </c>
      <c r="AN96" s="230">
        <v>44913</v>
      </c>
      <c r="AO96" s="39" t="e">
        <f t="shared" ref="AO96:AO103" si="115">AF96</f>
        <v>#REF!</v>
      </c>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c r="DY96" s="15"/>
      <c r="DZ96" s="15"/>
      <c r="EA96" s="15"/>
      <c r="EB96" s="15"/>
      <c r="EC96" s="15"/>
      <c r="ED96" s="15"/>
      <c r="EE96" s="15"/>
      <c r="EF96" s="15"/>
      <c r="EG96" s="15"/>
      <c r="EH96" s="15"/>
      <c r="EI96" s="15"/>
      <c r="EJ96" s="15"/>
      <c r="EK96" s="15"/>
      <c r="EL96" s="15"/>
      <c r="EM96" s="15"/>
      <c r="EN96" s="15"/>
      <c r="EO96" s="15"/>
      <c r="EP96" s="15"/>
      <c r="EQ96" s="15"/>
      <c r="ER96" s="15"/>
      <c r="ES96" s="15"/>
      <c r="ET96" s="15"/>
      <c r="EU96" s="15"/>
      <c r="EV96" s="15"/>
      <c r="EW96" s="15"/>
      <c r="EX96" s="15"/>
      <c r="EY96" s="15"/>
      <c r="EZ96" s="15"/>
      <c r="FA96" s="15"/>
      <c r="FB96" s="15"/>
      <c r="FC96" s="15"/>
      <c r="FD96" s="15"/>
      <c r="FE96" s="15"/>
      <c r="FF96" s="15"/>
      <c r="FG96" s="15"/>
      <c r="FH96" s="15"/>
      <c r="FI96" s="15"/>
      <c r="FJ96" s="15"/>
      <c r="FK96" s="15"/>
      <c r="FL96" s="15"/>
      <c r="FM96" s="15"/>
      <c r="FN96" s="15"/>
      <c r="FO96" s="15"/>
      <c r="FP96" s="15"/>
      <c r="FQ96" s="15"/>
      <c r="FR96" s="15"/>
      <c r="FS96" s="15"/>
      <c r="FT96" s="15"/>
      <c r="FU96" s="15"/>
      <c r="FV96" s="15"/>
      <c r="FW96" s="15"/>
      <c r="FX96" s="15"/>
      <c r="FY96" s="15"/>
      <c r="FZ96" s="15"/>
      <c r="GA96" s="15"/>
      <c r="GB96" s="15"/>
      <c r="GC96" s="15"/>
      <c r="GD96" s="15"/>
      <c r="GE96" s="15"/>
      <c r="GF96" s="15"/>
      <c r="GG96" s="15"/>
      <c r="GH96" s="15"/>
      <c r="GI96" s="15"/>
      <c r="GJ96" s="15"/>
      <c r="GK96" s="15"/>
      <c r="GL96" s="15"/>
      <c r="GM96" s="15"/>
      <c r="GN96" s="15"/>
      <c r="GO96" s="15"/>
      <c r="GP96" s="15"/>
      <c r="GQ96" s="15"/>
      <c r="GR96" s="15"/>
      <c r="GS96" s="15"/>
      <c r="GT96" s="15"/>
      <c r="GU96" s="15"/>
      <c r="GV96" s="15"/>
      <c r="GW96" s="15"/>
      <c r="GX96" s="15"/>
      <c r="GY96" s="15"/>
      <c r="GZ96" s="15"/>
      <c r="HA96" s="15"/>
      <c r="HB96" s="15"/>
      <c r="HC96" s="15"/>
      <c r="HD96" s="15"/>
      <c r="HE96" s="15"/>
      <c r="HF96" s="15"/>
      <c r="HG96" s="15"/>
      <c r="HH96" s="15"/>
      <c r="HI96" s="15"/>
      <c r="HJ96" s="15"/>
      <c r="HK96" s="15"/>
      <c r="HL96" s="15"/>
      <c r="HM96" s="15"/>
      <c r="HN96" s="15"/>
      <c r="HO96" s="15"/>
      <c r="HP96" s="15"/>
      <c r="HQ96" s="15"/>
      <c r="HR96" s="15"/>
      <c r="HS96" s="15"/>
      <c r="HT96" s="15"/>
      <c r="HU96" s="15"/>
      <c r="HV96" s="15"/>
      <c r="HW96" s="15"/>
      <c r="HX96" s="15"/>
      <c r="HY96" s="15"/>
      <c r="HZ96" s="15"/>
      <c r="IA96" s="15"/>
      <c r="IB96" s="15"/>
      <c r="IC96" s="15"/>
      <c r="ID96" s="15"/>
      <c r="IE96" s="15"/>
      <c r="IF96" s="15"/>
      <c r="IG96" s="15"/>
      <c r="IH96" s="15"/>
      <c r="II96" s="15"/>
      <c r="IJ96" s="15"/>
      <c r="IK96" s="15"/>
      <c r="IL96" s="15"/>
      <c r="IM96" s="15"/>
      <c r="IN96" s="15"/>
      <c r="IO96" s="15"/>
      <c r="IP96" s="15"/>
      <c r="IQ96" s="15"/>
      <c r="IR96" s="15"/>
      <c r="IS96" s="15"/>
      <c r="IT96" s="15"/>
      <c r="IU96" s="15"/>
      <c r="IV96" s="15"/>
      <c r="IW96" s="15"/>
      <c r="IX96" s="15"/>
      <c r="IY96" s="15"/>
      <c r="IZ96" s="15"/>
    </row>
    <row r="97" spans="1:260" s="10" customFormat="1" ht="36.75" customHeight="1">
      <c r="A97" s="11">
        <f t="shared" si="95"/>
        <v>11</v>
      </c>
      <c r="B97" s="16" t="str">
        <f>VLOOKUP(A97,'Tên tỉnh'!$A$3:$C$65,2,FALSE)</f>
        <v>VNPT Bình Thuận</v>
      </c>
      <c r="C97" s="17" t="str">
        <f>VLOOKUP(A97,'Tên tỉnh'!$A$3:$C$65,3,FALSE)</f>
        <v>Bình Thuận</v>
      </c>
      <c r="D97" s="18" t="s">
        <v>485</v>
      </c>
      <c r="E97" s="17" t="s">
        <v>486</v>
      </c>
      <c r="F97" s="19">
        <v>43633</v>
      </c>
      <c r="G97" s="11">
        <v>2</v>
      </c>
      <c r="H97" s="12" t="s">
        <v>488</v>
      </c>
      <c r="I97" s="20">
        <v>44056</v>
      </c>
      <c r="J97" s="21" t="s">
        <v>419</v>
      </c>
      <c r="K97" s="11" t="s">
        <v>26</v>
      </c>
      <c r="L97" s="13">
        <v>829150</v>
      </c>
      <c r="M97" s="13" t="e">
        <f>VLOOKUP(C97,[2]!Table1[[Province]:[Ngày HĐ dự phòng]],5,FALSE)</f>
        <v>#REF!</v>
      </c>
      <c r="N97" s="13" t="e">
        <f>VLOOKUP(C97,[2]!Table1[[Province]:[Ngày HĐ dự phòng]],6,FALSE)</f>
        <v>#REF!</v>
      </c>
      <c r="O97" s="13" t="e">
        <f t="shared" si="84"/>
        <v>#REF!</v>
      </c>
      <c r="P97" s="12"/>
      <c r="Q97" s="22" t="e">
        <f>VLOOKUP(C97,[2]!Table1[[Province]:[Ngày HĐ dự phòng]],14,FALSE)</f>
        <v>#REF!</v>
      </c>
      <c r="R97" s="12"/>
      <c r="S97" s="22">
        <v>44154</v>
      </c>
      <c r="T97" s="22">
        <v>44091</v>
      </c>
      <c r="U97" s="22" t="e">
        <f t="shared" si="108"/>
        <v>#REF!</v>
      </c>
      <c r="V97" s="14" t="e">
        <f t="shared" si="109"/>
        <v>#REF!</v>
      </c>
      <c r="W97" s="12">
        <v>30</v>
      </c>
      <c r="X97" s="14" t="e">
        <f t="shared" si="110"/>
        <v>#REF!</v>
      </c>
      <c r="Y97" s="218" t="e">
        <f>VLOOKUP(C97,[2]!Table1[[Province]:[Ngày HĐ dự phòng]],30,FALSE)</f>
        <v>#REF!</v>
      </c>
      <c r="Z97" s="22" t="e">
        <f>VLOOKUP(C97,[2]!Table1[[Province]:[Ngày HĐ dự phòng]],31,FALSE)</f>
        <v>#REF!</v>
      </c>
      <c r="AA97" s="218" t="e">
        <f>VLOOKUP(C97,[2]!Table1[[Province]:[Ngày HĐ dự phòng]],32,FALSE)</f>
        <v>#REF!</v>
      </c>
      <c r="AB97" s="22" t="e">
        <f>VLOOKUP(C97,[2]!Table1[[Province]:[Ngày HĐ dự phòng]],33,FALSE)</f>
        <v>#REF!</v>
      </c>
      <c r="AC97" s="40" t="e">
        <f t="shared" si="111"/>
        <v>#REF!</v>
      </c>
      <c r="AD97" s="43" t="e">
        <f t="shared" si="112"/>
        <v>#REF!</v>
      </c>
      <c r="AE97" s="43" t="e">
        <f t="shared" si="113"/>
        <v>#REF!</v>
      </c>
      <c r="AF97" s="39" t="e">
        <f>VLOOKUP(C97,[2]!Table1[[Province]:[Ngày HĐ dự phòng]],12,FALSE)</f>
        <v>#REF!</v>
      </c>
      <c r="AG97" s="39" t="e">
        <f t="shared" si="114"/>
        <v>#REF!</v>
      </c>
      <c r="AH97" s="39">
        <v>44091</v>
      </c>
      <c r="AI97" s="39">
        <v>44111</v>
      </c>
      <c r="AJ97" s="39">
        <v>44111</v>
      </c>
      <c r="AK97" s="231" t="s">
        <v>498</v>
      </c>
      <c r="AL97" s="230">
        <v>44154</v>
      </c>
      <c r="AM97" s="42">
        <v>1557031765</v>
      </c>
      <c r="AN97" s="230">
        <v>44914</v>
      </c>
      <c r="AO97" s="39" t="e">
        <f t="shared" si="115"/>
        <v>#REF!</v>
      </c>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5"/>
      <c r="DP97" s="15"/>
      <c r="DQ97" s="15"/>
      <c r="DR97" s="15"/>
      <c r="DS97" s="15"/>
      <c r="DT97" s="15"/>
      <c r="DU97" s="15"/>
      <c r="DV97" s="15"/>
      <c r="DW97" s="15"/>
      <c r="DX97" s="15"/>
      <c r="DY97" s="15"/>
      <c r="DZ97" s="15"/>
      <c r="EA97" s="15"/>
      <c r="EB97" s="15"/>
      <c r="EC97" s="15"/>
      <c r="ED97" s="15"/>
      <c r="EE97" s="15"/>
      <c r="EF97" s="15"/>
      <c r="EG97" s="15"/>
      <c r="EH97" s="15"/>
      <c r="EI97" s="15"/>
      <c r="EJ97" s="15"/>
      <c r="EK97" s="15"/>
      <c r="EL97" s="15"/>
      <c r="EM97" s="15"/>
      <c r="EN97" s="15"/>
      <c r="EO97" s="15"/>
      <c r="EP97" s="15"/>
      <c r="EQ97" s="15"/>
      <c r="ER97" s="15"/>
      <c r="ES97" s="15"/>
      <c r="ET97" s="15"/>
      <c r="EU97" s="15"/>
      <c r="EV97" s="15"/>
      <c r="EW97" s="15"/>
      <c r="EX97" s="15"/>
      <c r="EY97" s="15"/>
      <c r="EZ97" s="15"/>
      <c r="FA97" s="15"/>
      <c r="FB97" s="15"/>
      <c r="FC97" s="15"/>
      <c r="FD97" s="15"/>
      <c r="FE97" s="15"/>
      <c r="FF97" s="15"/>
      <c r="FG97" s="15"/>
      <c r="FH97" s="15"/>
      <c r="FI97" s="15"/>
      <c r="FJ97" s="15"/>
      <c r="FK97" s="15"/>
      <c r="FL97" s="15"/>
      <c r="FM97" s="15"/>
      <c r="FN97" s="15"/>
      <c r="FO97" s="15"/>
      <c r="FP97" s="15"/>
      <c r="FQ97" s="15"/>
      <c r="FR97" s="15"/>
      <c r="FS97" s="15"/>
      <c r="FT97" s="15"/>
      <c r="FU97" s="15"/>
      <c r="FV97" s="15"/>
      <c r="FW97" s="15"/>
      <c r="FX97" s="15"/>
      <c r="FY97" s="15"/>
      <c r="FZ97" s="15"/>
      <c r="GA97" s="15"/>
      <c r="GB97" s="15"/>
      <c r="GC97" s="15"/>
      <c r="GD97" s="15"/>
      <c r="GE97" s="15"/>
      <c r="GF97" s="15"/>
      <c r="GG97" s="15"/>
      <c r="GH97" s="15"/>
      <c r="GI97" s="15"/>
      <c r="GJ97" s="15"/>
      <c r="GK97" s="15"/>
      <c r="GL97" s="15"/>
      <c r="GM97" s="15"/>
      <c r="GN97" s="15"/>
      <c r="GO97" s="15"/>
      <c r="GP97" s="15"/>
      <c r="GQ97" s="15"/>
      <c r="GR97" s="15"/>
      <c r="GS97" s="15"/>
      <c r="GT97" s="15"/>
      <c r="GU97" s="15"/>
      <c r="GV97" s="15"/>
      <c r="GW97" s="15"/>
      <c r="GX97" s="15"/>
      <c r="GY97" s="15"/>
      <c r="GZ97" s="15"/>
      <c r="HA97" s="15"/>
      <c r="HB97" s="15"/>
      <c r="HC97" s="15"/>
      <c r="HD97" s="15"/>
      <c r="HE97" s="15"/>
      <c r="HF97" s="15"/>
      <c r="HG97" s="15"/>
      <c r="HH97" s="15"/>
      <c r="HI97" s="15"/>
      <c r="HJ97" s="15"/>
      <c r="HK97" s="15"/>
      <c r="HL97" s="15"/>
      <c r="HM97" s="15"/>
      <c r="HN97" s="15"/>
      <c r="HO97" s="15"/>
      <c r="HP97" s="15"/>
      <c r="HQ97" s="15"/>
      <c r="HR97" s="15"/>
      <c r="HS97" s="15"/>
      <c r="HT97" s="15"/>
      <c r="HU97" s="15"/>
      <c r="HV97" s="15"/>
      <c r="HW97" s="15"/>
      <c r="HX97" s="15"/>
      <c r="HY97" s="15"/>
      <c r="HZ97" s="15"/>
      <c r="IA97" s="15"/>
      <c r="IB97" s="15"/>
      <c r="IC97" s="15"/>
      <c r="ID97" s="15"/>
      <c r="IE97" s="15"/>
      <c r="IF97" s="15"/>
      <c r="IG97" s="15"/>
      <c r="IH97" s="15"/>
      <c r="II97" s="15"/>
      <c r="IJ97" s="15"/>
      <c r="IK97" s="15"/>
      <c r="IL97" s="15"/>
      <c r="IM97" s="15"/>
      <c r="IN97" s="15"/>
      <c r="IO97" s="15"/>
      <c r="IP97" s="15"/>
      <c r="IQ97" s="15"/>
      <c r="IR97" s="15"/>
      <c r="IS97" s="15"/>
      <c r="IT97" s="15"/>
      <c r="IU97" s="15"/>
      <c r="IV97" s="15"/>
      <c r="IW97" s="15"/>
      <c r="IX97" s="15"/>
      <c r="IY97" s="15"/>
      <c r="IZ97" s="15"/>
    </row>
    <row r="98" spans="1:260" s="10" customFormat="1" ht="36.75" customHeight="1">
      <c r="A98" s="11">
        <f t="shared" si="95"/>
        <v>11</v>
      </c>
      <c r="B98" s="16" t="str">
        <f>VLOOKUP(A98,'Tên tỉnh'!$A$3:$C$65,2,FALSE)</f>
        <v>VNPT Bình Thuận</v>
      </c>
      <c r="C98" s="17" t="str">
        <f>VLOOKUP(A98,'Tên tỉnh'!$A$3:$C$65,3,FALSE)</f>
        <v>Bình Thuận</v>
      </c>
      <c r="D98" s="18" t="s">
        <v>485</v>
      </c>
      <c r="E98" s="17" t="s">
        <v>486</v>
      </c>
      <c r="F98" s="19">
        <v>43633</v>
      </c>
      <c r="G98" s="11">
        <v>3</v>
      </c>
      <c r="H98" s="12" t="s">
        <v>494</v>
      </c>
      <c r="I98" s="20">
        <v>44056</v>
      </c>
      <c r="J98" s="21" t="s">
        <v>419</v>
      </c>
      <c r="K98" s="11" t="s">
        <v>26</v>
      </c>
      <c r="L98" s="13">
        <v>829150</v>
      </c>
      <c r="M98" s="13" t="e">
        <f>VLOOKUP(C98,[3]!Table1[[Province]:[Ngày HĐ dự phòng]],5,FALSE)</f>
        <v>#REF!</v>
      </c>
      <c r="N98" s="13" t="e">
        <f>VLOOKUP(C98,[3]!Table1[[Province]:[Ngày HĐ dự phòng]],6,FALSE)</f>
        <v>#REF!</v>
      </c>
      <c r="O98" s="13" t="e">
        <f t="shared" si="84"/>
        <v>#REF!</v>
      </c>
      <c r="P98" s="12"/>
      <c r="Q98" s="22" t="e">
        <f>VLOOKUP(C98,[3]!Table1[[Province]:[Ngày HĐ dự phòng]],14,FALSE)</f>
        <v>#REF!</v>
      </c>
      <c r="R98" s="12"/>
      <c r="S98" s="22">
        <v>44180</v>
      </c>
      <c r="T98" s="22">
        <v>44118</v>
      </c>
      <c r="U98" s="22" t="e">
        <f t="shared" si="108"/>
        <v>#REF!</v>
      </c>
      <c r="V98" s="14" t="e">
        <f t="shared" si="109"/>
        <v>#REF!</v>
      </c>
      <c r="W98" s="12">
        <v>30</v>
      </c>
      <c r="X98" s="14" t="e">
        <f t="shared" si="110"/>
        <v>#REF!</v>
      </c>
      <c r="Y98" s="218" t="e">
        <f>VLOOKUP(C98,[3]!Table1[[Province]:[Ngày HĐ dự phòng]],30,FALSE)</f>
        <v>#REF!</v>
      </c>
      <c r="Z98" s="22" t="e">
        <f>VLOOKUP(C98,[3]!Table1[[Province]:[Ngày HĐ dự phòng]],31,FALSE)</f>
        <v>#REF!</v>
      </c>
      <c r="AA98" s="218" t="e">
        <f>VLOOKUP(C98,[3]!Table1[[Province]:[Ngày HĐ dự phòng]],32,FALSE)</f>
        <v>#REF!</v>
      </c>
      <c r="AB98" s="22" t="e">
        <f>VLOOKUP(C98,[3]!Table1[[Province]:[Ngày HĐ dự phòng]],33,FALSE)</f>
        <v>#REF!</v>
      </c>
      <c r="AC98" s="40" t="e">
        <f t="shared" si="111"/>
        <v>#REF!</v>
      </c>
      <c r="AD98" s="43" t="e">
        <f t="shared" si="112"/>
        <v>#REF!</v>
      </c>
      <c r="AE98" s="43" t="e">
        <f t="shared" si="113"/>
        <v>#REF!</v>
      </c>
      <c r="AF98" s="39" t="e">
        <f>VLOOKUP(C98,[3]!Table1[[Province]:[Ngày HĐ dự phòng]],12,FALSE)</f>
        <v>#REF!</v>
      </c>
      <c r="AG98" s="39" t="e">
        <f t="shared" si="114"/>
        <v>#REF!</v>
      </c>
      <c r="AH98" s="39">
        <v>44118</v>
      </c>
      <c r="AI98" s="39">
        <v>44132</v>
      </c>
      <c r="AJ98" s="39">
        <v>44132</v>
      </c>
      <c r="AK98" s="231" t="s">
        <v>499</v>
      </c>
      <c r="AL98" s="230">
        <v>44190</v>
      </c>
      <c r="AM98" s="42">
        <v>1453466784</v>
      </c>
      <c r="AN98" s="230">
        <v>44941</v>
      </c>
      <c r="AO98" s="39" t="e">
        <f t="shared" si="115"/>
        <v>#REF!</v>
      </c>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c r="DQ98" s="15"/>
      <c r="DR98" s="15"/>
      <c r="DS98" s="15"/>
      <c r="DT98" s="15"/>
      <c r="DU98" s="15"/>
      <c r="DV98" s="15"/>
      <c r="DW98" s="15"/>
      <c r="DX98" s="15"/>
      <c r="DY98" s="15"/>
      <c r="DZ98" s="15"/>
      <c r="EA98" s="15"/>
      <c r="EB98" s="15"/>
      <c r="EC98" s="15"/>
      <c r="ED98" s="15"/>
      <c r="EE98" s="15"/>
      <c r="EF98" s="15"/>
      <c r="EG98" s="15"/>
      <c r="EH98" s="15"/>
      <c r="EI98" s="15"/>
      <c r="EJ98" s="15"/>
      <c r="EK98" s="15"/>
      <c r="EL98" s="15"/>
      <c r="EM98" s="15"/>
      <c r="EN98" s="15"/>
      <c r="EO98" s="15"/>
      <c r="EP98" s="15"/>
      <c r="EQ98" s="15"/>
      <c r="ER98" s="15"/>
      <c r="ES98" s="15"/>
      <c r="ET98" s="15"/>
      <c r="EU98" s="15"/>
      <c r="EV98" s="15"/>
      <c r="EW98" s="15"/>
      <c r="EX98" s="15"/>
      <c r="EY98" s="15"/>
      <c r="EZ98" s="15"/>
      <c r="FA98" s="15"/>
      <c r="FB98" s="15"/>
      <c r="FC98" s="15"/>
      <c r="FD98" s="15"/>
      <c r="FE98" s="15"/>
      <c r="FF98" s="15"/>
      <c r="FG98" s="15"/>
      <c r="FH98" s="15"/>
      <c r="FI98" s="15"/>
      <c r="FJ98" s="15"/>
      <c r="FK98" s="15"/>
      <c r="FL98" s="15"/>
      <c r="FM98" s="15"/>
      <c r="FN98" s="15"/>
      <c r="FO98" s="15"/>
      <c r="FP98" s="15"/>
      <c r="FQ98" s="15"/>
      <c r="FR98" s="15"/>
      <c r="FS98" s="15"/>
      <c r="FT98" s="15"/>
      <c r="FU98" s="15"/>
      <c r="FV98" s="15"/>
      <c r="FW98" s="15"/>
      <c r="FX98" s="15"/>
      <c r="FY98" s="15"/>
      <c r="FZ98" s="15"/>
      <c r="GA98" s="15"/>
      <c r="GB98" s="15"/>
      <c r="GC98" s="15"/>
      <c r="GD98" s="15"/>
      <c r="GE98" s="15"/>
      <c r="GF98" s="15"/>
      <c r="GG98" s="15"/>
      <c r="GH98" s="15"/>
      <c r="GI98" s="15"/>
      <c r="GJ98" s="15"/>
      <c r="GK98" s="15"/>
      <c r="GL98" s="15"/>
      <c r="GM98" s="15"/>
      <c r="GN98" s="15"/>
      <c r="GO98" s="15"/>
      <c r="GP98" s="15"/>
      <c r="GQ98" s="15"/>
      <c r="GR98" s="15"/>
      <c r="GS98" s="15"/>
      <c r="GT98" s="15"/>
      <c r="GU98" s="15"/>
      <c r="GV98" s="15"/>
      <c r="GW98" s="15"/>
      <c r="GX98" s="15"/>
      <c r="GY98" s="15"/>
      <c r="GZ98" s="15"/>
      <c r="HA98" s="15"/>
      <c r="HB98" s="15"/>
      <c r="HC98" s="15"/>
      <c r="HD98" s="15"/>
      <c r="HE98" s="15"/>
      <c r="HF98" s="15"/>
      <c r="HG98" s="15"/>
      <c r="HH98" s="15"/>
      <c r="HI98" s="15"/>
      <c r="HJ98" s="15"/>
      <c r="HK98" s="15"/>
      <c r="HL98" s="15"/>
      <c r="HM98" s="15"/>
      <c r="HN98" s="15"/>
      <c r="HO98" s="15"/>
      <c r="HP98" s="15"/>
      <c r="HQ98" s="15"/>
      <c r="HR98" s="15"/>
      <c r="HS98" s="15"/>
      <c r="HT98" s="15"/>
      <c r="HU98" s="15"/>
      <c r="HV98" s="15"/>
      <c r="HW98" s="15"/>
      <c r="HX98" s="15"/>
      <c r="HY98" s="15"/>
      <c r="HZ98" s="15"/>
      <c r="IA98" s="15"/>
      <c r="IB98" s="15"/>
      <c r="IC98" s="15"/>
      <c r="ID98" s="15"/>
      <c r="IE98" s="15"/>
      <c r="IF98" s="15"/>
      <c r="IG98" s="15"/>
      <c r="IH98" s="15"/>
      <c r="II98" s="15"/>
      <c r="IJ98" s="15"/>
      <c r="IK98" s="15"/>
      <c r="IL98" s="15"/>
      <c r="IM98" s="15"/>
      <c r="IN98" s="15"/>
      <c r="IO98" s="15"/>
      <c r="IP98" s="15"/>
      <c r="IQ98" s="15"/>
      <c r="IR98" s="15"/>
      <c r="IS98" s="15"/>
      <c r="IT98" s="15"/>
      <c r="IU98" s="15"/>
      <c r="IV98" s="15"/>
      <c r="IW98" s="15"/>
      <c r="IX98" s="15"/>
      <c r="IY98" s="15"/>
      <c r="IZ98" s="15"/>
    </row>
    <row r="99" spans="1:260" s="10" customFormat="1" ht="36.75" customHeight="1">
      <c r="A99" s="11">
        <f t="shared" si="95"/>
        <v>11</v>
      </c>
      <c r="B99" s="16" t="str">
        <f>VLOOKUP(A99,'Tên tỉnh'!$A$3:$C$65,2,FALSE)</f>
        <v>VNPT Bình Thuận</v>
      </c>
      <c r="C99" s="17" t="str">
        <f>VLOOKUP(A99,'Tên tỉnh'!$A$3:$C$65,3,FALSE)</f>
        <v>Bình Thuận</v>
      </c>
      <c r="D99" s="18" t="s">
        <v>485</v>
      </c>
      <c r="E99" s="17" t="s">
        <v>486</v>
      </c>
      <c r="F99" s="19">
        <v>43633</v>
      </c>
      <c r="G99" s="11">
        <v>4</v>
      </c>
      <c r="H99" s="11" t="s">
        <v>489</v>
      </c>
      <c r="I99" s="20">
        <v>44056</v>
      </c>
      <c r="J99" s="21" t="s">
        <v>419</v>
      </c>
      <c r="K99" s="11" t="s">
        <v>26</v>
      </c>
      <c r="L99" s="13">
        <v>829150</v>
      </c>
      <c r="M99" s="13" t="e">
        <f>VLOOKUP(C99,[4]!Table1[[Province]:[Ngày HĐ dự phòng]],6,FALSE)</f>
        <v>#REF!</v>
      </c>
      <c r="N99" s="13" t="e">
        <f>VLOOKUP(C99,[4]!Table1[[Province]:[Ngày HĐ dự phòng]],7,FALSE)</f>
        <v>#REF!</v>
      </c>
      <c r="O99" s="13" t="e">
        <f t="shared" si="84"/>
        <v>#REF!</v>
      </c>
      <c r="P99" s="12"/>
      <c r="Q99" s="22" t="e">
        <f>VLOOKUP(C99,[4]!Table1[[Province]:[Ngày HĐ dự phòng]],16,FALSE)</f>
        <v>#REF!</v>
      </c>
      <c r="R99" s="12"/>
      <c r="S99" s="22">
        <v>44208</v>
      </c>
      <c r="T99" s="22">
        <v>44127</v>
      </c>
      <c r="U99" s="22" t="e">
        <f t="shared" si="108"/>
        <v>#REF!</v>
      </c>
      <c r="V99" s="14" t="e">
        <f t="shared" si="109"/>
        <v>#REF!</v>
      </c>
      <c r="W99" s="12">
        <v>30</v>
      </c>
      <c r="X99" s="14" t="e">
        <f t="shared" si="110"/>
        <v>#REF!</v>
      </c>
      <c r="Y99" s="218" t="e">
        <f>VLOOKUP(C99,[4]!Table1[[Province]:[Ngày HĐ dự phòng]],32,FALSE)</f>
        <v>#REF!</v>
      </c>
      <c r="Z99" s="22" t="e">
        <f>VLOOKUP(C99,[4]!Table1[[Province]:[Ngày HĐ dự phòng]],33,FALSE)</f>
        <v>#REF!</v>
      </c>
      <c r="AA99" s="218" t="e">
        <f>VLOOKUP(C99,[4]!Table1[[Province]:[Ngày HĐ dự phòng]],34,FALSE)</f>
        <v>#REF!</v>
      </c>
      <c r="AB99" s="22" t="e">
        <f>VLOOKUP(C99,[4]!Table1[[Province]:[Ngày HĐ dự phòng]],35,FALSE)</f>
        <v>#REF!</v>
      </c>
      <c r="AC99" s="40" t="e">
        <f t="shared" si="111"/>
        <v>#REF!</v>
      </c>
      <c r="AD99" s="43" t="e">
        <f t="shared" si="112"/>
        <v>#REF!</v>
      </c>
      <c r="AE99" s="43" t="e">
        <f t="shared" si="113"/>
        <v>#REF!</v>
      </c>
      <c r="AF99" s="39" t="e">
        <f>VLOOKUP(C99,[4]!Table1[[Province]:[Ngày HĐ dự phòng]],13,FALSE)</f>
        <v>#REF!</v>
      </c>
      <c r="AG99" s="39" t="e">
        <f t="shared" si="114"/>
        <v>#REF!</v>
      </c>
      <c r="AH99" s="39">
        <v>44127</v>
      </c>
      <c r="AI99" s="39">
        <v>44161</v>
      </c>
      <c r="AJ99" s="39">
        <v>44161</v>
      </c>
      <c r="AK99" s="231" t="s">
        <v>500</v>
      </c>
      <c r="AL99" s="230">
        <v>44214</v>
      </c>
      <c r="AM99" s="42">
        <v>241970845</v>
      </c>
      <c r="AN99" s="230">
        <v>44970</v>
      </c>
      <c r="AO99" s="39" t="e">
        <f t="shared" si="115"/>
        <v>#REF!</v>
      </c>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c r="DQ99" s="15"/>
      <c r="DR99" s="15"/>
      <c r="DS99" s="15"/>
      <c r="DT99" s="15"/>
      <c r="DU99" s="15"/>
      <c r="DV99" s="15"/>
      <c r="DW99" s="15"/>
      <c r="DX99" s="15"/>
      <c r="DY99" s="15"/>
      <c r="DZ99" s="15"/>
      <c r="EA99" s="15"/>
      <c r="EB99" s="15"/>
      <c r="EC99" s="15"/>
      <c r="ED99" s="15"/>
      <c r="EE99" s="15"/>
      <c r="EF99" s="15"/>
      <c r="EG99" s="15"/>
      <c r="EH99" s="15"/>
      <c r="EI99" s="15"/>
      <c r="EJ99" s="15"/>
      <c r="EK99" s="15"/>
      <c r="EL99" s="15"/>
      <c r="EM99" s="15"/>
      <c r="EN99" s="15"/>
      <c r="EO99" s="15"/>
      <c r="EP99" s="15"/>
      <c r="EQ99" s="15"/>
      <c r="ER99" s="15"/>
      <c r="ES99" s="15"/>
      <c r="ET99" s="15"/>
      <c r="EU99" s="15"/>
      <c r="EV99" s="15"/>
      <c r="EW99" s="15"/>
      <c r="EX99" s="15"/>
      <c r="EY99" s="15"/>
      <c r="EZ99" s="15"/>
      <c r="FA99" s="15"/>
      <c r="FB99" s="15"/>
      <c r="FC99" s="15"/>
      <c r="FD99" s="15"/>
      <c r="FE99" s="15"/>
      <c r="FF99" s="15"/>
      <c r="FG99" s="15"/>
      <c r="FH99" s="15"/>
      <c r="FI99" s="15"/>
      <c r="FJ99" s="15"/>
      <c r="FK99" s="15"/>
      <c r="FL99" s="15"/>
      <c r="FM99" s="15"/>
      <c r="FN99" s="15"/>
      <c r="FO99" s="15"/>
      <c r="FP99" s="15"/>
      <c r="FQ99" s="15"/>
      <c r="FR99" s="15"/>
      <c r="FS99" s="15"/>
      <c r="FT99" s="15"/>
      <c r="FU99" s="15"/>
      <c r="FV99" s="15"/>
      <c r="FW99" s="15"/>
      <c r="FX99" s="15"/>
      <c r="FY99" s="15"/>
      <c r="FZ99" s="15"/>
      <c r="GA99" s="15"/>
      <c r="GB99" s="15"/>
      <c r="GC99" s="15"/>
      <c r="GD99" s="15"/>
      <c r="GE99" s="15"/>
      <c r="GF99" s="15"/>
      <c r="GG99" s="15"/>
      <c r="GH99" s="15"/>
      <c r="GI99" s="15"/>
      <c r="GJ99" s="15"/>
      <c r="GK99" s="15"/>
      <c r="GL99" s="15"/>
      <c r="GM99" s="15"/>
      <c r="GN99" s="15"/>
      <c r="GO99" s="15"/>
      <c r="GP99" s="15"/>
      <c r="GQ99" s="15"/>
      <c r="GR99" s="15"/>
      <c r="GS99" s="15"/>
      <c r="GT99" s="15"/>
      <c r="GU99" s="15"/>
      <c r="GV99" s="15"/>
      <c r="GW99" s="15"/>
      <c r="GX99" s="15"/>
      <c r="GY99" s="15"/>
      <c r="GZ99" s="15"/>
      <c r="HA99" s="15"/>
      <c r="HB99" s="15"/>
      <c r="HC99" s="15"/>
      <c r="HD99" s="15"/>
      <c r="HE99" s="15"/>
      <c r="HF99" s="15"/>
      <c r="HG99" s="15"/>
      <c r="HH99" s="15"/>
      <c r="HI99" s="15"/>
      <c r="HJ99" s="15"/>
      <c r="HK99" s="15"/>
      <c r="HL99" s="15"/>
      <c r="HM99" s="15"/>
      <c r="HN99" s="15"/>
      <c r="HO99" s="15"/>
      <c r="HP99" s="15"/>
      <c r="HQ99" s="15"/>
      <c r="HR99" s="15"/>
      <c r="HS99" s="15"/>
      <c r="HT99" s="15"/>
      <c r="HU99" s="15"/>
      <c r="HV99" s="15"/>
      <c r="HW99" s="15"/>
      <c r="HX99" s="15"/>
      <c r="HY99" s="15"/>
      <c r="HZ99" s="15"/>
      <c r="IA99" s="15"/>
      <c r="IB99" s="15"/>
      <c r="IC99" s="15"/>
      <c r="ID99" s="15"/>
      <c r="IE99" s="15"/>
      <c r="IF99" s="15"/>
      <c r="IG99" s="15"/>
      <c r="IH99" s="15"/>
      <c r="II99" s="15"/>
      <c r="IJ99" s="15"/>
      <c r="IK99" s="15"/>
      <c r="IL99" s="15"/>
      <c r="IM99" s="15"/>
      <c r="IN99" s="15"/>
      <c r="IO99" s="15"/>
      <c r="IP99" s="15"/>
      <c r="IQ99" s="15"/>
      <c r="IR99" s="15"/>
      <c r="IS99" s="15"/>
      <c r="IT99" s="15"/>
      <c r="IU99" s="15"/>
      <c r="IV99" s="15"/>
      <c r="IW99" s="15"/>
      <c r="IX99" s="15"/>
      <c r="IY99" s="15"/>
      <c r="IZ99" s="15"/>
    </row>
    <row r="100" spans="1:260" s="25" customFormat="1" ht="27" customHeight="1">
      <c r="A100" s="11">
        <f t="shared" si="95"/>
        <v>11</v>
      </c>
      <c r="B100" s="16" t="str">
        <f>VLOOKUP(A100,'Tên tỉnh'!$A$3:$C$65,2,FALSE)</f>
        <v>VNPT Bình Thuận</v>
      </c>
      <c r="C100" s="17" t="str">
        <f>VLOOKUP(A100,'Tên tỉnh'!$A$3:$C$65,3,FALSE)</f>
        <v>Bình Thuận</v>
      </c>
      <c r="D100" s="18" t="s">
        <v>485</v>
      </c>
      <c r="E100" s="17" t="s">
        <v>486</v>
      </c>
      <c r="F100" s="19">
        <v>43633</v>
      </c>
      <c r="G100" s="11">
        <v>5</v>
      </c>
      <c r="H100" s="11" t="s">
        <v>490</v>
      </c>
      <c r="I100" s="20">
        <v>44056</v>
      </c>
      <c r="J100" s="21" t="s">
        <v>419</v>
      </c>
      <c r="K100" s="11" t="s">
        <v>26</v>
      </c>
      <c r="L100" s="13">
        <v>829150</v>
      </c>
      <c r="M100" s="13" t="e">
        <f>VLOOKUP(C100,[5]!Table1[[Province]:[Ngày HĐ dự phòng]],5,FALSE)</f>
        <v>#REF!</v>
      </c>
      <c r="N100" s="13" t="e">
        <f>VLOOKUP(C100,[5]!Table1[[Province]:[Ngày HĐ dự phòng]],6,FALSE)</f>
        <v>#REF!</v>
      </c>
      <c r="O100" s="13" t="e">
        <f t="shared" si="84"/>
        <v>#REF!</v>
      </c>
      <c r="P100" s="12"/>
      <c r="Q100" s="22" t="e">
        <f>VLOOKUP(C100,[5]!Table1[[Province]:[Ngày HĐ dự phòng]],14,FALSE)</f>
        <v>#REF!</v>
      </c>
      <c r="R100" s="12"/>
      <c r="S100" s="22">
        <v>44210</v>
      </c>
      <c r="T100" s="22">
        <v>44148</v>
      </c>
      <c r="U100" s="22" t="e">
        <f t="shared" si="108"/>
        <v>#REF!</v>
      </c>
      <c r="V100" s="14" t="e">
        <f t="shared" si="109"/>
        <v>#REF!</v>
      </c>
      <c r="W100" s="12">
        <v>30</v>
      </c>
      <c r="X100" s="14" t="e">
        <f t="shared" si="110"/>
        <v>#REF!</v>
      </c>
      <c r="Y100" s="218" t="e">
        <f>VLOOKUP(C100,[5]!Table1[[Province]:[Ngày HĐ dự phòng]],30,FALSE)</f>
        <v>#REF!</v>
      </c>
      <c r="Z100" s="22" t="e">
        <f>VLOOKUP(C100,[5]!Table1[[Province]:[Ngày HĐ dự phòng]],31,FALSE)</f>
        <v>#REF!</v>
      </c>
      <c r="AA100" s="218" t="e">
        <f>VLOOKUP(C100,[5]!Table1[[Province]:[Ngày HĐ dự phòng]],32,FALSE)</f>
        <v>#REF!</v>
      </c>
      <c r="AB100" s="22" t="e">
        <f>VLOOKUP(C100,[5]!Table1[[Province]:[Ngày HĐ dự phòng]],33,FALSE)</f>
        <v>#REF!</v>
      </c>
      <c r="AC100" s="40" t="e">
        <f t="shared" si="111"/>
        <v>#REF!</v>
      </c>
      <c r="AD100" s="43" t="e">
        <f t="shared" si="112"/>
        <v>#REF!</v>
      </c>
      <c r="AE100" s="43" t="e">
        <f t="shared" si="113"/>
        <v>#REF!</v>
      </c>
      <c r="AF100" s="39" t="e">
        <f>VLOOKUP(C100,[5]!Table1[[Province]:[Ngày HĐ dự phòng]],12,FALSE)</f>
        <v>#REF!</v>
      </c>
      <c r="AG100" s="39" t="e">
        <f t="shared" si="114"/>
        <v>#REF!</v>
      </c>
      <c r="AH100" s="39">
        <v>44148</v>
      </c>
      <c r="AI100" s="39">
        <v>44162</v>
      </c>
      <c r="AJ100" s="39">
        <v>44162</v>
      </c>
      <c r="AK100" s="232" t="s">
        <v>501</v>
      </c>
      <c r="AL100" s="230">
        <v>44214</v>
      </c>
      <c r="AM100" s="42">
        <v>786063220</v>
      </c>
      <c r="AN100" s="230">
        <v>44970</v>
      </c>
      <c r="AO100" s="39" t="e">
        <f t="shared" si="115"/>
        <v>#REF!</v>
      </c>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row>
    <row r="101" spans="1:260" s="10" customFormat="1" ht="36.75" customHeight="1">
      <c r="A101" s="11">
        <f t="shared" si="95"/>
        <v>11</v>
      </c>
      <c r="B101" s="16" t="str">
        <f>VLOOKUP(A101,'Tên tỉnh'!$A$3:$C$65,2,FALSE)</f>
        <v>VNPT Bình Thuận</v>
      </c>
      <c r="C101" s="17" t="str">
        <f>VLOOKUP(A101,'Tên tỉnh'!$A$3:$C$65,3,FALSE)</f>
        <v>Bình Thuận</v>
      </c>
      <c r="D101" s="18" t="s">
        <v>485</v>
      </c>
      <c r="E101" s="17" t="s">
        <v>486</v>
      </c>
      <c r="F101" s="19">
        <v>43633</v>
      </c>
      <c r="G101" s="11">
        <v>6</v>
      </c>
      <c r="H101" s="12" t="s">
        <v>491</v>
      </c>
      <c r="I101" s="20">
        <v>44056</v>
      </c>
      <c r="J101" s="21" t="s">
        <v>419</v>
      </c>
      <c r="K101" s="11" t="s">
        <v>26</v>
      </c>
      <c r="L101" s="13">
        <v>829150</v>
      </c>
      <c r="M101" s="13" t="e">
        <f>VLOOKUP(C101,[6]!Table1[[Province]:[Ngày HĐ dự phòng]],5,FALSE)</f>
        <v>#REF!</v>
      </c>
      <c r="N101" s="13" t="e">
        <f>VLOOKUP(C101,[6]!Table1[[Province]:[Ngày HĐ dự phòng]],6,FALSE)</f>
        <v>#REF!</v>
      </c>
      <c r="O101" s="13" t="e">
        <f t="shared" si="84"/>
        <v>#REF!</v>
      </c>
      <c r="P101" s="12"/>
      <c r="Q101" s="22" t="e">
        <f>VLOOKUP(C101,[6]!Table1[[Province]:[Ngày HĐ dự phòng]],14,FALSE)</f>
        <v>#REF!</v>
      </c>
      <c r="R101" s="12"/>
      <c r="S101" s="22">
        <v>44251</v>
      </c>
      <c r="T101" s="22">
        <v>44179</v>
      </c>
      <c r="U101" s="22" t="e">
        <f t="shared" si="108"/>
        <v>#REF!</v>
      </c>
      <c r="V101" s="14" t="e">
        <f t="shared" si="109"/>
        <v>#REF!</v>
      </c>
      <c r="W101" s="12">
        <v>30</v>
      </c>
      <c r="X101" s="14" t="e">
        <f t="shared" si="110"/>
        <v>#REF!</v>
      </c>
      <c r="Y101" s="218" t="e">
        <f>VLOOKUP(C101,[6]!Table1[[Province]:[Ngày HĐ dự phòng]],30,FALSE)</f>
        <v>#REF!</v>
      </c>
      <c r="Z101" s="22" t="e">
        <f>VLOOKUP(C101,[6]!Table1[[Province]:[Ngày HĐ dự phòng]],31,FALSE)</f>
        <v>#REF!</v>
      </c>
      <c r="AA101" s="218" t="e">
        <f>VLOOKUP(C101,[6]!Table1[[Province]:[Ngày HĐ dự phòng]],32,FALSE)</f>
        <v>#REF!</v>
      </c>
      <c r="AB101" s="22" t="e">
        <f>VLOOKUP(C101,[6]!Table1[[Province]:[Ngày HĐ dự phòng]],33,FALSE)</f>
        <v>#REF!</v>
      </c>
      <c r="AC101" s="40" t="e">
        <f t="shared" si="111"/>
        <v>#REF!</v>
      </c>
      <c r="AD101" s="43" t="e">
        <f t="shared" si="112"/>
        <v>#REF!</v>
      </c>
      <c r="AE101" s="43" t="e">
        <f t="shared" si="113"/>
        <v>#REF!</v>
      </c>
      <c r="AF101" s="39" t="e">
        <f>VLOOKUP(C101,[6]!Table1[[Province]:[Ngày HĐ dự phòng]],12,FALSE)</f>
        <v>#REF!</v>
      </c>
      <c r="AG101" s="39" t="e">
        <f t="shared" si="114"/>
        <v>#REF!</v>
      </c>
      <c r="AH101" s="39">
        <v>44179</v>
      </c>
      <c r="AI101" s="39">
        <v>44190</v>
      </c>
      <c r="AJ101" s="39">
        <v>44190</v>
      </c>
      <c r="AK101" s="232" t="s">
        <v>502</v>
      </c>
      <c r="AL101" s="230">
        <v>44259</v>
      </c>
      <c r="AM101" s="42">
        <v>1476131599</v>
      </c>
      <c r="AN101" s="230">
        <v>45012</v>
      </c>
      <c r="AO101" s="39" t="e">
        <f t="shared" si="115"/>
        <v>#REF!</v>
      </c>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c r="DQ101" s="15"/>
      <c r="DR101" s="15"/>
      <c r="DS101" s="15"/>
      <c r="DT101" s="15"/>
      <c r="DU101" s="15"/>
      <c r="DV101" s="15"/>
      <c r="DW101" s="15"/>
      <c r="DX101" s="15"/>
      <c r="DY101" s="15"/>
      <c r="DZ101" s="15"/>
      <c r="EA101" s="15"/>
      <c r="EB101" s="15"/>
      <c r="EC101" s="15"/>
      <c r="ED101" s="15"/>
      <c r="EE101" s="15"/>
      <c r="EF101" s="15"/>
      <c r="EG101" s="15"/>
      <c r="EH101" s="15"/>
      <c r="EI101" s="15"/>
      <c r="EJ101" s="15"/>
      <c r="EK101" s="15"/>
      <c r="EL101" s="15"/>
      <c r="EM101" s="15"/>
      <c r="EN101" s="15"/>
      <c r="EO101" s="15"/>
      <c r="EP101" s="15"/>
      <c r="EQ101" s="15"/>
      <c r="ER101" s="15"/>
      <c r="ES101" s="15"/>
      <c r="ET101" s="15"/>
      <c r="EU101" s="15"/>
      <c r="EV101" s="15"/>
      <c r="EW101" s="15"/>
      <c r="EX101" s="15"/>
      <c r="EY101" s="15"/>
      <c r="EZ101" s="15"/>
      <c r="FA101" s="15"/>
      <c r="FB101" s="15"/>
      <c r="FC101" s="15"/>
      <c r="FD101" s="15"/>
      <c r="FE101" s="15"/>
      <c r="FF101" s="15"/>
      <c r="FG101" s="15"/>
      <c r="FH101" s="15"/>
      <c r="FI101" s="15"/>
      <c r="FJ101" s="15"/>
      <c r="FK101" s="15"/>
      <c r="FL101" s="15"/>
      <c r="FM101" s="15"/>
      <c r="FN101" s="15"/>
      <c r="FO101" s="15"/>
      <c r="FP101" s="15"/>
      <c r="FQ101" s="15"/>
      <c r="FR101" s="15"/>
      <c r="FS101" s="15"/>
      <c r="FT101" s="15"/>
      <c r="FU101" s="15"/>
      <c r="FV101" s="15"/>
      <c r="FW101" s="15"/>
      <c r="FX101" s="15"/>
      <c r="FY101" s="15"/>
      <c r="FZ101" s="15"/>
      <c r="GA101" s="15"/>
      <c r="GB101" s="15"/>
      <c r="GC101" s="15"/>
      <c r="GD101" s="15"/>
      <c r="GE101" s="15"/>
      <c r="GF101" s="15"/>
      <c r="GG101" s="15"/>
      <c r="GH101" s="15"/>
      <c r="GI101" s="15"/>
      <c r="GJ101" s="15"/>
      <c r="GK101" s="15"/>
      <c r="GL101" s="15"/>
      <c r="GM101" s="15"/>
      <c r="GN101" s="15"/>
      <c r="GO101" s="15"/>
      <c r="GP101" s="15"/>
      <c r="GQ101" s="15"/>
      <c r="GR101" s="15"/>
      <c r="GS101" s="15"/>
      <c r="GT101" s="15"/>
      <c r="GU101" s="15"/>
      <c r="GV101" s="15"/>
      <c r="GW101" s="15"/>
      <c r="GX101" s="15"/>
      <c r="GY101" s="15"/>
      <c r="GZ101" s="15"/>
      <c r="HA101" s="15"/>
      <c r="HB101" s="15"/>
      <c r="HC101" s="15"/>
      <c r="HD101" s="15"/>
      <c r="HE101" s="15"/>
      <c r="HF101" s="15"/>
      <c r="HG101" s="15"/>
      <c r="HH101" s="15"/>
      <c r="HI101" s="15"/>
      <c r="HJ101" s="15"/>
      <c r="HK101" s="15"/>
      <c r="HL101" s="15"/>
      <c r="HM101" s="15"/>
      <c r="HN101" s="15"/>
      <c r="HO101" s="15"/>
      <c r="HP101" s="15"/>
      <c r="HQ101" s="15"/>
      <c r="HR101" s="15"/>
      <c r="HS101" s="15"/>
      <c r="HT101" s="15"/>
      <c r="HU101" s="15"/>
      <c r="HV101" s="15"/>
      <c r="HW101" s="15"/>
      <c r="HX101" s="15"/>
      <c r="HY101" s="15"/>
      <c r="HZ101" s="15"/>
      <c r="IA101" s="15"/>
      <c r="IB101" s="15"/>
      <c r="IC101" s="15"/>
      <c r="ID101" s="15"/>
      <c r="IE101" s="15"/>
      <c r="IF101" s="15"/>
      <c r="IG101" s="15"/>
      <c r="IH101" s="15"/>
      <c r="II101" s="15"/>
      <c r="IJ101" s="15"/>
      <c r="IK101" s="15"/>
      <c r="IL101" s="15"/>
      <c r="IM101" s="15"/>
      <c r="IN101" s="15"/>
      <c r="IO101" s="15"/>
      <c r="IP101" s="15"/>
      <c r="IQ101" s="15"/>
      <c r="IR101" s="15"/>
      <c r="IS101" s="15"/>
      <c r="IT101" s="15"/>
      <c r="IU101" s="15"/>
      <c r="IV101" s="15"/>
      <c r="IW101" s="15"/>
      <c r="IX101" s="15"/>
      <c r="IY101" s="15"/>
      <c r="IZ101" s="15"/>
    </row>
    <row r="102" spans="1:260" s="10" customFormat="1" ht="36.75" customHeight="1">
      <c r="A102" s="11">
        <f t="shared" si="95"/>
        <v>11</v>
      </c>
      <c r="B102" s="16" t="str">
        <f>VLOOKUP(A102,'Tên tỉnh'!$A$3:$C$65,2,FALSE)</f>
        <v>VNPT Bình Thuận</v>
      </c>
      <c r="C102" s="17" t="str">
        <f>VLOOKUP(A102,'Tên tỉnh'!$A$3:$C$65,3,FALSE)</f>
        <v>Bình Thuận</v>
      </c>
      <c r="D102" s="18" t="s">
        <v>485</v>
      </c>
      <c r="E102" s="17" t="s">
        <v>486</v>
      </c>
      <c r="F102" s="19">
        <v>43633</v>
      </c>
      <c r="G102" s="11">
        <v>7</v>
      </c>
      <c r="H102" s="11" t="s">
        <v>492</v>
      </c>
      <c r="I102" s="20">
        <v>44056</v>
      </c>
      <c r="J102" s="21" t="s">
        <v>419</v>
      </c>
      <c r="K102" s="11" t="s">
        <v>26</v>
      </c>
      <c r="L102" s="13">
        <v>829150</v>
      </c>
      <c r="M102" s="13" t="e">
        <f>VLOOKUP(C101,[7]!Table1[[Province]:[Ngày HĐ dự phòng]],6,FALSE)</f>
        <v>#REF!</v>
      </c>
      <c r="N102" s="13" t="e">
        <f>VLOOKUP(C101,[7]!Table1[[Province]:[Ngày HĐ dự phòng]],7,FALSE)</f>
        <v>#REF!</v>
      </c>
      <c r="O102" s="13" t="e">
        <f t="shared" si="84"/>
        <v>#REF!</v>
      </c>
      <c r="P102" s="12"/>
      <c r="Q102" s="22" t="e">
        <f>VLOOKUP(C101,[7]!Table1[[Province]:[Ngày HĐ dự phòng]],16,FALSE)</f>
        <v>#REF!</v>
      </c>
      <c r="R102" s="12"/>
      <c r="S102" s="22">
        <v>44263</v>
      </c>
      <c r="T102" s="22">
        <v>44200</v>
      </c>
      <c r="U102" s="22" t="e">
        <f t="shared" si="108"/>
        <v>#REF!</v>
      </c>
      <c r="V102" s="14" t="e">
        <f t="shared" si="109"/>
        <v>#REF!</v>
      </c>
      <c r="W102" s="12">
        <v>30</v>
      </c>
      <c r="X102" s="14" t="e">
        <f t="shared" si="110"/>
        <v>#REF!</v>
      </c>
      <c r="Y102" s="218" t="e">
        <f>VLOOKUP(C101,[7]!Table1[[Province]:[Ngày HĐ dự phòng]],32,FALSE)</f>
        <v>#REF!</v>
      </c>
      <c r="Z102" s="22" t="e">
        <f>VLOOKUP(C101,[7]!Table1[[Province]:[Ngày HĐ dự phòng]],33,FALSE)</f>
        <v>#REF!</v>
      </c>
      <c r="AA102" s="218" t="e">
        <f>VLOOKUP(C101,[7]!Table1[[Province]:[Ngày HĐ dự phòng]],34,FALSE)</f>
        <v>#REF!</v>
      </c>
      <c r="AB102" s="22" t="e">
        <f>VLOOKUP(C101,[7]!Table1[[Province]:[Ngày HĐ dự phòng]],35,FALSE)</f>
        <v>#REF!</v>
      </c>
      <c r="AC102" s="40" t="e">
        <f t="shared" si="111"/>
        <v>#REF!</v>
      </c>
      <c r="AD102" s="43" t="e">
        <f t="shared" si="112"/>
        <v>#REF!</v>
      </c>
      <c r="AE102" s="43" t="e">
        <f t="shared" si="113"/>
        <v>#REF!</v>
      </c>
      <c r="AF102" s="39" t="e">
        <f>VLOOKUP(C101,[7]!Table1[[Province]:[Ngày HĐ dự phòng]],13,FALSE)</f>
        <v>#REF!</v>
      </c>
      <c r="AG102" s="39" t="e">
        <f t="shared" si="114"/>
        <v>#REF!</v>
      </c>
      <c r="AH102" s="39">
        <v>44200</v>
      </c>
      <c r="AI102" s="39">
        <v>44210</v>
      </c>
      <c r="AJ102" s="39">
        <v>44210</v>
      </c>
      <c r="AK102" s="232" t="s">
        <v>503</v>
      </c>
      <c r="AL102" s="230">
        <v>44272</v>
      </c>
      <c r="AM102" s="42">
        <v>492515100</v>
      </c>
      <c r="AN102" s="230">
        <v>45023</v>
      </c>
      <c r="AO102" s="39" t="e">
        <f t="shared" si="115"/>
        <v>#REF!</v>
      </c>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c r="DQ102" s="15"/>
      <c r="DR102" s="15"/>
      <c r="DS102" s="15"/>
      <c r="DT102" s="15"/>
      <c r="DU102" s="15"/>
      <c r="DV102" s="15"/>
      <c r="DW102" s="15"/>
      <c r="DX102" s="15"/>
      <c r="DY102" s="15"/>
      <c r="DZ102" s="15"/>
      <c r="EA102" s="15"/>
      <c r="EB102" s="15"/>
      <c r="EC102" s="15"/>
      <c r="ED102" s="15"/>
      <c r="EE102" s="15"/>
      <c r="EF102" s="15"/>
      <c r="EG102" s="15"/>
      <c r="EH102" s="15"/>
      <c r="EI102" s="15"/>
      <c r="EJ102" s="15"/>
      <c r="EK102" s="15"/>
      <c r="EL102" s="15"/>
      <c r="EM102" s="15"/>
      <c r="EN102" s="15"/>
      <c r="EO102" s="15"/>
      <c r="EP102" s="15"/>
      <c r="EQ102" s="15"/>
      <c r="ER102" s="15"/>
      <c r="ES102" s="15"/>
      <c r="ET102" s="15"/>
      <c r="EU102" s="15"/>
      <c r="EV102" s="15"/>
      <c r="EW102" s="15"/>
      <c r="EX102" s="15"/>
      <c r="EY102" s="15"/>
      <c r="EZ102" s="15"/>
      <c r="FA102" s="15"/>
      <c r="FB102" s="15"/>
      <c r="FC102" s="15"/>
      <c r="FD102" s="15"/>
      <c r="FE102" s="15"/>
      <c r="FF102" s="15"/>
      <c r="FG102" s="15"/>
      <c r="FH102" s="15"/>
      <c r="FI102" s="15"/>
      <c r="FJ102" s="15"/>
      <c r="FK102" s="15"/>
      <c r="FL102" s="15"/>
      <c r="FM102" s="15"/>
      <c r="FN102" s="15"/>
      <c r="FO102" s="15"/>
      <c r="FP102" s="15"/>
      <c r="FQ102" s="15"/>
      <c r="FR102" s="15"/>
      <c r="FS102" s="15"/>
      <c r="FT102" s="15"/>
      <c r="FU102" s="15"/>
      <c r="FV102" s="15"/>
      <c r="FW102" s="15"/>
      <c r="FX102" s="15"/>
      <c r="FY102" s="15"/>
      <c r="FZ102" s="15"/>
      <c r="GA102" s="15"/>
      <c r="GB102" s="15"/>
      <c r="GC102" s="15"/>
      <c r="GD102" s="15"/>
      <c r="GE102" s="15"/>
      <c r="GF102" s="15"/>
      <c r="GG102" s="15"/>
      <c r="GH102" s="15"/>
      <c r="GI102" s="15"/>
      <c r="GJ102" s="15"/>
      <c r="GK102" s="15"/>
      <c r="GL102" s="15"/>
      <c r="GM102" s="15"/>
      <c r="GN102" s="15"/>
      <c r="GO102" s="15"/>
      <c r="GP102" s="15"/>
      <c r="GQ102" s="15"/>
      <c r="GR102" s="15"/>
      <c r="GS102" s="15"/>
      <c r="GT102" s="15"/>
      <c r="GU102" s="15"/>
      <c r="GV102" s="15"/>
      <c r="GW102" s="15"/>
      <c r="GX102" s="15"/>
      <c r="GY102" s="15"/>
      <c r="GZ102" s="15"/>
      <c r="HA102" s="15"/>
      <c r="HB102" s="15"/>
      <c r="HC102" s="15"/>
      <c r="HD102" s="15"/>
      <c r="HE102" s="15"/>
      <c r="HF102" s="15"/>
      <c r="HG102" s="15"/>
      <c r="HH102" s="15"/>
      <c r="HI102" s="15"/>
      <c r="HJ102" s="15"/>
      <c r="HK102" s="15"/>
      <c r="HL102" s="15"/>
      <c r="HM102" s="15"/>
      <c r="HN102" s="15"/>
      <c r="HO102" s="15"/>
      <c r="HP102" s="15"/>
      <c r="HQ102" s="15"/>
      <c r="HR102" s="15"/>
      <c r="HS102" s="15"/>
      <c r="HT102" s="15"/>
      <c r="HU102" s="15"/>
      <c r="HV102" s="15"/>
      <c r="HW102" s="15"/>
      <c r="HX102" s="15"/>
      <c r="HY102" s="15"/>
      <c r="HZ102" s="15"/>
      <c r="IA102" s="15"/>
      <c r="IB102" s="15"/>
      <c r="IC102" s="15"/>
      <c r="ID102" s="15"/>
      <c r="IE102" s="15"/>
      <c r="IF102" s="15"/>
      <c r="IG102" s="15"/>
      <c r="IH102" s="15"/>
      <c r="II102" s="15"/>
      <c r="IJ102" s="15"/>
      <c r="IK102" s="15"/>
      <c r="IL102" s="15"/>
      <c r="IM102" s="15"/>
      <c r="IN102" s="15"/>
      <c r="IO102" s="15"/>
      <c r="IP102" s="15"/>
      <c r="IQ102" s="15"/>
      <c r="IR102" s="15"/>
      <c r="IS102" s="15"/>
      <c r="IT102" s="15"/>
      <c r="IU102" s="15"/>
      <c r="IV102" s="15"/>
      <c r="IW102" s="15"/>
      <c r="IX102" s="15"/>
      <c r="IY102" s="15"/>
      <c r="IZ102" s="15"/>
    </row>
    <row r="103" spans="1:260" s="10" customFormat="1" ht="36.75" customHeight="1">
      <c r="A103" s="11">
        <f t="shared" si="95"/>
        <v>11</v>
      </c>
      <c r="B103" s="16" t="str">
        <f>VLOOKUP(A103,'Tên tỉnh'!$A$3:$C$65,2,FALSE)</f>
        <v>VNPT Bình Thuận</v>
      </c>
      <c r="C103" s="17" t="str">
        <f>VLOOKUP(A103,'Tên tỉnh'!$A$3:$C$65,3,FALSE)</f>
        <v>Bình Thuận</v>
      </c>
      <c r="D103" s="18" t="s">
        <v>485</v>
      </c>
      <c r="E103" s="17" t="s">
        <v>486</v>
      </c>
      <c r="F103" s="19">
        <v>43633</v>
      </c>
      <c r="G103" s="11">
        <v>8</v>
      </c>
      <c r="H103" s="11" t="s">
        <v>493</v>
      </c>
      <c r="I103" s="20">
        <v>44056</v>
      </c>
      <c r="J103" s="21" t="s">
        <v>419</v>
      </c>
      <c r="K103" s="11" t="s">
        <v>26</v>
      </c>
      <c r="L103" s="13">
        <v>829150</v>
      </c>
      <c r="M103" s="13" t="e">
        <f>VLOOKUP(C103,[8]Sheet1!$B$2:$AH$2,5,FALSE)</f>
        <v>#N/A</v>
      </c>
      <c r="N103" s="13" t="e">
        <f>VLOOKUP(C103,[8]Sheet1!$B$2:$AH$2,6,FALSE)</f>
        <v>#N/A</v>
      </c>
      <c r="O103" s="13" t="e">
        <f t="shared" si="84"/>
        <v>#N/A</v>
      </c>
      <c r="P103" s="12"/>
      <c r="Q103" s="22" t="e">
        <f>VLOOKUP(C103,[8]Sheet1!$B$2:$AH$2,14,FALSE)</f>
        <v>#N/A</v>
      </c>
      <c r="R103" s="12"/>
      <c r="S103" s="22">
        <v>44279</v>
      </c>
      <c r="T103" s="22">
        <v>44223</v>
      </c>
      <c r="U103" s="22" t="e">
        <f t="shared" si="108"/>
        <v>#N/A</v>
      </c>
      <c r="V103" s="14" t="e">
        <f t="shared" si="109"/>
        <v>#N/A</v>
      </c>
      <c r="W103" s="12">
        <v>30</v>
      </c>
      <c r="X103" s="14" t="e">
        <f t="shared" si="110"/>
        <v>#N/A</v>
      </c>
      <c r="Y103" s="218" t="e">
        <f>VLOOKUP(C103,[8]Sheet1!$B$2:$AH$2,30,FALSE)</f>
        <v>#N/A</v>
      </c>
      <c r="Z103" s="22" t="e">
        <f>VLOOKUP(C103,[8]Sheet1!$B$2:$AH$2,31,FALSE)</f>
        <v>#N/A</v>
      </c>
      <c r="AA103" s="218" t="e">
        <f>VLOOKUP(C103,[8]Sheet1!$B$2:$AH$2,32,FALSE)</f>
        <v>#N/A</v>
      </c>
      <c r="AB103" s="22" t="e">
        <f>VLOOKUP(C103,[8]Sheet1!$B$2:$AH$2,33,FALSE)</f>
        <v>#N/A</v>
      </c>
      <c r="AC103" s="40" t="e">
        <f t="shared" si="111"/>
        <v>#N/A</v>
      </c>
      <c r="AD103" s="43" t="e">
        <f t="shared" si="112"/>
        <v>#N/A</v>
      </c>
      <c r="AE103" s="43" t="e">
        <f t="shared" si="113"/>
        <v>#N/A</v>
      </c>
      <c r="AF103" s="39" t="e">
        <f>VLOOKUP(C103,[8]Sheet1!$B$2:$AH$2,12,FALSE)</f>
        <v>#N/A</v>
      </c>
      <c r="AG103" s="39" t="e">
        <f t="shared" si="114"/>
        <v>#N/A</v>
      </c>
      <c r="AH103" s="39">
        <v>44223</v>
      </c>
      <c r="AI103" s="39">
        <v>44230</v>
      </c>
      <c r="AJ103" s="39">
        <v>44230</v>
      </c>
      <c r="AK103" s="232" t="s">
        <v>504</v>
      </c>
      <c r="AL103" s="230">
        <v>44288</v>
      </c>
      <c r="AM103" s="42">
        <v>262218688</v>
      </c>
      <c r="AN103" s="230">
        <v>45040</v>
      </c>
      <c r="AO103" s="39" t="e">
        <f t="shared" si="115"/>
        <v>#N/A</v>
      </c>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5"/>
      <c r="DO103" s="15"/>
      <c r="DP103" s="15"/>
      <c r="DQ103" s="15"/>
      <c r="DR103" s="15"/>
      <c r="DS103" s="15"/>
      <c r="DT103" s="15"/>
      <c r="DU103" s="15"/>
      <c r="DV103" s="15"/>
      <c r="DW103" s="15"/>
      <c r="DX103" s="15"/>
      <c r="DY103" s="15"/>
      <c r="DZ103" s="15"/>
      <c r="EA103" s="15"/>
      <c r="EB103" s="15"/>
      <c r="EC103" s="15"/>
      <c r="ED103" s="15"/>
      <c r="EE103" s="15"/>
      <c r="EF103" s="15"/>
      <c r="EG103" s="15"/>
      <c r="EH103" s="15"/>
      <c r="EI103" s="15"/>
      <c r="EJ103" s="15"/>
      <c r="EK103" s="15"/>
      <c r="EL103" s="15"/>
      <c r="EM103" s="15"/>
      <c r="EN103" s="15"/>
      <c r="EO103" s="15"/>
      <c r="EP103" s="15"/>
      <c r="EQ103" s="15"/>
      <c r="ER103" s="15"/>
      <c r="ES103" s="15"/>
      <c r="ET103" s="15"/>
      <c r="EU103" s="15"/>
      <c r="EV103" s="15"/>
      <c r="EW103" s="15"/>
      <c r="EX103" s="15"/>
      <c r="EY103" s="15"/>
      <c r="EZ103" s="15"/>
      <c r="FA103" s="15"/>
      <c r="FB103" s="15"/>
      <c r="FC103" s="15"/>
      <c r="FD103" s="15"/>
      <c r="FE103" s="15"/>
      <c r="FF103" s="15"/>
      <c r="FG103" s="15"/>
      <c r="FH103" s="15"/>
      <c r="FI103" s="15"/>
      <c r="FJ103" s="15"/>
      <c r="FK103" s="15"/>
      <c r="FL103" s="15"/>
      <c r="FM103" s="15"/>
      <c r="FN103" s="15"/>
      <c r="FO103" s="15"/>
      <c r="FP103" s="15"/>
      <c r="FQ103" s="15"/>
      <c r="FR103" s="15"/>
      <c r="FS103" s="15"/>
      <c r="FT103" s="15"/>
      <c r="FU103" s="15"/>
      <c r="FV103" s="15"/>
      <c r="FW103" s="15"/>
      <c r="FX103" s="15"/>
      <c r="FY103" s="15"/>
      <c r="FZ103" s="15"/>
      <c r="GA103" s="15"/>
      <c r="GB103" s="15"/>
      <c r="GC103" s="15"/>
      <c r="GD103" s="15"/>
      <c r="GE103" s="15"/>
      <c r="GF103" s="15"/>
      <c r="GG103" s="15"/>
      <c r="GH103" s="15"/>
      <c r="GI103" s="15"/>
      <c r="GJ103" s="15"/>
      <c r="GK103" s="15"/>
      <c r="GL103" s="15"/>
      <c r="GM103" s="15"/>
      <c r="GN103" s="15"/>
      <c r="GO103" s="15"/>
      <c r="GP103" s="15"/>
      <c r="GQ103" s="15"/>
      <c r="GR103" s="15"/>
      <c r="GS103" s="15"/>
      <c r="GT103" s="15"/>
      <c r="GU103" s="15"/>
      <c r="GV103" s="15"/>
      <c r="GW103" s="15"/>
      <c r="GX103" s="15"/>
      <c r="GY103" s="15"/>
      <c r="GZ103" s="15"/>
      <c r="HA103" s="15"/>
      <c r="HB103" s="15"/>
      <c r="HC103" s="15"/>
      <c r="HD103" s="15"/>
      <c r="HE103" s="15"/>
      <c r="HF103" s="15"/>
      <c r="HG103" s="15"/>
      <c r="HH103" s="15"/>
      <c r="HI103" s="15"/>
      <c r="HJ103" s="15"/>
      <c r="HK103" s="15"/>
      <c r="HL103" s="15"/>
      <c r="HM103" s="15"/>
      <c r="HN103" s="15"/>
      <c r="HO103" s="15"/>
      <c r="HP103" s="15"/>
      <c r="HQ103" s="15"/>
      <c r="HR103" s="15"/>
      <c r="HS103" s="15"/>
      <c r="HT103" s="15"/>
      <c r="HU103" s="15"/>
      <c r="HV103" s="15"/>
      <c r="HW103" s="15"/>
      <c r="HX103" s="15"/>
      <c r="HY103" s="15"/>
      <c r="HZ103" s="15"/>
      <c r="IA103" s="15"/>
      <c r="IB103" s="15"/>
      <c r="IC103" s="15"/>
      <c r="ID103" s="15"/>
      <c r="IE103" s="15"/>
      <c r="IF103" s="15"/>
      <c r="IG103" s="15"/>
      <c r="IH103" s="15"/>
      <c r="II103" s="15"/>
      <c r="IJ103" s="15"/>
      <c r="IK103" s="15"/>
      <c r="IL103" s="15"/>
      <c r="IM103" s="15"/>
      <c r="IN103" s="15"/>
      <c r="IO103" s="15"/>
      <c r="IP103" s="15"/>
      <c r="IQ103" s="15"/>
      <c r="IR103" s="15"/>
      <c r="IS103" s="15"/>
      <c r="IT103" s="15"/>
      <c r="IU103" s="15"/>
      <c r="IV103" s="15"/>
      <c r="IW103" s="15"/>
      <c r="IX103" s="15"/>
      <c r="IY103" s="15"/>
      <c r="IZ103" s="15"/>
    </row>
    <row r="104" spans="1:260" s="10" customFormat="1" ht="28.5" customHeight="1">
      <c r="A104" s="23"/>
      <c r="B104" s="24" t="str">
        <f t="shared" ref="B104" si="116">B96&amp;" Total"</f>
        <v>VNPT Bình Thuận Total</v>
      </c>
      <c r="C104" s="24"/>
      <c r="D104" s="25"/>
      <c r="E104" s="228"/>
      <c r="F104" s="26"/>
      <c r="G104" s="23"/>
      <c r="H104" s="25"/>
      <c r="I104" s="26"/>
      <c r="J104" s="27"/>
      <c r="K104" s="25"/>
      <c r="L104" s="28"/>
      <c r="M104" s="28"/>
      <c r="N104" s="28"/>
      <c r="O104" s="29" t="e">
        <f t="shared" ref="O104" si="117">SUBTOTAL(9,O96:O103)</f>
        <v>#REF!</v>
      </c>
      <c r="P104" s="12"/>
      <c r="Q104" s="11"/>
      <c r="R104" s="28"/>
      <c r="S104" s="30"/>
      <c r="T104" s="31"/>
      <c r="U104" s="22"/>
      <c r="V104" s="32"/>
      <c r="W104" s="33"/>
      <c r="X104" s="14"/>
      <c r="Y104" s="218"/>
      <c r="Z104" s="22"/>
      <c r="AA104" s="218"/>
      <c r="AB104" s="22"/>
      <c r="AC104" s="38"/>
      <c r="AD104" s="38"/>
      <c r="AE104" s="38"/>
      <c r="AF104" s="38"/>
      <c r="AG104" s="38"/>
      <c r="AH104" s="38"/>
      <c r="AI104" s="38"/>
      <c r="AJ104" s="38"/>
      <c r="AK104" s="38"/>
      <c r="AL104" s="38"/>
      <c r="AM104" s="38"/>
      <c r="AN104" s="38"/>
      <c r="AO104" s="38"/>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5"/>
      <c r="DO104" s="15"/>
      <c r="DP104" s="15"/>
      <c r="DQ104" s="15"/>
      <c r="DR104" s="15"/>
      <c r="DS104" s="15"/>
      <c r="DT104" s="15"/>
      <c r="DU104" s="15"/>
      <c r="DV104" s="15"/>
      <c r="DW104" s="15"/>
      <c r="DX104" s="15"/>
      <c r="DY104" s="15"/>
      <c r="DZ104" s="15"/>
      <c r="EA104" s="15"/>
      <c r="EB104" s="15"/>
      <c r="EC104" s="15"/>
      <c r="ED104" s="15"/>
      <c r="EE104" s="15"/>
      <c r="EF104" s="15"/>
      <c r="EG104" s="15"/>
      <c r="EH104" s="15"/>
      <c r="EI104" s="15"/>
      <c r="EJ104" s="15"/>
      <c r="EK104" s="15"/>
      <c r="EL104" s="15"/>
      <c r="EM104" s="15"/>
      <c r="EN104" s="15"/>
      <c r="EO104" s="15"/>
      <c r="EP104" s="15"/>
      <c r="EQ104" s="15"/>
      <c r="ER104" s="15"/>
      <c r="ES104" s="15"/>
      <c r="ET104" s="15"/>
      <c r="EU104" s="15"/>
      <c r="EV104" s="15"/>
      <c r="EW104" s="15"/>
      <c r="EX104" s="15"/>
      <c r="EY104" s="15"/>
      <c r="EZ104" s="15"/>
      <c r="FA104" s="15"/>
      <c r="FB104" s="15"/>
      <c r="FC104" s="15"/>
      <c r="FD104" s="15"/>
      <c r="FE104" s="15"/>
      <c r="FF104" s="15"/>
      <c r="FG104" s="15"/>
      <c r="FH104" s="15"/>
      <c r="FI104" s="15"/>
      <c r="FJ104" s="15"/>
      <c r="FK104" s="15"/>
      <c r="FL104" s="15"/>
      <c r="FM104" s="15"/>
      <c r="FN104" s="15"/>
      <c r="FO104" s="15"/>
      <c r="FP104" s="15"/>
      <c r="FQ104" s="15"/>
      <c r="FR104" s="15"/>
      <c r="FS104" s="15"/>
      <c r="FT104" s="15"/>
      <c r="FU104" s="15"/>
      <c r="FV104" s="15"/>
      <c r="FW104" s="15"/>
      <c r="FX104" s="15"/>
      <c r="FY104" s="15"/>
      <c r="FZ104" s="15"/>
      <c r="GA104" s="15"/>
      <c r="GB104" s="15"/>
      <c r="GC104" s="15"/>
      <c r="GD104" s="15"/>
      <c r="GE104" s="15"/>
      <c r="GF104" s="15"/>
      <c r="GG104" s="15"/>
      <c r="GH104" s="15"/>
      <c r="GI104" s="15"/>
      <c r="GJ104" s="15"/>
      <c r="GK104" s="15"/>
      <c r="GL104" s="15"/>
      <c r="GM104" s="15"/>
      <c r="GN104" s="15"/>
      <c r="GO104" s="15"/>
      <c r="GP104" s="15"/>
      <c r="GQ104" s="15"/>
      <c r="GR104" s="15"/>
      <c r="GS104" s="15"/>
      <c r="GT104" s="15"/>
      <c r="GU104" s="15"/>
      <c r="GV104" s="15"/>
      <c r="GW104" s="15"/>
      <c r="GX104" s="15"/>
      <c r="GY104" s="15"/>
      <c r="GZ104" s="15"/>
      <c r="HA104" s="15"/>
      <c r="HB104" s="15"/>
      <c r="HC104" s="15"/>
      <c r="HD104" s="15"/>
      <c r="HE104" s="15"/>
      <c r="HF104" s="15"/>
      <c r="HG104" s="15"/>
      <c r="HH104" s="15"/>
      <c r="HI104" s="15"/>
      <c r="HJ104" s="15"/>
      <c r="HK104" s="15"/>
      <c r="HL104" s="15"/>
      <c r="HM104" s="15"/>
      <c r="HN104" s="15"/>
      <c r="HO104" s="15"/>
      <c r="HP104" s="15"/>
      <c r="HQ104" s="15"/>
      <c r="HR104" s="15"/>
      <c r="HS104" s="15"/>
      <c r="HT104" s="15"/>
      <c r="HU104" s="15"/>
      <c r="HV104" s="15"/>
      <c r="HW104" s="15"/>
      <c r="HX104" s="15"/>
      <c r="HY104" s="15"/>
      <c r="HZ104" s="15"/>
      <c r="IA104" s="15"/>
      <c r="IB104" s="15"/>
      <c r="IC104" s="15"/>
      <c r="ID104" s="15"/>
      <c r="IE104" s="15"/>
      <c r="IF104" s="15"/>
      <c r="IG104" s="15"/>
      <c r="IH104" s="15"/>
      <c r="II104" s="15"/>
      <c r="IJ104" s="15"/>
      <c r="IK104" s="15"/>
      <c r="IL104" s="15"/>
      <c r="IM104" s="15"/>
      <c r="IN104" s="15"/>
      <c r="IO104" s="15"/>
      <c r="IP104" s="15"/>
      <c r="IQ104" s="15"/>
      <c r="IR104" s="15"/>
      <c r="IS104" s="15"/>
      <c r="IT104" s="15"/>
      <c r="IU104" s="15"/>
      <c r="IV104" s="15"/>
      <c r="IW104" s="15"/>
      <c r="IX104" s="15"/>
      <c r="IY104" s="15"/>
      <c r="IZ104" s="15"/>
    </row>
    <row r="105" spans="1:260" s="10" customFormat="1" ht="36.75" customHeight="1">
      <c r="A105" s="11">
        <f t="shared" si="95"/>
        <v>12</v>
      </c>
      <c r="B105" s="16" t="str">
        <f>VLOOKUP(A105,'Tên tỉnh'!$A$3:$C$65,2,FALSE)</f>
        <v>VNPT Cà Mau</v>
      </c>
      <c r="C105" s="17" t="str">
        <f>VLOOKUP(A105,'Tên tỉnh'!$A$3:$C$65,3,FALSE)</f>
        <v>Cà Mau</v>
      </c>
      <c r="D105" s="18" t="s">
        <v>485</v>
      </c>
      <c r="E105" s="17" t="s">
        <v>486</v>
      </c>
      <c r="F105" s="19">
        <v>43633</v>
      </c>
      <c r="G105" s="11">
        <v>1</v>
      </c>
      <c r="H105" s="11" t="s">
        <v>487</v>
      </c>
      <c r="I105" s="20">
        <v>44056</v>
      </c>
      <c r="J105" s="21" t="s">
        <v>419</v>
      </c>
      <c r="K105" s="11" t="s">
        <v>26</v>
      </c>
      <c r="L105" s="13">
        <v>829150</v>
      </c>
      <c r="M105" s="13" t="e">
        <f>VLOOKUP(C105,[1]!Table1[[Province]:[Ngày HĐ dự phòng]],5,FALSE)</f>
        <v>#REF!</v>
      </c>
      <c r="N105" s="13" t="e">
        <f>VLOOKUP(C105,[1]!Table1[[Province]:[Ngày HĐ dự phòng]],6,FALSE)</f>
        <v>#REF!</v>
      </c>
      <c r="O105" s="13" t="e">
        <f t="shared" si="84"/>
        <v>#REF!</v>
      </c>
      <c r="P105" s="12"/>
      <c r="Q105" s="22" t="e">
        <f>VLOOKUP(C105,[1]!Table1[[Province]:[Ngày HĐ dự phòng]],15,FALSE)</f>
        <v>#REF!</v>
      </c>
      <c r="R105" s="12"/>
      <c r="S105" s="22">
        <v>44153</v>
      </c>
      <c r="T105" s="22">
        <v>44068</v>
      </c>
      <c r="U105" s="22" t="e">
        <f t="shared" ref="U105:U112" si="118">Q105</f>
        <v>#REF!</v>
      </c>
      <c r="V105" s="14" t="e">
        <f t="shared" ref="V105:V112" si="119">U105-T105+1</f>
        <v>#REF!</v>
      </c>
      <c r="W105" s="12">
        <v>45</v>
      </c>
      <c r="X105" s="14" t="e">
        <f t="shared" ref="X105:X112" si="120">V105-W105</f>
        <v>#REF!</v>
      </c>
      <c r="Y105" s="218" t="e">
        <f>VLOOKUP(C105,[1]!Table1[[Province]:[Ngày HĐ dự phòng]],34,FALSE)</f>
        <v>#REF!</v>
      </c>
      <c r="Z105" s="22" t="e">
        <f>VLOOKUP(C105,[1]!Table1[[Province]:[Ngày HĐ dự phòng]],35,FALSE)</f>
        <v>#REF!</v>
      </c>
      <c r="AA105" s="218" t="e">
        <f>VLOOKUP(C105,[1]!Table1[[Province]:[Ngày HĐ dự phòng]],36,FALSE)</f>
        <v>#REF!</v>
      </c>
      <c r="AB105" s="22" t="e">
        <f>VLOOKUP(C105,[1]!Table1[[Province]:[Ngày HĐ dự phòng]],37,FALSE)</f>
        <v>#REF!</v>
      </c>
      <c r="AC105" s="40" t="e">
        <f t="shared" ref="AC105:AC112" si="121">O105</f>
        <v>#REF!</v>
      </c>
      <c r="AD105" s="43" t="e">
        <f t="shared" ref="AD105:AD112" si="122">AC105*0.1</f>
        <v>#REF!</v>
      </c>
      <c r="AE105" s="43" t="e">
        <f t="shared" ref="AE105:AE112" si="123">AC105+AD105</f>
        <v>#REF!</v>
      </c>
      <c r="AF105" s="39" t="e">
        <f>VLOOKUP(C105,[1]!Table1[[Province]:[Ngày HĐ dự phòng]],13,FALSE)</f>
        <v>#REF!</v>
      </c>
      <c r="AG105" s="39" t="e">
        <f t="shared" ref="AG105:AG112" si="124">AF105</f>
        <v>#REF!</v>
      </c>
      <c r="AH105" s="39">
        <v>44068</v>
      </c>
      <c r="AI105" s="39">
        <v>44097</v>
      </c>
      <c r="AJ105" s="39">
        <v>44097</v>
      </c>
      <c r="AK105" s="231" t="s">
        <v>497</v>
      </c>
      <c r="AL105" s="230">
        <v>44153</v>
      </c>
      <c r="AM105" s="42">
        <v>3008400799</v>
      </c>
      <c r="AN105" s="230">
        <v>44913</v>
      </c>
      <c r="AO105" s="39" t="e">
        <f t="shared" ref="AO105:AO112" si="125">AF105</f>
        <v>#REF!</v>
      </c>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5"/>
      <c r="DO105" s="15"/>
      <c r="DP105" s="15"/>
      <c r="DQ105" s="15"/>
      <c r="DR105" s="15"/>
      <c r="DS105" s="15"/>
      <c r="DT105" s="15"/>
      <c r="DU105" s="15"/>
      <c r="DV105" s="15"/>
      <c r="DW105" s="15"/>
      <c r="DX105" s="15"/>
      <c r="DY105" s="15"/>
      <c r="DZ105" s="15"/>
      <c r="EA105" s="15"/>
      <c r="EB105" s="15"/>
      <c r="EC105" s="15"/>
      <c r="ED105" s="15"/>
      <c r="EE105" s="15"/>
      <c r="EF105" s="15"/>
      <c r="EG105" s="15"/>
      <c r="EH105" s="15"/>
      <c r="EI105" s="15"/>
      <c r="EJ105" s="15"/>
      <c r="EK105" s="15"/>
      <c r="EL105" s="15"/>
      <c r="EM105" s="15"/>
      <c r="EN105" s="15"/>
      <c r="EO105" s="15"/>
      <c r="EP105" s="15"/>
      <c r="EQ105" s="15"/>
      <c r="ER105" s="15"/>
      <c r="ES105" s="15"/>
      <c r="ET105" s="15"/>
      <c r="EU105" s="15"/>
      <c r="EV105" s="15"/>
      <c r="EW105" s="15"/>
      <c r="EX105" s="15"/>
      <c r="EY105" s="15"/>
      <c r="EZ105" s="15"/>
      <c r="FA105" s="15"/>
      <c r="FB105" s="15"/>
      <c r="FC105" s="15"/>
      <c r="FD105" s="15"/>
      <c r="FE105" s="15"/>
      <c r="FF105" s="15"/>
      <c r="FG105" s="15"/>
      <c r="FH105" s="15"/>
      <c r="FI105" s="15"/>
      <c r="FJ105" s="15"/>
      <c r="FK105" s="15"/>
      <c r="FL105" s="15"/>
      <c r="FM105" s="15"/>
      <c r="FN105" s="15"/>
      <c r="FO105" s="15"/>
      <c r="FP105" s="15"/>
      <c r="FQ105" s="15"/>
      <c r="FR105" s="15"/>
      <c r="FS105" s="15"/>
      <c r="FT105" s="15"/>
      <c r="FU105" s="15"/>
      <c r="FV105" s="15"/>
      <c r="FW105" s="15"/>
      <c r="FX105" s="15"/>
      <c r="FY105" s="15"/>
      <c r="FZ105" s="15"/>
      <c r="GA105" s="15"/>
      <c r="GB105" s="15"/>
      <c r="GC105" s="15"/>
      <c r="GD105" s="15"/>
      <c r="GE105" s="15"/>
      <c r="GF105" s="15"/>
      <c r="GG105" s="15"/>
      <c r="GH105" s="15"/>
      <c r="GI105" s="15"/>
      <c r="GJ105" s="15"/>
      <c r="GK105" s="15"/>
      <c r="GL105" s="15"/>
      <c r="GM105" s="15"/>
      <c r="GN105" s="15"/>
      <c r="GO105" s="15"/>
      <c r="GP105" s="15"/>
      <c r="GQ105" s="15"/>
      <c r="GR105" s="15"/>
      <c r="GS105" s="15"/>
      <c r="GT105" s="15"/>
      <c r="GU105" s="15"/>
      <c r="GV105" s="15"/>
      <c r="GW105" s="15"/>
      <c r="GX105" s="15"/>
      <c r="GY105" s="15"/>
      <c r="GZ105" s="15"/>
      <c r="HA105" s="15"/>
      <c r="HB105" s="15"/>
      <c r="HC105" s="15"/>
      <c r="HD105" s="15"/>
      <c r="HE105" s="15"/>
      <c r="HF105" s="15"/>
      <c r="HG105" s="15"/>
      <c r="HH105" s="15"/>
      <c r="HI105" s="15"/>
      <c r="HJ105" s="15"/>
      <c r="HK105" s="15"/>
      <c r="HL105" s="15"/>
      <c r="HM105" s="15"/>
      <c r="HN105" s="15"/>
      <c r="HO105" s="15"/>
      <c r="HP105" s="15"/>
      <c r="HQ105" s="15"/>
      <c r="HR105" s="15"/>
      <c r="HS105" s="15"/>
      <c r="HT105" s="15"/>
      <c r="HU105" s="15"/>
      <c r="HV105" s="15"/>
      <c r="HW105" s="15"/>
      <c r="HX105" s="15"/>
      <c r="HY105" s="15"/>
      <c r="HZ105" s="15"/>
      <c r="IA105" s="15"/>
      <c r="IB105" s="15"/>
      <c r="IC105" s="15"/>
      <c r="ID105" s="15"/>
      <c r="IE105" s="15"/>
      <c r="IF105" s="15"/>
      <c r="IG105" s="15"/>
      <c r="IH105" s="15"/>
      <c r="II105" s="15"/>
      <c r="IJ105" s="15"/>
      <c r="IK105" s="15"/>
      <c r="IL105" s="15"/>
      <c r="IM105" s="15"/>
      <c r="IN105" s="15"/>
      <c r="IO105" s="15"/>
      <c r="IP105" s="15"/>
      <c r="IQ105" s="15"/>
      <c r="IR105" s="15"/>
      <c r="IS105" s="15"/>
      <c r="IT105" s="15"/>
      <c r="IU105" s="15"/>
      <c r="IV105" s="15"/>
      <c r="IW105" s="15"/>
      <c r="IX105" s="15"/>
      <c r="IY105" s="15"/>
      <c r="IZ105" s="15"/>
    </row>
    <row r="106" spans="1:260" s="10" customFormat="1" ht="36.75" customHeight="1">
      <c r="A106" s="11">
        <f t="shared" si="95"/>
        <v>12</v>
      </c>
      <c r="B106" s="16" t="str">
        <f>VLOOKUP(A106,'Tên tỉnh'!$A$3:$C$65,2,FALSE)</f>
        <v>VNPT Cà Mau</v>
      </c>
      <c r="C106" s="17" t="str">
        <f>VLOOKUP(A106,'Tên tỉnh'!$A$3:$C$65,3,FALSE)</f>
        <v>Cà Mau</v>
      </c>
      <c r="D106" s="18" t="s">
        <v>485</v>
      </c>
      <c r="E106" s="17" t="s">
        <v>486</v>
      </c>
      <c r="F106" s="19">
        <v>43633</v>
      </c>
      <c r="G106" s="11">
        <v>2</v>
      </c>
      <c r="H106" s="12" t="s">
        <v>488</v>
      </c>
      <c r="I106" s="20">
        <v>44056</v>
      </c>
      <c r="J106" s="21" t="s">
        <v>419</v>
      </c>
      <c r="K106" s="11" t="s">
        <v>26</v>
      </c>
      <c r="L106" s="13">
        <v>829150</v>
      </c>
      <c r="M106" s="13" t="e">
        <f>VLOOKUP(C106,[2]!Table1[[Province]:[Ngày HĐ dự phòng]],5,FALSE)</f>
        <v>#REF!</v>
      </c>
      <c r="N106" s="13" t="e">
        <f>VLOOKUP(C106,[2]!Table1[[Province]:[Ngày HĐ dự phòng]],6,FALSE)</f>
        <v>#REF!</v>
      </c>
      <c r="O106" s="13" t="e">
        <f t="shared" si="84"/>
        <v>#REF!</v>
      </c>
      <c r="P106" s="12"/>
      <c r="Q106" s="22" t="e">
        <f>VLOOKUP(C106,[2]!Table1[[Province]:[Ngày HĐ dự phòng]],14,FALSE)</f>
        <v>#REF!</v>
      </c>
      <c r="R106" s="12"/>
      <c r="S106" s="22">
        <v>44154</v>
      </c>
      <c r="T106" s="22">
        <v>44091</v>
      </c>
      <c r="U106" s="22" t="e">
        <f t="shared" si="118"/>
        <v>#REF!</v>
      </c>
      <c r="V106" s="14" t="e">
        <f t="shared" si="119"/>
        <v>#REF!</v>
      </c>
      <c r="W106" s="12">
        <v>30</v>
      </c>
      <c r="X106" s="14" t="e">
        <f t="shared" si="120"/>
        <v>#REF!</v>
      </c>
      <c r="Y106" s="218" t="e">
        <f>VLOOKUP(C106,[2]!Table1[[Province]:[Ngày HĐ dự phòng]],30,FALSE)</f>
        <v>#REF!</v>
      </c>
      <c r="Z106" s="22" t="e">
        <f>VLOOKUP(C106,[2]!Table1[[Province]:[Ngày HĐ dự phòng]],31,FALSE)</f>
        <v>#REF!</v>
      </c>
      <c r="AA106" s="218" t="e">
        <f>VLOOKUP(C106,[2]!Table1[[Province]:[Ngày HĐ dự phòng]],32,FALSE)</f>
        <v>#REF!</v>
      </c>
      <c r="AB106" s="22" t="e">
        <f>VLOOKUP(C106,[2]!Table1[[Province]:[Ngày HĐ dự phòng]],33,FALSE)</f>
        <v>#REF!</v>
      </c>
      <c r="AC106" s="40" t="e">
        <f t="shared" si="121"/>
        <v>#REF!</v>
      </c>
      <c r="AD106" s="43" t="e">
        <f t="shared" si="122"/>
        <v>#REF!</v>
      </c>
      <c r="AE106" s="43" t="e">
        <f t="shared" si="123"/>
        <v>#REF!</v>
      </c>
      <c r="AF106" s="39" t="e">
        <f>VLOOKUP(C106,[2]!Table1[[Province]:[Ngày HĐ dự phòng]],12,FALSE)</f>
        <v>#REF!</v>
      </c>
      <c r="AG106" s="39" t="e">
        <f t="shared" si="124"/>
        <v>#REF!</v>
      </c>
      <c r="AH106" s="39">
        <v>44091</v>
      </c>
      <c r="AI106" s="39">
        <v>44111</v>
      </c>
      <c r="AJ106" s="39">
        <v>44111</v>
      </c>
      <c r="AK106" s="231" t="s">
        <v>498</v>
      </c>
      <c r="AL106" s="230">
        <v>44154</v>
      </c>
      <c r="AM106" s="42">
        <v>1557031765</v>
      </c>
      <c r="AN106" s="230">
        <v>44914</v>
      </c>
      <c r="AO106" s="39" t="e">
        <f t="shared" si="125"/>
        <v>#REF!</v>
      </c>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c r="DQ106" s="15"/>
      <c r="DR106" s="15"/>
      <c r="DS106" s="15"/>
      <c r="DT106" s="15"/>
      <c r="DU106" s="15"/>
      <c r="DV106" s="15"/>
      <c r="DW106" s="15"/>
      <c r="DX106" s="15"/>
      <c r="DY106" s="15"/>
      <c r="DZ106" s="15"/>
      <c r="EA106" s="15"/>
      <c r="EB106" s="15"/>
      <c r="EC106" s="15"/>
      <c r="ED106" s="15"/>
      <c r="EE106" s="15"/>
      <c r="EF106" s="15"/>
      <c r="EG106" s="15"/>
      <c r="EH106" s="15"/>
      <c r="EI106" s="15"/>
      <c r="EJ106" s="15"/>
      <c r="EK106" s="15"/>
      <c r="EL106" s="15"/>
      <c r="EM106" s="15"/>
      <c r="EN106" s="15"/>
      <c r="EO106" s="15"/>
      <c r="EP106" s="15"/>
      <c r="EQ106" s="15"/>
      <c r="ER106" s="15"/>
      <c r="ES106" s="15"/>
      <c r="ET106" s="15"/>
      <c r="EU106" s="15"/>
      <c r="EV106" s="15"/>
      <c r="EW106" s="15"/>
      <c r="EX106" s="15"/>
      <c r="EY106" s="15"/>
      <c r="EZ106" s="15"/>
      <c r="FA106" s="15"/>
      <c r="FB106" s="15"/>
      <c r="FC106" s="15"/>
      <c r="FD106" s="15"/>
      <c r="FE106" s="15"/>
      <c r="FF106" s="15"/>
      <c r="FG106" s="15"/>
      <c r="FH106" s="15"/>
      <c r="FI106" s="15"/>
      <c r="FJ106" s="15"/>
      <c r="FK106" s="15"/>
      <c r="FL106" s="15"/>
      <c r="FM106" s="15"/>
      <c r="FN106" s="15"/>
      <c r="FO106" s="15"/>
      <c r="FP106" s="15"/>
      <c r="FQ106" s="15"/>
      <c r="FR106" s="15"/>
      <c r="FS106" s="15"/>
      <c r="FT106" s="15"/>
      <c r="FU106" s="15"/>
      <c r="FV106" s="15"/>
      <c r="FW106" s="15"/>
      <c r="FX106" s="15"/>
      <c r="FY106" s="15"/>
      <c r="FZ106" s="15"/>
      <c r="GA106" s="15"/>
      <c r="GB106" s="15"/>
      <c r="GC106" s="15"/>
      <c r="GD106" s="15"/>
      <c r="GE106" s="15"/>
      <c r="GF106" s="15"/>
      <c r="GG106" s="15"/>
      <c r="GH106" s="15"/>
      <c r="GI106" s="15"/>
      <c r="GJ106" s="15"/>
      <c r="GK106" s="15"/>
      <c r="GL106" s="15"/>
      <c r="GM106" s="15"/>
      <c r="GN106" s="15"/>
      <c r="GO106" s="15"/>
      <c r="GP106" s="15"/>
      <c r="GQ106" s="15"/>
      <c r="GR106" s="15"/>
      <c r="GS106" s="15"/>
      <c r="GT106" s="15"/>
      <c r="GU106" s="15"/>
      <c r="GV106" s="15"/>
      <c r="GW106" s="15"/>
      <c r="GX106" s="15"/>
      <c r="GY106" s="15"/>
      <c r="GZ106" s="15"/>
      <c r="HA106" s="15"/>
      <c r="HB106" s="15"/>
      <c r="HC106" s="15"/>
      <c r="HD106" s="15"/>
      <c r="HE106" s="15"/>
      <c r="HF106" s="15"/>
      <c r="HG106" s="15"/>
      <c r="HH106" s="15"/>
      <c r="HI106" s="15"/>
      <c r="HJ106" s="15"/>
      <c r="HK106" s="15"/>
      <c r="HL106" s="15"/>
      <c r="HM106" s="15"/>
      <c r="HN106" s="15"/>
      <c r="HO106" s="15"/>
      <c r="HP106" s="15"/>
      <c r="HQ106" s="15"/>
      <c r="HR106" s="15"/>
      <c r="HS106" s="15"/>
      <c r="HT106" s="15"/>
      <c r="HU106" s="15"/>
      <c r="HV106" s="15"/>
      <c r="HW106" s="15"/>
      <c r="HX106" s="15"/>
      <c r="HY106" s="15"/>
      <c r="HZ106" s="15"/>
      <c r="IA106" s="15"/>
      <c r="IB106" s="15"/>
      <c r="IC106" s="15"/>
      <c r="ID106" s="15"/>
      <c r="IE106" s="15"/>
      <c r="IF106" s="15"/>
      <c r="IG106" s="15"/>
      <c r="IH106" s="15"/>
      <c r="II106" s="15"/>
      <c r="IJ106" s="15"/>
      <c r="IK106" s="15"/>
      <c r="IL106" s="15"/>
      <c r="IM106" s="15"/>
      <c r="IN106" s="15"/>
      <c r="IO106" s="15"/>
      <c r="IP106" s="15"/>
      <c r="IQ106" s="15"/>
      <c r="IR106" s="15"/>
      <c r="IS106" s="15"/>
      <c r="IT106" s="15"/>
      <c r="IU106" s="15"/>
      <c r="IV106" s="15"/>
      <c r="IW106" s="15"/>
      <c r="IX106" s="15"/>
      <c r="IY106" s="15"/>
      <c r="IZ106" s="15"/>
    </row>
    <row r="107" spans="1:260" s="10" customFormat="1" ht="36.75" customHeight="1">
      <c r="A107" s="11">
        <f t="shared" si="95"/>
        <v>12</v>
      </c>
      <c r="B107" s="16" t="str">
        <f>VLOOKUP(A107,'Tên tỉnh'!$A$3:$C$65,2,FALSE)</f>
        <v>VNPT Cà Mau</v>
      </c>
      <c r="C107" s="17" t="str">
        <f>VLOOKUP(A107,'Tên tỉnh'!$A$3:$C$65,3,FALSE)</f>
        <v>Cà Mau</v>
      </c>
      <c r="D107" s="18" t="s">
        <v>485</v>
      </c>
      <c r="E107" s="17" t="s">
        <v>486</v>
      </c>
      <c r="F107" s="19">
        <v>43633</v>
      </c>
      <c r="G107" s="11">
        <v>3</v>
      </c>
      <c r="H107" s="12" t="s">
        <v>494</v>
      </c>
      <c r="I107" s="20">
        <v>44056</v>
      </c>
      <c r="J107" s="21" t="s">
        <v>419</v>
      </c>
      <c r="K107" s="11" t="s">
        <v>26</v>
      </c>
      <c r="L107" s="13">
        <v>829150</v>
      </c>
      <c r="M107" s="13" t="e">
        <f>VLOOKUP(C107,[3]!Table1[[Province]:[Ngày HĐ dự phòng]],5,FALSE)</f>
        <v>#REF!</v>
      </c>
      <c r="N107" s="13" t="e">
        <f>VLOOKUP(C107,[3]!Table1[[Province]:[Ngày HĐ dự phòng]],6,FALSE)</f>
        <v>#REF!</v>
      </c>
      <c r="O107" s="13" t="e">
        <f t="shared" si="84"/>
        <v>#REF!</v>
      </c>
      <c r="P107" s="12"/>
      <c r="Q107" s="22" t="e">
        <f>VLOOKUP(C107,[3]!Table1[[Province]:[Ngày HĐ dự phòng]],14,FALSE)</f>
        <v>#REF!</v>
      </c>
      <c r="R107" s="12"/>
      <c r="S107" s="22">
        <v>44180</v>
      </c>
      <c r="T107" s="22">
        <v>44118</v>
      </c>
      <c r="U107" s="22" t="e">
        <f t="shared" si="118"/>
        <v>#REF!</v>
      </c>
      <c r="V107" s="14" t="e">
        <f t="shared" si="119"/>
        <v>#REF!</v>
      </c>
      <c r="W107" s="12">
        <v>30</v>
      </c>
      <c r="X107" s="14" t="e">
        <f t="shared" si="120"/>
        <v>#REF!</v>
      </c>
      <c r="Y107" s="218" t="e">
        <f>VLOOKUP(C107,[3]!Table1[[Province]:[Ngày HĐ dự phòng]],30,FALSE)</f>
        <v>#REF!</v>
      </c>
      <c r="Z107" s="22" t="e">
        <f>VLOOKUP(C107,[3]!Table1[[Province]:[Ngày HĐ dự phòng]],31,FALSE)</f>
        <v>#REF!</v>
      </c>
      <c r="AA107" s="218" t="e">
        <f>VLOOKUP(C107,[3]!Table1[[Province]:[Ngày HĐ dự phòng]],32,FALSE)</f>
        <v>#REF!</v>
      </c>
      <c r="AB107" s="22" t="e">
        <f>VLOOKUP(C107,[3]!Table1[[Province]:[Ngày HĐ dự phòng]],33,FALSE)</f>
        <v>#REF!</v>
      </c>
      <c r="AC107" s="40" t="e">
        <f t="shared" si="121"/>
        <v>#REF!</v>
      </c>
      <c r="AD107" s="43" t="e">
        <f t="shared" si="122"/>
        <v>#REF!</v>
      </c>
      <c r="AE107" s="43" t="e">
        <f t="shared" si="123"/>
        <v>#REF!</v>
      </c>
      <c r="AF107" s="39" t="e">
        <f>VLOOKUP(C107,[3]!Table1[[Province]:[Ngày HĐ dự phòng]],12,FALSE)</f>
        <v>#REF!</v>
      </c>
      <c r="AG107" s="39" t="e">
        <f t="shared" si="124"/>
        <v>#REF!</v>
      </c>
      <c r="AH107" s="39">
        <v>44118</v>
      </c>
      <c r="AI107" s="39">
        <v>44132</v>
      </c>
      <c r="AJ107" s="39">
        <v>44132</v>
      </c>
      <c r="AK107" s="231" t="s">
        <v>499</v>
      </c>
      <c r="AL107" s="230">
        <v>44190</v>
      </c>
      <c r="AM107" s="42">
        <v>1453466784</v>
      </c>
      <c r="AN107" s="230">
        <v>44941</v>
      </c>
      <c r="AO107" s="39" t="e">
        <f t="shared" si="125"/>
        <v>#REF!</v>
      </c>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5"/>
      <c r="DO107" s="15"/>
      <c r="DP107" s="15"/>
      <c r="DQ107" s="15"/>
      <c r="DR107" s="15"/>
      <c r="DS107" s="15"/>
      <c r="DT107" s="15"/>
      <c r="DU107" s="15"/>
      <c r="DV107" s="15"/>
      <c r="DW107" s="15"/>
      <c r="DX107" s="15"/>
      <c r="DY107" s="15"/>
      <c r="DZ107" s="15"/>
      <c r="EA107" s="15"/>
      <c r="EB107" s="15"/>
      <c r="EC107" s="15"/>
      <c r="ED107" s="15"/>
      <c r="EE107" s="15"/>
      <c r="EF107" s="15"/>
      <c r="EG107" s="15"/>
      <c r="EH107" s="15"/>
      <c r="EI107" s="15"/>
      <c r="EJ107" s="15"/>
      <c r="EK107" s="15"/>
      <c r="EL107" s="15"/>
      <c r="EM107" s="15"/>
      <c r="EN107" s="15"/>
      <c r="EO107" s="15"/>
      <c r="EP107" s="15"/>
      <c r="EQ107" s="15"/>
      <c r="ER107" s="15"/>
      <c r="ES107" s="15"/>
      <c r="ET107" s="15"/>
      <c r="EU107" s="15"/>
      <c r="EV107" s="15"/>
      <c r="EW107" s="15"/>
      <c r="EX107" s="15"/>
      <c r="EY107" s="15"/>
      <c r="EZ107" s="15"/>
      <c r="FA107" s="15"/>
      <c r="FB107" s="15"/>
      <c r="FC107" s="15"/>
      <c r="FD107" s="15"/>
      <c r="FE107" s="15"/>
      <c r="FF107" s="15"/>
      <c r="FG107" s="15"/>
      <c r="FH107" s="15"/>
      <c r="FI107" s="15"/>
      <c r="FJ107" s="15"/>
      <c r="FK107" s="15"/>
      <c r="FL107" s="15"/>
      <c r="FM107" s="15"/>
      <c r="FN107" s="15"/>
      <c r="FO107" s="15"/>
      <c r="FP107" s="15"/>
      <c r="FQ107" s="15"/>
      <c r="FR107" s="15"/>
      <c r="FS107" s="15"/>
      <c r="FT107" s="15"/>
      <c r="FU107" s="15"/>
      <c r="FV107" s="15"/>
      <c r="FW107" s="15"/>
      <c r="FX107" s="15"/>
      <c r="FY107" s="15"/>
      <c r="FZ107" s="15"/>
      <c r="GA107" s="15"/>
      <c r="GB107" s="15"/>
      <c r="GC107" s="15"/>
      <c r="GD107" s="15"/>
      <c r="GE107" s="15"/>
      <c r="GF107" s="15"/>
      <c r="GG107" s="15"/>
      <c r="GH107" s="15"/>
      <c r="GI107" s="15"/>
      <c r="GJ107" s="15"/>
      <c r="GK107" s="15"/>
      <c r="GL107" s="15"/>
      <c r="GM107" s="15"/>
      <c r="GN107" s="15"/>
      <c r="GO107" s="15"/>
      <c r="GP107" s="15"/>
      <c r="GQ107" s="15"/>
      <c r="GR107" s="15"/>
      <c r="GS107" s="15"/>
      <c r="GT107" s="15"/>
      <c r="GU107" s="15"/>
      <c r="GV107" s="15"/>
      <c r="GW107" s="15"/>
      <c r="GX107" s="15"/>
      <c r="GY107" s="15"/>
      <c r="GZ107" s="15"/>
      <c r="HA107" s="15"/>
      <c r="HB107" s="15"/>
      <c r="HC107" s="15"/>
      <c r="HD107" s="15"/>
      <c r="HE107" s="15"/>
      <c r="HF107" s="15"/>
      <c r="HG107" s="15"/>
      <c r="HH107" s="15"/>
      <c r="HI107" s="15"/>
      <c r="HJ107" s="15"/>
      <c r="HK107" s="15"/>
      <c r="HL107" s="15"/>
      <c r="HM107" s="15"/>
      <c r="HN107" s="15"/>
      <c r="HO107" s="15"/>
      <c r="HP107" s="15"/>
      <c r="HQ107" s="15"/>
      <c r="HR107" s="15"/>
      <c r="HS107" s="15"/>
      <c r="HT107" s="15"/>
      <c r="HU107" s="15"/>
      <c r="HV107" s="15"/>
      <c r="HW107" s="15"/>
      <c r="HX107" s="15"/>
      <c r="HY107" s="15"/>
      <c r="HZ107" s="15"/>
      <c r="IA107" s="15"/>
      <c r="IB107" s="15"/>
      <c r="IC107" s="15"/>
      <c r="ID107" s="15"/>
      <c r="IE107" s="15"/>
      <c r="IF107" s="15"/>
      <c r="IG107" s="15"/>
      <c r="IH107" s="15"/>
      <c r="II107" s="15"/>
      <c r="IJ107" s="15"/>
      <c r="IK107" s="15"/>
      <c r="IL107" s="15"/>
      <c r="IM107" s="15"/>
      <c r="IN107" s="15"/>
      <c r="IO107" s="15"/>
      <c r="IP107" s="15"/>
      <c r="IQ107" s="15"/>
      <c r="IR107" s="15"/>
      <c r="IS107" s="15"/>
      <c r="IT107" s="15"/>
      <c r="IU107" s="15"/>
      <c r="IV107" s="15"/>
      <c r="IW107" s="15"/>
      <c r="IX107" s="15"/>
      <c r="IY107" s="15"/>
      <c r="IZ107" s="15"/>
    </row>
    <row r="108" spans="1:260" s="25" customFormat="1" ht="27" customHeight="1">
      <c r="A108" s="11">
        <f t="shared" si="95"/>
        <v>12</v>
      </c>
      <c r="B108" s="16" t="str">
        <f>VLOOKUP(A108,'Tên tỉnh'!$A$3:$C$65,2,FALSE)</f>
        <v>VNPT Cà Mau</v>
      </c>
      <c r="C108" s="17" t="str">
        <f>VLOOKUP(A108,'Tên tỉnh'!$A$3:$C$65,3,FALSE)</f>
        <v>Cà Mau</v>
      </c>
      <c r="D108" s="18" t="s">
        <v>485</v>
      </c>
      <c r="E108" s="17" t="s">
        <v>486</v>
      </c>
      <c r="F108" s="19">
        <v>43633</v>
      </c>
      <c r="G108" s="11">
        <v>4</v>
      </c>
      <c r="H108" s="11" t="s">
        <v>489</v>
      </c>
      <c r="I108" s="20">
        <v>44056</v>
      </c>
      <c r="J108" s="21" t="s">
        <v>419</v>
      </c>
      <c r="K108" s="11" t="s">
        <v>26</v>
      </c>
      <c r="L108" s="13">
        <v>829150</v>
      </c>
      <c r="M108" s="13" t="e">
        <f>VLOOKUP(C108,[4]!Table1[[Province]:[Ngày HĐ dự phòng]],6,FALSE)</f>
        <v>#REF!</v>
      </c>
      <c r="N108" s="13" t="e">
        <f>VLOOKUP(C108,[4]!Table1[[Province]:[Ngày HĐ dự phòng]],7,FALSE)</f>
        <v>#REF!</v>
      </c>
      <c r="O108" s="13" t="e">
        <f t="shared" si="84"/>
        <v>#REF!</v>
      </c>
      <c r="P108" s="12"/>
      <c r="Q108" s="22" t="e">
        <f>VLOOKUP(C108,[4]!Table1[[Province]:[Ngày HĐ dự phòng]],16,FALSE)</f>
        <v>#REF!</v>
      </c>
      <c r="R108" s="12"/>
      <c r="S108" s="22">
        <v>44208</v>
      </c>
      <c r="T108" s="22">
        <v>44127</v>
      </c>
      <c r="U108" s="22" t="e">
        <f t="shared" si="118"/>
        <v>#REF!</v>
      </c>
      <c r="V108" s="14" t="e">
        <f t="shared" si="119"/>
        <v>#REF!</v>
      </c>
      <c r="W108" s="12">
        <v>30</v>
      </c>
      <c r="X108" s="14" t="e">
        <f t="shared" si="120"/>
        <v>#REF!</v>
      </c>
      <c r="Y108" s="218" t="e">
        <f>VLOOKUP(C108,[4]!Table1[[Province]:[Ngày HĐ dự phòng]],32,FALSE)</f>
        <v>#REF!</v>
      </c>
      <c r="Z108" s="22" t="e">
        <f>VLOOKUP(C108,[4]!Table1[[Province]:[Ngày HĐ dự phòng]],33,FALSE)</f>
        <v>#REF!</v>
      </c>
      <c r="AA108" s="218" t="e">
        <f>VLOOKUP(C108,[4]!Table1[[Province]:[Ngày HĐ dự phòng]],34,FALSE)</f>
        <v>#REF!</v>
      </c>
      <c r="AB108" s="22" t="e">
        <f>VLOOKUP(C108,[4]!Table1[[Province]:[Ngày HĐ dự phòng]],35,FALSE)</f>
        <v>#REF!</v>
      </c>
      <c r="AC108" s="40" t="e">
        <f t="shared" si="121"/>
        <v>#REF!</v>
      </c>
      <c r="AD108" s="43" t="e">
        <f t="shared" si="122"/>
        <v>#REF!</v>
      </c>
      <c r="AE108" s="43" t="e">
        <f t="shared" si="123"/>
        <v>#REF!</v>
      </c>
      <c r="AF108" s="39" t="e">
        <f>VLOOKUP(C108,[4]!Table1[[Province]:[Ngày HĐ dự phòng]],13,FALSE)</f>
        <v>#REF!</v>
      </c>
      <c r="AG108" s="39" t="e">
        <f t="shared" si="124"/>
        <v>#REF!</v>
      </c>
      <c r="AH108" s="39">
        <v>44127</v>
      </c>
      <c r="AI108" s="39">
        <v>44161</v>
      </c>
      <c r="AJ108" s="39">
        <v>44161</v>
      </c>
      <c r="AK108" s="231" t="s">
        <v>500</v>
      </c>
      <c r="AL108" s="230">
        <v>44214</v>
      </c>
      <c r="AM108" s="42">
        <v>241970845</v>
      </c>
      <c r="AN108" s="230">
        <v>44970</v>
      </c>
      <c r="AO108" s="39" t="e">
        <f t="shared" si="125"/>
        <v>#REF!</v>
      </c>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row>
    <row r="109" spans="1:260" s="10" customFormat="1" ht="36.75" customHeight="1">
      <c r="A109" s="11">
        <f t="shared" si="95"/>
        <v>12</v>
      </c>
      <c r="B109" s="16" t="str">
        <f>VLOOKUP(A109,'Tên tỉnh'!$A$3:$C$65,2,FALSE)</f>
        <v>VNPT Cà Mau</v>
      </c>
      <c r="C109" s="17" t="str">
        <f>VLOOKUP(A109,'Tên tỉnh'!$A$3:$C$65,3,FALSE)</f>
        <v>Cà Mau</v>
      </c>
      <c r="D109" s="18" t="s">
        <v>485</v>
      </c>
      <c r="E109" s="17" t="s">
        <v>486</v>
      </c>
      <c r="F109" s="19">
        <v>43633</v>
      </c>
      <c r="G109" s="11">
        <v>5</v>
      </c>
      <c r="H109" s="11" t="s">
        <v>490</v>
      </c>
      <c r="I109" s="20">
        <v>44056</v>
      </c>
      <c r="J109" s="21" t="s">
        <v>419</v>
      </c>
      <c r="K109" s="11" t="s">
        <v>26</v>
      </c>
      <c r="L109" s="13">
        <v>829150</v>
      </c>
      <c r="M109" s="13" t="e">
        <f>VLOOKUP(C109,[5]!Table1[[Province]:[Ngày HĐ dự phòng]],5,FALSE)</f>
        <v>#REF!</v>
      </c>
      <c r="N109" s="13" t="e">
        <f>VLOOKUP(C109,[5]!Table1[[Province]:[Ngày HĐ dự phòng]],6,FALSE)</f>
        <v>#REF!</v>
      </c>
      <c r="O109" s="13" t="e">
        <f t="shared" si="84"/>
        <v>#REF!</v>
      </c>
      <c r="P109" s="12"/>
      <c r="Q109" s="22" t="e">
        <f>VLOOKUP(C109,[5]!Table1[[Province]:[Ngày HĐ dự phòng]],14,FALSE)</f>
        <v>#REF!</v>
      </c>
      <c r="R109" s="12"/>
      <c r="S109" s="22">
        <v>44210</v>
      </c>
      <c r="T109" s="22">
        <v>44148</v>
      </c>
      <c r="U109" s="22" t="e">
        <f t="shared" si="118"/>
        <v>#REF!</v>
      </c>
      <c r="V109" s="14" t="e">
        <f t="shared" si="119"/>
        <v>#REF!</v>
      </c>
      <c r="W109" s="12">
        <v>30</v>
      </c>
      <c r="X109" s="14" t="e">
        <f t="shared" si="120"/>
        <v>#REF!</v>
      </c>
      <c r="Y109" s="218" t="e">
        <f>VLOOKUP(C109,[5]!Table1[[Province]:[Ngày HĐ dự phòng]],30,FALSE)</f>
        <v>#REF!</v>
      </c>
      <c r="Z109" s="22" t="e">
        <f>VLOOKUP(C109,[5]!Table1[[Province]:[Ngày HĐ dự phòng]],31,FALSE)</f>
        <v>#REF!</v>
      </c>
      <c r="AA109" s="218" t="e">
        <f>VLOOKUP(C109,[5]!Table1[[Province]:[Ngày HĐ dự phòng]],32,FALSE)</f>
        <v>#REF!</v>
      </c>
      <c r="AB109" s="22" t="e">
        <f>VLOOKUP(C109,[5]!Table1[[Province]:[Ngày HĐ dự phòng]],33,FALSE)</f>
        <v>#REF!</v>
      </c>
      <c r="AC109" s="40" t="e">
        <f t="shared" si="121"/>
        <v>#REF!</v>
      </c>
      <c r="AD109" s="43" t="e">
        <f t="shared" si="122"/>
        <v>#REF!</v>
      </c>
      <c r="AE109" s="43" t="e">
        <f t="shared" si="123"/>
        <v>#REF!</v>
      </c>
      <c r="AF109" s="39" t="e">
        <f>VLOOKUP(C109,[5]!Table1[[Province]:[Ngày HĐ dự phòng]],12,FALSE)</f>
        <v>#REF!</v>
      </c>
      <c r="AG109" s="39" t="e">
        <f t="shared" si="124"/>
        <v>#REF!</v>
      </c>
      <c r="AH109" s="39">
        <v>44148</v>
      </c>
      <c r="AI109" s="39">
        <v>44162</v>
      </c>
      <c r="AJ109" s="39">
        <v>44162</v>
      </c>
      <c r="AK109" s="232" t="s">
        <v>501</v>
      </c>
      <c r="AL109" s="230">
        <v>44214</v>
      </c>
      <c r="AM109" s="42">
        <v>786063220</v>
      </c>
      <c r="AN109" s="230">
        <v>44970</v>
      </c>
      <c r="AO109" s="39" t="e">
        <f t="shared" si="125"/>
        <v>#REF!</v>
      </c>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5"/>
      <c r="DO109" s="15"/>
      <c r="DP109" s="15"/>
      <c r="DQ109" s="15"/>
      <c r="DR109" s="15"/>
      <c r="DS109" s="15"/>
      <c r="DT109" s="15"/>
      <c r="DU109" s="15"/>
      <c r="DV109" s="15"/>
      <c r="DW109" s="15"/>
      <c r="DX109" s="15"/>
      <c r="DY109" s="15"/>
      <c r="DZ109" s="15"/>
      <c r="EA109" s="15"/>
      <c r="EB109" s="15"/>
      <c r="EC109" s="15"/>
      <c r="ED109" s="15"/>
      <c r="EE109" s="15"/>
      <c r="EF109" s="15"/>
      <c r="EG109" s="15"/>
      <c r="EH109" s="15"/>
      <c r="EI109" s="15"/>
      <c r="EJ109" s="15"/>
      <c r="EK109" s="15"/>
      <c r="EL109" s="15"/>
      <c r="EM109" s="15"/>
      <c r="EN109" s="15"/>
      <c r="EO109" s="15"/>
      <c r="EP109" s="15"/>
      <c r="EQ109" s="15"/>
      <c r="ER109" s="15"/>
      <c r="ES109" s="15"/>
      <c r="ET109" s="15"/>
      <c r="EU109" s="15"/>
      <c r="EV109" s="15"/>
      <c r="EW109" s="15"/>
      <c r="EX109" s="15"/>
      <c r="EY109" s="15"/>
      <c r="EZ109" s="15"/>
      <c r="FA109" s="15"/>
      <c r="FB109" s="15"/>
      <c r="FC109" s="15"/>
      <c r="FD109" s="15"/>
      <c r="FE109" s="15"/>
      <c r="FF109" s="15"/>
      <c r="FG109" s="15"/>
      <c r="FH109" s="15"/>
      <c r="FI109" s="15"/>
      <c r="FJ109" s="15"/>
      <c r="FK109" s="15"/>
      <c r="FL109" s="15"/>
      <c r="FM109" s="15"/>
      <c r="FN109" s="15"/>
      <c r="FO109" s="15"/>
      <c r="FP109" s="15"/>
      <c r="FQ109" s="15"/>
      <c r="FR109" s="15"/>
      <c r="FS109" s="15"/>
      <c r="FT109" s="15"/>
      <c r="FU109" s="15"/>
      <c r="FV109" s="15"/>
      <c r="FW109" s="15"/>
      <c r="FX109" s="15"/>
      <c r="FY109" s="15"/>
      <c r="FZ109" s="15"/>
      <c r="GA109" s="15"/>
      <c r="GB109" s="15"/>
      <c r="GC109" s="15"/>
      <c r="GD109" s="15"/>
      <c r="GE109" s="15"/>
      <c r="GF109" s="15"/>
      <c r="GG109" s="15"/>
      <c r="GH109" s="15"/>
      <c r="GI109" s="15"/>
      <c r="GJ109" s="15"/>
      <c r="GK109" s="15"/>
      <c r="GL109" s="15"/>
      <c r="GM109" s="15"/>
      <c r="GN109" s="15"/>
      <c r="GO109" s="15"/>
      <c r="GP109" s="15"/>
      <c r="GQ109" s="15"/>
      <c r="GR109" s="15"/>
      <c r="GS109" s="15"/>
      <c r="GT109" s="15"/>
      <c r="GU109" s="15"/>
      <c r="GV109" s="15"/>
      <c r="GW109" s="15"/>
      <c r="GX109" s="15"/>
      <c r="GY109" s="15"/>
      <c r="GZ109" s="15"/>
      <c r="HA109" s="15"/>
      <c r="HB109" s="15"/>
      <c r="HC109" s="15"/>
      <c r="HD109" s="15"/>
      <c r="HE109" s="15"/>
      <c r="HF109" s="15"/>
      <c r="HG109" s="15"/>
      <c r="HH109" s="15"/>
      <c r="HI109" s="15"/>
      <c r="HJ109" s="15"/>
      <c r="HK109" s="15"/>
      <c r="HL109" s="15"/>
      <c r="HM109" s="15"/>
      <c r="HN109" s="15"/>
      <c r="HO109" s="15"/>
      <c r="HP109" s="15"/>
      <c r="HQ109" s="15"/>
      <c r="HR109" s="15"/>
      <c r="HS109" s="15"/>
      <c r="HT109" s="15"/>
      <c r="HU109" s="15"/>
      <c r="HV109" s="15"/>
      <c r="HW109" s="15"/>
      <c r="HX109" s="15"/>
      <c r="HY109" s="15"/>
      <c r="HZ109" s="15"/>
      <c r="IA109" s="15"/>
      <c r="IB109" s="15"/>
      <c r="IC109" s="15"/>
      <c r="ID109" s="15"/>
      <c r="IE109" s="15"/>
      <c r="IF109" s="15"/>
      <c r="IG109" s="15"/>
      <c r="IH109" s="15"/>
      <c r="II109" s="15"/>
      <c r="IJ109" s="15"/>
      <c r="IK109" s="15"/>
      <c r="IL109" s="15"/>
      <c r="IM109" s="15"/>
      <c r="IN109" s="15"/>
      <c r="IO109" s="15"/>
      <c r="IP109" s="15"/>
      <c r="IQ109" s="15"/>
      <c r="IR109" s="15"/>
      <c r="IS109" s="15"/>
      <c r="IT109" s="15"/>
      <c r="IU109" s="15"/>
      <c r="IV109" s="15"/>
      <c r="IW109" s="15"/>
      <c r="IX109" s="15"/>
      <c r="IY109" s="15"/>
      <c r="IZ109" s="15"/>
    </row>
    <row r="110" spans="1:260" s="10" customFormat="1" ht="36.75" customHeight="1">
      <c r="A110" s="11">
        <f t="shared" si="95"/>
        <v>12</v>
      </c>
      <c r="B110" s="16" t="str">
        <f>VLOOKUP(A110,'Tên tỉnh'!$A$3:$C$65,2,FALSE)</f>
        <v>VNPT Cà Mau</v>
      </c>
      <c r="C110" s="17" t="str">
        <f>VLOOKUP(A110,'Tên tỉnh'!$A$3:$C$65,3,FALSE)</f>
        <v>Cà Mau</v>
      </c>
      <c r="D110" s="18" t="s">
        <v>485</v>
      </c>
      <c r="E110" s="17" t="s">
        <v>486</v>
      </c>
      <c r="F110" s="19">
        <v>43633</v>
      </c>
      <c r="G110" s="11">
        <v>6</v>
      </c>
      <c r="H110" s="12" t="s">
        <v>491</v>
      </c>
      <c r="I110" s="20">
        <v>44056</v>
      </c>
      <c r="J110" s="21" t="s">
        <v>419</v>
      </c>
      <c r="K110" s="11" t="s">
        <v>26</v>
      </c>
      <c r="L110" s="13">
        <v>829150</v>
      </c>
      <c r="M110" s="13" t="e">
        <f>VLOOKUP(C110,[6]!Table1[[Province]:[Ngày HĐ dự phòng]],5,FALSE)</f>
        <v>#REF!</v>
      </c>
      <c r="N110" s="13" t="e">
        <f>VLOOKUP(C110,[6]!Table1[[Province]:[Ngày HĐ dự phòng]],6,FALSE)</f>
        <v>#REF!</v>
      </c>
      <c r="O110" s="13" t="e">
        <f t="shared" si="84"/>
        <v>#REF!</v>
      </c>
      <c r="P110" s="12"/>
      <c r="Q110" s="22" t="e">
        <f>VLOOKUP(C110,[6]!Table1[[Province]:[Ngày HĐ dự phòng]],14,FALSE)</f>
        <v>#REF!</v>
      </c>
      <c r="R110" s="12"/>
      <c r="S110" s="22">
        <v>44251</v>
      </c>
      <c r="T110" s="22">
        <v>44179</v>
      </c>
      <c r="U110" s="22" t="e">
        <f t="shared" si="118"/>
        <v>#REF!</v>
      </c>
      <c r="V110" s="14" t="e">
        <f t="shared" si="119"/>
        <v>#REF!</v>
      </c>
      <c r="W110" s="12">
        <v>30</v>
      </c>
      <c r="X110" s="14" t="e">
        <f t="shared" si="120"/>
        <v>#REF!</v>
      </c>
      <c r="Y110" s="218" t="e">
        <f>VLOOKUP(C110,[6]!Table1[[Province]:[Ngày HĐ dự phòng]],30,FALSE)</f>
        <v>#REF!</v>
      </c>
      <c r="Z110" s="22" t="e">
        <f>VLOOKUP(C110,[6]!Table1[[Province]:[Ngày HĐ dự phòng]],31,FALSE)</f>
        <v>#REF!</v>
      </c>
      <c r="AA110" s="218" t="e">
        <f>VLOOKUP(C110,[6]!Table1[[Province]:[Ngày HĐ dự phòng]],32,FALSE)</f>
        <v>#REF!</v>
      </c>
      <c r="AB110" s="22" t="e">
        <f>VLOOKUP(C110,[6]!Table1[[Province]:[Ngày HĐ dự phòng]],33,FALSE)</f>
        <v>#REF!</v>
      </c>
      <c r="AC110" s="40" t="e">
        <f t="shared" si="121"/>
        <v>#REF!</v>
      </c>
      <c r="AD110" s="43" t="e">
        <f t="shared" si="122"/>
        <v>#REF!</v>
      </c>
      <c r="AE110" s="43" t="e">
        <f t="shared" si="123"/>
        <v>#REF!</v>
      </c>
      <c r="AF110" s="39" t="e">
        <f>VLOOKUP(C110,[6]!Table1[[Province]:[Ngày HĐ dự phòng]],12,FALSE)</f>
        <v>#REF!</v>
      </c>
      <c r="AG110" s="39" t="e">
        <f t="shared" si="124"/>
        <v>#REF!</v>
      </c>
      <c r="AH110" s="39">
        <v>44179</v>
      </c>
      <c r="AI110" s="39">
        <v>44190</v>
      </c>
      <c r="AJ110" s="39">
        <v>44190</v>
      </c>
      <c r="AK110" s="232" t="s">
        <v>502</v>
      </c>
      <c r="AL110" s="230">
        <v>44259</v>
      </c>
      <c r="AM110" s="42">
        <v>1476131599</v>
      </c>
      <c r="AN110" s="230">
        <v>45012</v>
      </c>
      <c r="AO110" s="39" t="e">
        <f t="shared" si="125"/>
        <v>#REF!</v>
      </c>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5"/>
      <c r="DM110" s="15"/>
      <c r="DN110" s="15"/>
      <c r="DO110" s="15"/>
      <c r="DP110" s="15"/>
      <c r="DQ110" s="15"/>
      <c r="DR110" s="15"/>
      <c r="DS110" s="15"/>
      <c r="DT110" s="15"/>
      <c r="DU110" s="15"/>
      <c r="DV110" s="15"/>
      <c r="DW110" s="15"/>
      <c r="DX110" s="15"/>
      <c r="DY110" s="15"/>
      <c r="DZ110" s="15"/>
      <c r="EA110" s="15"/>
      <c r="EB110" s="15"/>
      <c r="EC110" s="15"/>
      <c r="ED110" s="15"/>
      <c r="EE110" s="15"/>
      <c r="EF110" s="15"/>
      <c r="EG110" s="15"/>
      <c r="EH110" s="15"/>
      <c r="EI110" s="15"/>
      <c r="EJ110" s="15"/>
      <c r="EK110" s="15"/>
      <c r="EL110" s="15"/>
      <c r="EM110" s="15"/>
      <c r="EN110" s="15"/>
      <c r="EO110" s="15"/>
      <c r="EP110" s="15"/>
      <c r="EQ110" s="15"/>
      <c r="ER110" s="15"/>
      <c r="ES110" s="15"/>
      <c r="ET110" s="15"/>
      <c r="EU110" s="15"/>
      <c r="EV110" s="15"/>
      <c r="EW110" s="15"/>
      <c r="EX110" s="15"/>
      <c r="EY110" s="15"/>
      <c r="EZ110" s="15"/>
      <c r="FA110" s="15"/>
      <c r="FB110" s="15"/>
      <c r="FC110" s="15"/>
      <c r="FD110" s="15"/>
      <c r="FE110" s="15"/>
      <c r="FF110" s="15"/>
      <c r="FG110" s="15"/>
      <c r="FH110" s="15"/>
      <c r="FI110" s="15"/>
      <c r="FJ110" s="15"/>
      <c r="FK110" s="15"/>
      <c r="FL110" s="15"/>
      <c r="FM110" s="15"/>
      <c r="FN110" s="15"/>
      <c r="FO110" s="15"/>
      <c r="FP110" s="15"/>
      <c r="FQ110" s="15"/>
      <c r="FR110" s="15"/>
      <c r="FS110" s="15"/>
      <c r="FT110" s="15"/>
      <c r="FU110" s="15"/>
      <c r="FV110" s="15"/>
      <c r="FW110" s="15"/>
      <c r="FX110" s="15"/>
      <c r="FY110" s="15"/>
      <c r="FZ110" s="15"/>
      <c r="GA110" s="15"/>
      <c r="GB110" s="15"/>
      <c r="GC110" s="15"/>
      <c r="GD110" s="15"/>
      <c r="GE110" s="15"/>
      <c r="GF110" s="15"/>
      <c r="GG110" s="15"/>
      <c r="GH110" s="15"/>
      <c r="GI110" s="15"/>
      <c r="GJ110" s="15"/>
      <c r="GK110" s="15"/>
      <c r="GL110" s="15"/>
      <c r="GM110" s="15"/>
      <c r="GN110" s="15"/>
      <c r="GO110" s="15"/>
      <c r="GP110" s="15"/>
      <c r="GQ110" s="15"/>
      <c r="GR110" s="15"/>
      <c r="GS110" s="15"/>
      <c r="GT110" s="15"/>
      <c r="GU110" s="15"/>
      <c r="GV110" s="15"/>
      <c r="GW110" s="15"/>
      <c r="GX110" s="15"/>
      <c r="GY110" s="15"/>
      <c r="GZ110" s="15"/>
      <c r="HA110" s="15"/>
      <c r="HB110" s="15"/>
      <c r="HC110" s="15"/>
      <c r="HD110" s="15"/>
      <c r="HE110" s="15"/>
      <c r="HF110" s="15"/>
      <c r="HG110" s="15"/>
      <c r="HH110" s="15"/>
      <c r="HI110" s="15"/>
      <c r="HJ110" s="15"/>
      <c r="HK110" s="15"/>
      <c r="HL110" s="15"/>
      <c r="HM110" s="15"/>
      <c r="HN110" s="15"/>
      <c r="HO110" s="15"/>
      <c r="HP110" s="15"/>
      <c r="HQ110" s="15"/>
      <c r="HR110" s="15"/>
      <c r="HS110" s="15"/>
      <c r="HT110" s="15"/>
      <c r="HU110" s="15"/>
      <c r="HV110" s="15"/>
      <c r="HW110" s="15"/>
      <c r="HX110" s="15"/>
      <c r="HY110" s="15"/>
      <c r="HZ110" s="15"/>
      <c r="IA110" s="15"/>
      <c r="IB110" s="15"/>
      <c r="IC110" s="15"/>
      <c r="ID110" s="15"/>
      <c r="IE110" s="15"/>
      <c r="IF110" s="15"/>
      <c r="IG110" s="15"/>
      <c r="IH110" s="15"/>
      <c r="II110" s="15"/>
      <c r="IJ110" s="15"/>
      <c r="IK110" s="15"/>
      <c r="IL110" s="15"/>
      <c r="IM110" s="15"/>
      <c r="IN110" s="15"/>
      <c r="IO110" s="15"/>
      <c r="IP110" s="15"/>
      <c r="IQ110" s="15"/>
      <c r="IR110" s="15"/>
      <c r="IS110" s="15"/>
      <c r="IT110" s="15"/>
      <c r="IU110" s="15"/>
      <c r="IV110" s="15"/>
      <c r="IW110" s="15"/>
      <c r="IX110" s="15"/>
      <c r="IY110" s="15"/>
      <c r="IZ110" s="15"/>
    </row>
    <row r="111" spans="1:260" s="10" customFormat="1" ht="36.75" customHeight="1">
      <c r="A111" s="11">
        <f t="shared" si="95"/>
        <v>12</v>
      </c>
      <c r="B111" s="16" t="str">
        <f>VLOOKUP(A111,'Tên tỉnh'!$A$3:$C$65,2,FALSE)</f>
        <v>VNPT Cà Mau</v>
      </c>
      <c r="C111" s="17" t="str">
        <f>VLOOKUP(A111,'Tên tỉnh'!$A$3:$C$65,3,FALSE)</f>
        <v>Cà Mau</v>
      </c>
      <c r="D111" s="18" t="s">
        <v>485</v>
      </c>
      <c r="E111" s="17" t="s">
        <v>486</v>
      </c>
      <c r="F111" s="19">
        <v>43633</v>
      </c>
      <c r="G111" s="11">
        <v>7</v>
      </c>
      <c r="H111" s="11" t="s">
        <v>492</v>
      </c>
      <c r="I111" s="20">
        <v>44056</v>
      </c>
      <c r="J111" s="21" t="s">
        <v>419</v>
      </c>
      <c r="K111" s="11" t="s">
        <v>26</v>
      </c>
      <c r="L111" s="13">
        <v>829150</v>
      </c>
      <c r="M111" s="13" t="e">
        <f>VLOOKUP(C110,[7]!Table1[[Province]:[Ngày HĐ dự phòng]],6,FALSE)</f>
        <v>#REF!</v>
      </c>
      <c r="N111" s="13" t="e">
        <f>VLOOKUP(C110,[7]!Table1[[Province]:[Ngày HĐ dự phòng]],7,FALSE)</f>
        <v>#REF!</v>
      </c>
      <c r="O111" s="13" t="e">
        <f t="shared" si="84"/>
        <v>#REF!</v>
      </c>
      <c r="P111" s="12"/>
      <c r="Q111" s="22" t="e">
        <f>VLOOKUP(C110,[7]!Table1[[Province]:[Ngày HĐ dự phòng]],16,FALSE)</f>
        <v>#REF!</v>
      </c>
      <c r="R111" s="12"/>
      <c r="S111" s="22">
        <v>44263</v>
      </c>
      <c r="T111" s="22">
        <v>44200</v>
      </c>
      <c r="U111" s="22" t="e">
        <f t="shared" si="118"/>
        <v>#REF!</v>
      </c>
      <c r="V111" s="14" t="e">
        <f t="shared" si="119"/>
        <v>#REF!</v>
      </c>
      <c r="W111" s="12">
        <v>30</v>
      </c>
      <c r="X111" s="14" t="e">
        <f t="shared" si="120"/>
        <v>#REF!</v>
      </c>
      <c r="Y111" s="218" t="e">
        <f>VLOOKUP(C110,[7]!Table1[[Province]:[Ngày HĐ dự phòng]],32,FALSE)</f>
        <v>#REF!</v>
      </c>
      <c r="Z111" s="22" t="e">
        <f>VLOOKUP(C110,[7]!Table1[[Province]:[Ngày HĐ dự phòng]],33,FALSE)</f>
        <v>#REF!</v>
      </c>
      <c r="AA111" s="218" t="e">
        <f>VLOOKUP(C110,[7]!Table1[[Province]:[Ngày HĐ dự phòng]],34,FALSE)</f>
        <v>#REF!</v>
      </c>
      <c r="AB111" s="22" t="e">
        <f>VLOOKUP(C110,[7]!Table1[[Province]:[Ngày HĐ dự phòng]],35,FALSE)</f>
        <v>#REF!</v>
      </c>
      <c r="AC111" s="40" t="e">
        <f t="shared" si="121"/>
        <v>#REF!</v>
      </c>
      <c r="AD111" s="43" t="e">
        <f t="shared" si="122"/>
        <v>#REF!</v>
      </c>
      <c r="AE111" s="43" t="e">
        <f t="shared" si="123"/>
        <v>#REF!</v>
      </c>
      <c r="AF111" s="39" t="e">
        <f>VLOOKUP(C110,[7]!Table1[[Province]:[Ngày HĐ dự phòng]],13,FALSE)</f>
        <v>#REF!</v>
      </c>
      <c r="AG111" s="39" t="e">
        <f t="shared" si="124"/>
        <v>#REF!</v>
      </c>
      <c r="AH111" s="39">
        <v>44200</v>
      </c>
      <c r="AI111" s="39">
        <v>44210</v>
      </c>
      <c r="AJ111" s="39">
        <v>44210</v>
      </c>
      <c r="AK111" s="232" t="s">
        <v>503</v>
      </c>
      <c r="AL111" s="230">
        <v>44272</v>
      </c>
      <c r="AM111" s="42">
        <v>492515100</v>
      </c>
      <c r="AN111" s="230">
        <v>45023</v>
      </c>
      <c r="AO111" s="39" t="e">
        <f t="shared" si="125"/>
        <v>#REF!</v>
      </c>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5"/>
      <c r="DM111" s="15"/>
      <c r="DN111" s="15"/>
      <c r="DO111" s="15"/>
      <c r="DP111" s="15"/>
      <c r="DQ111" s="15"/>
      <c r="DR111" s="15"/>
      <c r="DS111" s="15"/>
      <c r="DT111" s="15"/>
      <c r="DU111" s="15"/>
      <c r="DV111" s="15"/>
      <c r="DW111" s="15"/>
      <c r="DX111" s="15"/>
      <c r="DY111" s="15"/>
      <c r="DZ111" s="15"/>
      <c r="EA111" s="15"/>
      <c r="EB111" s="15"/>
      <c r="EC111" s="15"/>
      <c r="ED111" s="15"/>
      <c r="EE111" s="15"/>
      <c r="EF111" s="15"/>
      <c r="EG111" s="15"/>
      <c r="EH111" s="15"/>
      <c r="EI111" s="15"/>
      <c r="EJ111" s="15"/>
      <c r="EK111" s="15"/>
      <c r="EL111" s="15"/>
      <c r="EM111" s="15"/>
      <c r="EN111" s="15"/>
      <c r="EO111" s="15"/>
      <c r="EP111" s="15"/>
      <c r="EQ111" s="15"/>
      <c r="ER111" s="15"/>
      <c r="ES111" s="15"/>
      <c r="ET111" s="15"/>
      <c r="EU111" s="15"/>
      <c r="EV111" s="15"/>
      <c r="EW111" s="15"/>
      <c r="EX111" s="15"/>
      <c r="EY111" s="15"/>
      <c r="EZ111" s="15"/>
      <c r="FA111" s="15"/>
      <c r="FB111" s="15"/>
      <c r="FC111" s="15"/>
      <c r="FD111" s="15"/>
      <c r="FE111" s="15"/>
      <c r="FF111" s="15"/>
      <c r="FG111" s="15"/>
      <c r="FH111" s="15"/>
      <c r="FI111" s="15"/>
      <c r="FJ111" s="15"/>
      <c r="FK111" s="15"/>
      <c r="FL111" s="15"/>
      <c r="FM111" s="15"/>
      <c r="FN111" s="15"/>
      <c r="FO111" s="15"/>
      <c r="FP111" s="15"/>
      <c r="FQ111" s="15"/>
      <c r="FR111" s="15"/>
      <c r="FS111" s="15"/>
      <c r="FT111" s="15"/>
      <c r="FU111" s="15"/>
      <c r="FV111" s="15"/>
      <c r="FW111" s="15"/>
      <c r="FX111" s="15"/>
      <c r="FY111" s="15"/>
      <c r="FZ111" s="15"/>
      <c r="GA111" s="15"/>
      <c r="GB111" s="15"/>
      <c r="GC111" s="15"/>
      <c r="GD111" s="15"/>
      <c r="GE111" s="15"/>
      <c r="GF111" s="15"/>
      <c r="GG111" s="15"/>
      <c r="GH111" s="15"/>
      <c r="GI111" s="15"/>
      <c r="GJ111" s="15"/>
      <c r="GK111" s="15"/>
      <c r="GL111" s="15"/>
      <c r="GM111" s="15"/>
      <c r="GN111" s="15"/>
      <c r="GO111" s="15"/>
      <c r="GP111" s="15"/>
      <c r="GQ111" s="15"/>
      <c r="GR111" s="15"/>
      <c r="GS111" s="15"/>
      <c r="GT111" s="15"/>
      <c r="GU111" s="15"/>
      <c r="GV111" s="15"/>
      <c r="GW111" s="15"/>
      <c r="GX111" s="15"/>
      <c r="GY111" s="15"/>
      <c r="GZ111" s="15"/>
      <c r="HA111" s="15"/>
      <c r="HB111" s="15"/>
      <c r="HC111" s="15"/>
      <c r="HD111" s="15"/>
      <c r="HE111" s="15"/>
      <c r="HF111" s="15"/>
      <c r="HG111" s="15"/>
      <c r="HH111" s="15"/>
      <c r="HI111" s="15"/>
      <c r="HJ111" s="15"/>
      <c r="HK111" s="15"/>
      <c r="HL111" s="15"/>
      <c r="HM111" s="15"/>
      <c r="HN111" s="15"/>
      <c r="HO111" s="15"/>
      <c r="HP111" s="15"/>
      <c r="HQ111" s="15"/>
      <c r="HR111" s="15"/>
      <c r="HS111" s="15"/>
      <c r="HT111" s="15"/>
      <c r="HU111" s="15"/>
      <c r="HV111" s="15"/>
      <c r="HW111" s="15"/>
      <c r="HX111" s="15"/>
      <c r="HY111" s="15"/>
      <c r="HZ111" s="15"/>
      <c r="IA111" s="15"/>
      <c r="IB111" s="15"/>
      <c r="IC111" s="15"/>
      <c r="ID111" s="15"/>
      <c r="IE111" s="15"/>
      <c r="IF111" s="15"/>
      <c r="IG111" s="15"/>
      <c r="IH111" s="15"/>
      <c r="II111" s="15"/>
      <c r="IJ111" s="15"/>
      <c r="IK111" s="15"/>
      <c r="IL111" s="15"/>
      <c r="IM111" s="15"/>
      <c r="IN111" s="15"/>
      <c r="IO111" s="15"/>
      <c r="IP111" s="15"/>
      <c r="IQ111" s="15"/>
      <c r="IR111" s="15"/>
      <c r="IS111" s="15"/>
      <c r="IT111" s="15"/>
      <c r="IU111" s="15"/>
      <c r="IV111" s="15"/>
      <c r="IW111" s="15"/>
      <c r="IX111" s="15"/>
      <c r="IY111" s="15"/>
      <c r="IZ111" s="15"/>
    </row>
    <row r="112" spans="1:260" s="10" customFormat="1" ht="36.75" customHeight="1">
      <c r="A112" s="11">
        <f t="shared" si="95"/>
        <v>12</v>
      </c>
      <c r="B112" s="16" t="str">
        <f>VLOOKUP(A112,'Tên tỉnh'!$A$3:$C$65,2,FALSE)</f>
        <v>VNPT Cà Mau</v>
      </c>
      <c r="C112" s="17" t="str">
        <f>VLOOKUP(A112,'Tên tỉnh'!$A$3:$C$65,3,FALSE)</f>
        <v>Cà Mau</v>
      </c>
      <c r="D112" s="18" t="s">
        <v>485</v>
      </c>
      <c r="E112" s="17" t="s">
        <v>486</v>
      </c>
      <c r="F112" s="19">
        <v>43633</v>
      </c>
      <c r="G112" s="11">
        <v>8</v>
      </c>
      <c r="H112" s="11" t="s">
        <v>493</v>
      </c>
      <c r="I112" s="20">
        <v>44056</v>
      </c>
      <c r="J112" s="21" t="s">
        <v>419</v>
      </c>
      <c r="K112" s="11" t="s">
        <v>26</v>
      </c>
      <c r="L112" s="13">
        <v>829150</v>
      </c>
      <c r="M112" s="13" t="e">
        <f>VLOOKUP(C112,[8]Sheet1!$B$2:$AH$2,5,FALSE)</f>
        <v>#N/A</v>
      </c>
      <c r="N112" s="13" t="e">
        <f>VLOOKUP(C112,[8]Sheet1!$B$2:$AH$2,6,FALSE)</f>
        <v>#N/A</v>
      </c>
      <c r="O112" s="13" t="e">
        <f t="shared" si="84"/>
        <v>#N/A</v>
      </c>
      <c r="P112" s="12"/>
      <c r="Q112" s="22" t="e">
        <f>VLOOKUP(C112,[8]Sheet1!$B$2:$AH$2,14,FALSE)</f>
        <v>#N/A</v>
      </c>
      <c r="R112" s="12"/>
      <c r="S112" s="22">
        <v>44279</v>
      </c>
      <c r="T112" s="22">
        <v>44223</v>
      </c>
      <c r="U112" s="22" t="e">
        <f t="shared" si="118"/>
        <v>#N/A</v>
      </c>
      <c r="V112" s="14" t="e">
        <f t="shared" si="119"/>
        <v>#N/A</v>
      </c>
      <c r="W112" s="12">
        <v>30</v>
      </c>
      <c r="X112" s="14" t="e">
        <f t="shared" si="120"/>
        <v>#N/A</v>
      </c>
      <c r="Y112" s="218" t="e">
        <f>VLOOKUP(C112,[8]Sheet1!$B$2:$AH$2,30,FALSE)</f>
        <v>#N/A</v>
      </c>
      <c r="Z112" s="22" t="e">
        <f>VLOOKUP(C112,[8]Sheet1!$B$2:$AH$2,31,FALSE)</f>
        <v>#N/A</v>
      </c>
      <c r="AA112" s="218" t="e">
        <f>VLOOKUP(C112,[8]Sheet1!$B$2:$AH$2,32,FALSE)</f>
        <v>#N/A</v>
      </c>
      <c r="AB112" s="22" t="e">
        <f>VLOOKUP(C112,[8]Sheet1!$B$2:$AH$2,33,FALSE)</f>
        <v>#N/A</v>
      </c>
      <c r="AC112" s="40" t="e">
        <f t="shared" si="121"/>
        <v>#N/A</v>
      </c>
      <c r="AD112" s="43" t="e">
        <f t="shared" si="122"/>
        <v>#N/A</v>
      </c>
      <c r="AE112" s="43" t="e">
        <f t="shared" si="123"/>
        <v>#N/A</v>
      </c>
      <c r="AF112" s="39" t="e">
        <f>VLOOKUP(C112,[8]Sheet1!$B$2:$AH$2,12,FALSE)</f>
        <v>#N/A</v>
      </c>
      <c r="AG112" s="39" t="e">
        <f t="shared" si="124"/>
        <v>#N/A</v>
      </c>
      <c r="AH112" s="39">
        <v>44223</v>
      </c>
      <c r="AI112" s="39">
        <v>44230</v>
      </c>
      <c r="AJ112" s="39">
        <v>44230</v>
      </c>
      <c r="AK112" s="232" t="s">
        <v>504</v>
      </c>
      <c r="AL112" s="230">
        <v>44288</v>
      </c>
      <c r="AM112" s="42">
        <v>262218688</v>
      </c>
      <c r="AN112" s="230">
        <v>45040</v>
      </c>
      <c r="AO112" s="39" t="e">
        <f t="shared" si="125"/>
        <v>#N/A</v>
      </c>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5"/>
      <c r="DM112" s="15"/>
      <c r="DN112" s="15"/>
      <c r="DO112" s="15"/>
      <c r="DP112" s="15"/>
      <c r="DQ112" s="15"/>
      <c r="DR112" s="15"/>
      <c r="DS112" s="15"/>
      <c r="DT112" s="15"/>
      <c r="DU112" s="15"/>
      <c r="DV112" s="15"/>
      <c r="DW112" s="15"/>
      <c r="DX112" s="15"/>
      <c r="DY112" s="15"/>
      <c r="DZ112" s="15"/>
      <c r="EA112" s="15"/>
      <c r="EB112" s="15"/>
      <c r="EC112" s="15"/>
      <c r="ED112" s="15"/>
      <c r="EE112" s="15"/>
      <c r="EF112" s="15"/>
      <c r="EG112" s="15"/>
      <c r="EH112" s="15"/>
      <c r="EI112" s="15"/>
      <c r="EJ112" s="15"/>
      <c r="EK112" s="15"/>
      <c r="EL112" s="15"/>
      <c r="EM112" s="15"/>
      <c r="EN112" s="15"/>
      <c r="EO112" s="15"/>
      <c r="EP112" s="15"/>
      <c r="EQ112" s="15"/>
      <c r="ER112" s="15"/>
      <c r="ES112" s="15"/>
      <c r="ET112" s="15"/>
      <c r="EU112" s="15"/>
      <c r="EV112" s="15"/>
      <c r="EW112" s="15"/>
      <c r="EX112" s="15"/>
      <c r="EY112" s="15"/>
      <c r="EZ112" s="15"/>
      <c r="FA112" s="15"/>
      <c r="FB112" s="15"/>
      <c r="FC112" s="15"/>
      <c r="FD112" s="15"/>
      <c r="FE112" s="15"/>
      <c r="FF112" s="15"/>
      <c r="FG112" s="15"/>
      <c r="FH112" s="15"/>
      <c r="FI112" s="15"/>
      <c r="FJ112" s="15"/>
      <c r="FK112" s="15"/>
      <c r="FL112" s="15"/>
      <c r="FM112" s="15"/>
      <c r="FN112" s="15"/>
      <c r="FO112" s="15"/>
      <c r="FP112" s="15"/>
      <c r="FQ112" s="15"/>
      <c r="FR112" s="15"/>
      <c r="FS112" s="15"/>
      <c r="FT112" s="15"/>
      <c r="FU112" s="15"/>
      <c r="FV112" s="15"/>
      <c r="FW112" s="15"/>
      <c r="FX112" s="15"/>
      <c r="FY112" s="15"/>
      <c r="FZ112" s="15"/>
      <c r="GA112" s="15"/>
      <c r="GB112" s="15"/>
      <c r="GC112" s="15"/>
      <c r="GD112" s="15"/>
      <c r="GE112" s="15"/>
      <c r="GF112" s="15"/>
      <c r="GG112" s="15"/>
      <c r="GH112" s="15"/>
      <c r="GI112" s="15"/>
      <c r="GJ112" s="15"/>
      <c r="GK112" s="15"/>
      <c r="GL112" s="15"/>
      <c r="GM112" s="15"/>
      <c r="GN112" s="15"/>
      <c r="GO112" s="15"/>
      <c r="GP112" s="15"/>
      <c r="GQ112" s="15"/>
      <c r="GR112" s="15"/>
      <c r="GS112" s="15"/>
      <c r="GT112" s="15"/>
      <c r="GU112" s="15"/>
      <c r="GV112" s="15"/>
      <c r="GW112" s="15"/>
      <c r="GX112" s="15"/>
      <c r="GY112" s="15"/>
      <c r="GZ112" s="15"/>
      <c r="HA112" s="15"/>
      <c r="HB112" s="15"/>
      <c r="HC112" s="15"/>
      <c r="HD112" s="15"/>
      <c r="HE112" s="15"/>
      <c r="HF112" s="15"/>
      <c r="HG112" s="15"/>
      <c r="HH112" s="15"/>
      <c r="HI112" s="15"/>
      <c r="HJ112" s="15"/>
      <c r="HK112" s="15"/>
      <c r="HL112" s="15"/>
      <c r="HM112" s="15"/>
      <c r="HN112" s="15"/>
      <c r="HO112" s="15"/>
      <c r="HP112" s="15"/>
      <c r="HQ112" s="15"/>
      <c r="HR112" s="15"/>
      <c r="HS112" s="15"/>
      <c r="HT112" s="15"/>
      <c r="HU112" s="15"/>
      <c r="HV112" s="15"/>
      <c r="HW112" s="15"/>
      <c r="HX112" s="15"/>
      <c r="HY112" s="15"/>
      <c r="HZ112" s="15"/>
      <c r="IA112" s="15"/>
      <c r="IB112" s="15"/>
      <c r="IC112" s="15"/>
      <c r="ID112" s="15"/>
      <c r="IE112" s="15"/>
      <c r="IF112" s="15"/>
      <c r="IG112" s="15"/>
      <c r="IH112" s="15"/>
      <c r="II112" s="15"/>
      <c r="IJ112" s="15"/>
      <c r="IK112" s="15"/>
      <c r="IL112" s="15"/>
      <c r="IM112" s="15"/>
      <c r="IN112" s="15"/>
      <c r="IO112" s="15"/>
      <c r="IP112" s="15"/>
      <c r="IQ112" s="15"/>
      <c r="IR112" s="15"/>
      <c r="IS112" s="15"/>
      <c r="IT112" s="15"/>
      <c r="IU112" s="15"/>
      <c r="IV112" s="15"/>
      <c r="IW112" s="15"/>
      <c r="IX112" s="15"/>
      <c r="IY112" s="15"/>
      <c r="IZ112" s="15"/>
    </row>
    <row r="113" spans="1:260" s="10" customFormat="1" ht="28.5" customHeight="1">
      <c r="A113" s="23"/>
      <c r="B113" s="24" t="str">
        <f t="shared" ref="B113" si="126">B105&amp;" Total"</f>
        <v>VNPT Cà Mau Total</v>
      </c>
      <c r="C113" s="24"/>
      <c r="D113" s="25"/>
      <c r="E113" s="228"/>
      <c r="F113" s="26"/>
      <c r="G113" s="23"/>
      <c r="H113" s="25"/>
      <c r="I113" s="26"/>
      <c r="J113" s="27"/>
      <c r="K113" s="25"/>
      <c r="L113" s="28"/>
      <c r="M113" s="28"/>
      <c r="N113" s="28"/>
      <c r="O113" s="29" t="e">
        <f t="shared" ref="O113" si="127">SUBTOTAL(9,O105:O112)</f>
        <v>#REF!</v>
      </c>
      <c r="P113" s="12"/>
      <c r="Q113" s="11"/>
      <c r="R113" s="28"/>
      <c r="S113" s="30"/>
      <c r="T113" s="31"/>
      <c r="U113" s="22"/>
      <c r="V113" s="32"/>
      <c r="W113" s="33"/>
      <c r="X113" s="14"/>
      <c r="Y113" s="218"/>
      <c r="Z113" s="22"/>
      <c r="AA113" s="218"/>
      <c r="AB113" s="22"/>
      <c r="AC113" s="38"/>
      <c r="AD113" s="38"/>
      <c r="AE113" s="38"/>
      <c r="AF113" s="38"/>
      <c r="AG113" s="38"/>
      <c r="AH113" s="38"/>
      <c r="AI113" s="38"/>
      <c r="AJ113" s="38"/>
      <c r="AK113" s="38"/>
      <c r="AL113" s="38"/>
      <c r="AM113" s="38"/>
      <c r="AN113" s="38"/>
      <c r="AO113" s="38"/>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5"/>
      <c r="DM113" s="15"/>
      <c r="DN113" s="15"/>
      <c r="DO113" s="15"/>
      <c r="DP113" s="15"/>
      <c r="DQ113" s="15"/>
      <c r="DR113" s="15"/>
      <c r="DS113" s="15"/>
      <c r="DT113" s="15"/>
      <c r="DU113" s="15"/>
      <c r="DV113" s="15"/>
      <c r="DW113" s="15"/>
      <c r="DX113" s="15"/>
      <c r="DY113" s="15"/>
      <c r="DZ113" s="15"/>
      <c r="EA113" s="15"/>
      <c r="EB113" s="15"/>
      <c r="EC113" s="15"/>
      <c r="ED113" s="15"/>
      <c r="EE113" s="15"/>
      <c r="EF113" s="15"/>
      <c r="EG113" s="15"/>
      <c r="EH113" s="15"/>
      <c r="EI113" s="15"/>
      <c r="EJ113" s="15"/>
      <c r="EK113" s="15"/>
      <c r="EL113" s="15"/>
      <c r="EM113" s="15"/>
      <c r="EN113" s="15"/>
      <c r="EO113" s="15"/>
      <c r="EP113" s="15"/>
      <c r="EQ113" s="15"/>
      <c r="ER113" s="15"/>
      <c r="ES113" s="15"/>
      <c r="ET113" s="15"/>
      <c r="EU113" s="15"/>
      <c r="EV113" s="15"/>
      <c r="EW113" s="15"/>
      <c r="EX113" s="15"/>
      <c r="EY113" s="15"/>
      <c r="EZ113" s="15"/>
      <c r="FA113" s="15"/>
      <c r="FB113" s="15"/>
      <c r="FC113" s="15"/>
      <c r="FD113" s="15"/>
      <c r="FE113" s="15"/>
      <c r="FF113" s="15"/>
      <c r="FG113" s="15"/>
      <c r="FH113" s="15"/>
      <c r="FI113" s="15"/>
      <c r="FJ113" s="15"/>
      <c r="FK113" s="15"/>
      <c r="FL113" s="15"/>
      <c r="FM113" s="15"/>
      <c r="FN113" s="15"/>
      <c r="FO113" s="15"/>
      <c r="FP113" s="15"/>
      <c r="FQ113" s="15"/>
      <c r="FR113" s="15"/>
      <c r="FS113" s="15"/>
      <c r="FT113" s="15"/>
      <c r="FU113" s="15"/>
      <c r="FV113" s="15"/>
      <c r="FW113" s="15"/>
      <c r="FX113" s="15"/>
      <c r="FY113" s="15"/>
      <c r="FZ113" s="15"/>
      <c r="GA113" s="15"/>
      <c r="GB113" s="15"/>
      <c r="GC113" s="15"/>
      <c r="GD113" s="15"/>
      <c r="GE113" s="15"/>
      <c r="GF113" s="15"/>
      <c r="GG113" s="15"/>
      <c r="GH113" s="15"/>
      <c r="GI113" s="15"/>
      <c r="GJ113" s="15"/>
      <c r="GK113" s="15"/>
      <c r="GL113" s="15"/>
      <c r="GM113" s="15"/>
      <c r="GN113" s="15"/>
      <c r="GO113" s="15"/>
      <c r="GP113" s="15"/>
      <c r="GQ113" s="15"/>
      <c r="GR113" s="15"/>
      <c r="GS113" s="15"/>
      <c r="GT113" s="15"/>
      <c r="GU113" s="15"/>
      <c r="GV113" s="15"/>
      <c r="GW113" s="15"/>
      <c r="GX113" s="15"/>
      <c r="GY113" s="15"/>
      <c r="GZ113" s="15"/>
      <c r="HA113" s="15"/>
      <c r="HB113" s="15"/>
      <c r="HC113" s="15"/>
      <c r="HD113" s="15"/>
      <c r="HE113" s="15"/>
      <c r="HF113" s="15"/>
      <c r="HG113" s="15"/>
      <c r="HH113" s="15"/>
      <c r="HI113" s="15"/>
      <c r="HJ113" s="15"/>
      <c r="HK113" s="15"/>
      <c r="HL113" s="15"/>
      <c r="HM113" s="15"/>
      <c r="HN113" s="15"/>
      <c r="HO113" s="15"/>
      <c r="HP113" s="15"/>
      <c r="HQ113" s="15"/>
      <c r="HR113" s="15"/>
      <c r="HS113" s="15"/>
      <c r="HT113" s="15"/>
      <c r="HU113" s="15"/>
      <c r="HV113" s="15"/>
      <c r="HW113" s="15"/>
      <c r="HX113" s="15"/>
      <c r="HY113" s="15"/>
      <c r="HZ113" s="15"/>
      <c r="IA113" s="15"/>
      <c r="IB113" s="15"/>
      <c r="IC113" s="15"/>
      <c r="ID113" s="15"/>
      <c r="IE113" s="15"/>
      <c r="IF113" s="15"/>
      <c r="IG113" s="15"/>
      <c r="IH113" s="15"/>
      <c r="II113" s="15"/>
      <c r="IJ113" s="15"/>
      <c r="IK113" s="15"/>
      <c r="IL113" s="15"/>
      <c r="IM113" s="15"/>
      <c r="IN113" s="15"/>
      <c r="IO113" s="15"/>
      <c r="IP113" s="15"/>
      <c r="IQ113" s="15"/>
      <c r="IR113" s="15"/>
      <c r="IS113" s="15"/>
      <c r="IT113" s="15"/>
      <c r="IU113" s="15"/>
      <c r="IV113" s="15"/>
      <c r="IW113" s="15"/>
      <c r="IX113" s="15"/>
      <c r="IY113" s="15"/>
      <c r="IZ113" s="15"/>
    </row>
    <row r="114" spans="1:260" s="10" customFormat="1" ht="36.75" customHeight="1">
      <c r="A114" s="11">
        <f t="shared" si="95"/>
        <v>13</v>
      </c>
      <c r="B114" s="16" t="str">
        <f>VLOOKUP(A114,'Tên tỉnh'!$A$3:$C$65,2,FALSE)</f>
        <v>VNPT Cao Bằng</v>
      </c>
      <c r="C114" s="17" t="str">
        <f>VLOOKUP(A114,'Tên tỉnh'!$A$3:$C$65,3,FALSE)</f>
        <v>Cao Bằng</v>
      </c>
      <c r="D114" s="18" t="s">
        <v>485</v>
      </c>
      <c r="E114" s="17" t="s">
        <v>486</v>
      </c>
      <c r="F114" s="19">
        <v>43633</v>
      </c>
      <c r="G114" s="11">
        <v>1</v>
      </c>
      <c r="H114" s="11" t="s">
        <v>487</v>
      </c>
      <c r="I114" s="20">
        <v>44056</v>
      </c>
      <c r="J114" s="21" t="s">
        <v>419</v>
      </c>
      <c r="K114" s="11" t="s">
        <v>26</v>
      </c>
      <c r="L114" s="13">
        <v>829150</v>
      </c>
      <c r="M114" s="13" t="e">
        <f>VLOOKUP(C114,[1]!Table1[[Province]:[Ngày HĐ dự phòng]],5,FALSE)</f>
        <v>#REF!</v>
      </c>
      <c r="N114" s="13" t="e">
        <f>VLOOKUP(C114,[1]!Table1[[Province]:[Ngày HĐ dự phòng]],6,FALSE)</f>
        <v>#REF!</v>
      </c>
      <c r="O114" s="13" t="e">
        <f t="shared" si="84"/>
        <v>#REF!</v>
      </c>
      <c r="P114" s="12"/>
      <c r="Q114" s="22" t="e">
        <f>VLOOKUP(C114,[1]!Table1[[Province]:[Ngày HĐ dự phòng]],15,FALSE)</f>
        <v>#REF!</v>
      </c>
      <c r="R114" s="12"/>
      <c r="S114" s="22">
        <v>44153</v>
      </c>
      <c r="T114" s="22">
        <v>44068</v>
      </c>
      <c r="U114" s="22" t="e">
        <f t="shared" ref="U114:U121" si="128">Q114</f>
        <v>#REF!</v>
      </c>
      <c r="V114" s="14" t="e">
        <f t="shared" ref="V114:V121" si="129">U114-T114+1</f>
        <v>#REF!</v>
      </c>
      <c r="W114" s="12">
        <v>45</v>
      </c>
      <c r="X114" s="14" t="e">
        <f t="shared" ref="X114:X121" si="130">V114-W114</f>
        <v>#REF!</v>
      </c>
      <c r="Y114" s="218" t="e">
        <f>VLOOKUP(C114,[1]!Table1[[Province]:[Ngày HĐ dự phòng]],34,FALSE)</f>
        <v>#REF!</v>
      </c>
      <c r="Z114" s="22" t="e">
        <f>VLOOKUP(C114,[1]!Table1[[Province]:[Ngày HĐ dự phòng]],35,FALSE)</f>
        <v>#REF!</v>
      </c>
      <c r="AA114" s="218" t="e">
        <f>VLOOKUP(C114,[1]!Table1[[Province]:[Ngày HĐ dự phòng]],36,FALSE)</f>
        <v>#REF!</v>
      </c>
      <c r="AB114" s="22" t="e">
        <f>VLOOKUP(C114,[1]!Table1[[Province]:[Ngày HĐ dự phòng]],37,FALSE)</f>
        <v>#REF!</v>
      </c>
      <c r="AC114" s="40" t="e">
        <f t="shared" ref="AC114:AC121" si="131">O114</f>
        <v>#REF!</v>
      </c>
      <c r="AD114" s="43" t="e">
        <f t="shared" ref="AD114:AD121" si="132">AC114*0.1</f>
        <v>#REF!</v>
      </c>
      <c r="AE114" s="43" t="e">
        <f t="shared" ref="AE114:AE121" si="133">AC114+AD114</f>
        <v>#REF!</v>
      </c>
      <c r="AF114" s="39" t="e">
        <f>VLOOKUP(C114,[1]!Table1[[Province]:[Ngày HĐ dự phòng]],13,FALSE)</f>
        <v>#REF!</v>
      </c>
      <c r="AG114" s="39" t="e">
        <f t="shared" ref="AG114:AG121" si="134">AF114</f>
        <v>#REF!</v>
      </c>
      <c r="AH114" s="39">
        <v>44068</v>
      </c>
      <c r="AI114" s="39">
        <v>44097</v>
      </c>
      <c r="AJ114" s="39">
        <v>44097</v>
      </c>
      <c r="AK114" s="231" t="s">
        <v>497</v>
      </c>
      <c r="AL114" s="230">
        <v>44153</v>
      </c>
      <c r="AM114" s="42">
        <v>3008400799</v>
      </c>
      <c r="AN114" s="230">
        <v>44913</v>
      </c>
      <c r="AO114" s="39" t="e">
        <f t="shared" ref="AO114:AO121" si="135">AF114</f>
        <v>#REF!</v>
      </c>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5"/>
      <c r="DM114" s="15"/>
      <c r="DN114" s="15"/>
      <c r="DO114" s="15"/>
      <c r="DP114" s="15"/>
      <c r="DQ114" s="15"/>
      <c r="DR114" s="15"/>
      <c r="DS114" s="15"/>
      <c r="DT114" s="15"/>
      <c r="DU114" s="15"/>
      <c r="DV114" s="15"/>
      <c r="DW114" s="15"/>
      <c r="DX114" s="15"/>
      <c r="DY114" s="15"/>
      <c r="DZ114" s="15"/>
      <c r="EA114" s="15"/>
      <c r="EB114" s="15"/>
      <c r="EC114" s="15"/>
      <c r="ED114" s="15"/>
      <c r="EE114" s="15"/>
      <c r="EF114" s="15"/>
      <c r="EG114" s="15"/>
      <c r="EH114" s="15"/>
      <c r="EI114" s="15"/>
      <c r="EJ114" s="15"/>
      <c r="EK114" s="15"/>
      <c r="EL114" s="15"/>
      <c r="EM114" s="15"/>
      <c r="EN114" s="15"/>
      <c r="EO114" s="15"/>
      <c r="EP114" s="15"/>
      <c r="EQ114" s="15"/>
      <c r="ER114" s="15"/>
      <c r="ES114" s="15"/>
      <c r="ET114" s="15"/>
      <c r="EU114" s="15"/>
      <c r="EV114" s="15"/>
      <c r="EW114" s="15"/>
      <c r="EX114" s="15"/>
      <c r="EY114" s="15"/>
      <c r="EZ114" s="15"/>
      <c r="FA114" s="15"/>
      <c r="FB114" s="15"/>
      <c r="FC114" s="15"/>
      <c r="FD114" s="15"/>
      <c r="FE114" s="15"/>
      <c r="FF114" s="15"/>
      <c r="FG114" s="15"/>
      <c r="FH114" s="15"/>
      <c r="FI114" s="15"/>
      <c r="FJ114" s="15"/>
      <c r="FK114" s="15"/>
      <c r="FL114" s="15"/>
      <c r="FM114" s="15"/>
      <c r="FN114" s="15"/>
      <c r="FO114" s="15"/>
      <c r="FP114" s="15"/>
      <c r="FQ114" s="15"/>
      <c r="FR114" s="15"/>
      <c r="FS114" s="15"/>
      <c r="FT114" s="15"/>
      <c r="FU114" s="15"/>
      <c r="FV114" s="15"/>
      <c r="FW114" s="15"/>
      <c r="FX114" s="15"/>
      <c r="FY114" s="15"/>
      <c r="FZ114" s="15"/>
      <c r="GA114" s="15"/>
      <c r="GB114" s="15"/>
      <c r="GC114" s="15"/>
      <c r="GD114" s="15"/>
      <c r="GE114" s="15"/>
      <c r="GF114" s="15"/>
      <c r="GG114" s="15"/>
      <c r="GH114" s="15"/>
      <c r="GI114" s="15"/>
      <c r="GJ114" s="15"/>
      <c r="GK114" s="15"/>
      <c r="GL114" s="15"/>
      <c r="GM114" s="15"/>
      <c r="GN114" s="15"/>
      <c r="GO114" s="15"/>
      <c r="GP114" s="15"/>
      <c r="GQ114" s="15"/>
      <c r="GR114" s="15"/>
      <c r="GS114" s="15"/>
      <c r="GT114" s="15"/>
      <c r="GU114" s="15"/>
      <c r="GV114" s="15"/>
      <c r="GW114" s="15"/>
      <c r="GX114" s="15"/>
      <c r="GY114" s="15"/>
      <c r="GZ114" s="15"/>
      <c r="HA114" s="15"/>
      <c r="HB114" s="15"/>
      <c r="HC114" s="15"/>
      <c r="HD114" s="15"/>
      <c r="HE114" s="15"/>
      <c r="HF114" s="15"/>
      <c r="HG114" s="15"/>
      <c r="HH114" s="15"/>
      <c r="HI114" s="15"/>
      <c r="HJ114" s="15"/>
      <c r="HK114" s="15"/>
      <c r="HL114" s="15"/>
      <c r="HM114" s="15"/>
      <c r="HN114" s="15"/>
      <c r="HO114" s="15"/>
      <c r="HP114" s="15"/>
      <c r="HQ114" s="15"/>
      <c r="HR114" s="15"/>
      <c r="HS114" s="15"/>
      <c r="HT114" s="15"/>
      <c r="HU114" s="15"/>
      <c r="HV114" s="15"/>
      <c r="HW114" s="15"/>
      <c r="HX114" s="15"/>
      <c r="HY114" s="15"/>
      <c r="HZ114" s="15"/>
      <c r="IA114" s="15"/>
      <c r="IB114" s="15"/>
      <c r="IC114" s="15"/>
      <c r="ID114" s="15"/>
      <c r="IE114" s="15"/>
      <c r="IF114" s="15"/>
      <c r="IG114" s="15"/>
      <c r="IH114" s="15"/>
      <c r="II114" s="15"/>
      <c r="IJ114" s="15"/>
      <c r="IK114" s="15"/>
      <c r="IL114" s="15"/>
      <c r="IM114" s="15"/>
      <c r="IN114" s="15"/>
      <c r="IO114" s="15"/>
      <c r="IP114" s="15"/>
      <c r="IQ114" s="15"/>
      <c r="IR114" s="15"/>
      <c r="IS114" s="15"/>
      <c r="IT114" s="15"/>
      <c r="IU114" s="15"/>
      <c r="IV114" s="15"/>
      <c r="IW114" s="15"/>
      <c r="IX114" s="15"/>
      <c r="IY114" s="15"/>
      <c r="IZ114" s="15"/>
    </row>
    <row r="115" spans="1:260" s="10" customFormat="1" ht="36.75" customHeight="1">
      <c r="A115" s="11">
        <f t="shared" si="95"/>
        <v>13</v>
      </c>
      <c r="B115" s="16" t="str">
        <f>VLOOKUP(A115,'Tên tỉnh'!$A$3:$C$65,2,FALSE)</f>
        <v>VNPT Cao Bằng</v>
      </c>
      <c r="C115" s="17" t="str">
        <f>VLOOKUP(A115,'Tên tỉnh'!$A$3:$C$65,3,FALSE)</f>
        <v>Cao Bằng</v>
      </c>
      <c r="D115" s="18" t="s">
        <v>485</v>
      </c>
      <c r="E115" s="17" t="s">
        <v>486</v>
      </c>
      <c r="F115" s="19">
        <v>43633</v>
      </c>
      <c r="G115" s="11">
        <v>2</v>
      </c>
      <c r="H115" s="12" t="s">
        <v>488</v>
      </c>
      <c r="I115" s="20">
        <v>44056</v>
      </c>
      <c r="J115" s="21" t="s">
        <v>419</v>
      </c>
      <c r="K115" s="11" t="s">
        <v>26</v>
      </c>
      <c r="L115" s="13">
        <v>829150</v>
      </c>
      <c r="M115" s="13" t="e">
        <f>VLOOKUP(C115,[2]!Table1[[Province]:[Ngày HĐ dự phòng]],5,FALSE)</f>
        <v>#REF!</v>
      </c>
      <c r="N115" s="13" t="e">
        <f>VLOOKUP(C115,[2]!Table1[[Province]:[Ngày HĐ dự phòng]],6,FALSE)</f>
        <v>#REF!</v>
      </c>
      <c r="O115" s="13" t="e">
        <f t="shared" si="84"/>
        <v>#REF!</v>
      </c>
      <c r="P115" s="12"/>
      <c r="Q115" s="22" t="e">
        <f>VLOOKUP(C115,[2]!Table1[[Province]:[Ngày HĐ dự phòng]],14,FALSE)</f>
        <v>#REF!</v>
      </c>
      <c r="R115" s="12"/>
      <c r="S115" s="22">
        <v>44154</v>
      </c>
      <c r="T115" s="22">
        <v>44091</v>
      </c>
      <c r="U115" s="22" t="e">
        <f t="shared" si="128"/>
        <v>#REF!</v>
      </c>
      <c r="V115" s="14" t="e">
        <f t="shared" si="129"/>
        <v>#REF!</v>
      </c>
      <c r="W115" s="12">
        <v>30</v>
      </c>
      <c r="X115" s="14" t="e">
        <f t="shared" si="130"/>
        <v>#REF!</v>
      </c>
      <c r="Y115" s="218" t="e">
        <f>VLOOKUP(C115,[2]!Table1[[Province]:[Ngày HĐ dự phòng]],30,FALSE)</f>
        <v>#REF!</v>
      </c>
      <c r="Z115" s="22" t="e">
        <f>VLOOKUP(C115,[2]!Table1[[Province]:[Ngày HĐ dự phòng]],31,FALSE)</f>
        <v>#REF!</v>
      </c>
      <c r="AA115" s="218" t="e">
        <f>VLOOKUP(C115,[2]!Table1[[Province]:[Ngày HĐ dự phòng]],32,FALSE)</f>
        <v>#REF!</v>
      </c>
      <c r="AB115" s="22" t="e">
        <f>VLOOKUP(C115,[2]!Table1[[Province]:[Ngày HĐ dự phòng]],33,FALSE)</f>
        <v>#REF!</v>
      </c>
      <c r="AC115" s="40" t="e">
        <f t="shared" si="131"/>
        <v>#REF!</v>
      </c>
      <c r="AD115" s="43" t="e">
        <f t="shared" si="132"/>
        <v>#REF!</v>
      </c>
      <c r="AE115" s="43" t="e">
        <f t="shared" si="133"/>
        <v>#REF!</v>
      </c>
      <c r="AF115" s="39" t="e">
        <f>VLOOKUP(C115,[2]!Table1[[Province]:[Ngày HĐ dự phòng]],12,FALSE)</f>
        <v>#REF!</v>
      </c>
      <c r="AG115" s="39" t="e">
        <f t="shared" si="134"/>
        <v>#REF!</v>
      </c>
      <c r="AH115" s="39">
        <v>44091</v>
      </c>
      <c r="AI115" s="39">
        <v>44111</v>
      </c>
      <c r="AJ115" s="39">
        <v>44111</v>
      </c>
      <c r="AK115" s="231" t="s">
        <v>498</v>
      </c>
      <c r="AL115" s="230">
        <v>44154</v>
      </c>
      <c r="AM115" s="42">
        <v>1557031765</v>
      </c>
      <c r="AN115" s="230">
        <v>44914</v>
      </c>
      <c r="AO115" s="39" t="e">
        <f t="shared" si="135"/>
        <v>#REF!</v>
      </c>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5"/>
      <c r="DO115" s="15"/>
      <c r="DP115" s="15"/>
      <c r="DQ115" s="15"/>
      <c r="DR115" s="15"/>
      <c r="DS115" s="15"/>
      <c r="DT115" s="15"/>
      <c r="DU115" s="15"/>
      <c r="DV115" s="15"/>
      <c r="DW115" s="15"/>
      <c r="DX115" s="15"/>
      <c r="DY115" s="15"/>
      <c r="DZ115" s="15"/>
      <c r="EA115" s="15"/>
      <c r="EB115" s="15"/>
      <c r="EC115" s="15"/>
      <c r="ED115" s="15"/>
      <c r="EE115" s="15"/>
      <c r="EF115" s="15"/>
      <c r="EG115" s="15"/>
      <c r="EH115" s="15"/>
      <c r="EI115" s="15"/>
      <c r="EJ115" s="15"/>
      <c r="EK115" s="15"/>
      <c r="EL115" s="15"/>
      <c r="EM115" s="15"/>
      <c r="EN115" s="15"/>
      <c r="EO115" s="15"/>
      <c r="EP115" s="15"/>
      <c r="EQ115" s="15"/>
      <c r="ER115" s="15"/>
      <c r="ES115" s="15"/>
      <c r="ET115" s="15"/>
      <c r="EU115" s="15"/>
      <c r="EV115" s="15"/>
      <c r="EW115" s="15"/>
      <c r="EX115" s="15"/>
      <c r="EY115" s="15"/>
      <c r="EZ115" s="15"/>
      <c r="FA115" s="15"/>
      <c r="FB115" s="15"/>
      <c r="FC115" s="15"/>
      <c r="FD115" s="15"/>
      <c r="FE115" s="15"/>
      <c r="FF115" s="15"/>
      <c r="FG115" s="15"/>
      <c r="FH115" s="15"/>
      <c r="FI115" s="15"/>
      <c r="FJ115" s="15"/>
      <c r="FK115" s="15"/>
      <c r="FL115" s="15"/>
      <c r="FM115" s="15"/>
      <c r="FN115" s="15"/>
      <c r="FO115" s="15"/>
      <c r="FP115" s="15"/>
      <c r="FQ115" s="15"/>
      <c r="FR115" s="15"/>
      <c r="FS115" s="15"/>
      <c r="FT115" s="15"/>
      <c r="FU115" s="15"/>
      <c r="FV115" s="15"/>
      <c r="FW115" s="15"/>
      <c r="FX115" s="15"/>
      <c r="FY115" s="15"/>
      <c r="FZ115" s="15"/>
      <c r="GA115" s="15"/>
      <c r="GB115" s="15"/>
      <c r="GC115" s="15"/>
      <c r="GD115" s="15"/>
      <c r="GE115" s="15"/>
      <c r="GF115" s="15"/>
      <c r="GG115" s="15"/>
      <c r="GH115" s="15"/>
      <c r="GI115" s="15"/>
      <c r="GJ115" s="15"/>
      <c r="GK115" s="15"/>
      <c r="GL115" s="15"/>
      <c r="GM115" s="15"/>
      <c r="GN115" s="15"/>
      <c r="GO115" s="15"/>
      <c r="GP115" s="15"/>
      <c r="GQ115" s="15"/>
      <c r="GR115" s="15"/>
      <c r="GS115" s="15"/>
      <c r="GT115" s="15"/>
      <c r="GU115" s="15"/>
      <c r="GV115" s="15"/>
      <c r="GW115" s="15"/>
      <c r="GX115" s="15"/>
      <c r="GY115" s="15"/>
      <c r="GZ115" s="15"/>
      <c r="HA115" s="15"/>
      <c r="HB115" s="15"/>
      <c r="HC115" s="15"/>
      <c r="HD115" s="15"/>
      <c r="HE115" s="15"/>
      <c r="HF115" s="15"/>
      <c r="HG115" s="15"/>
      <c r="HH115" s="15"/>
      <c r="HI115" s="15"/>
      <c r="HJ115" s="15"/>
      <c r="HK115" s="15"/>
      <c r="HL115" s="15"/>
      <c r="HM115" s="15"/>
      <c r="HN115" s="15"/>
      <c r="HO115" s="15"/>
      <c r="HP115" s="15"/>
      <c r="HQ115" s="15"/>
      <c r="HR115" s="15"/>
      <c r="HS115" s="15"/>
      <c r="HT115" s="15"/>
      <c r="HU115" s="15"/>
      <c r="HV115" s="15"/>
      <c r="HW115" s="15"/>
      <c r="HX115" s="15"/>
      <c r="HY115" s="15"/>
      <c r="HZ115" s="15"/>
      <c r="IA115" s="15"/>
      <c r="IB115" s="15"/>
      <c r="IC115" s="15"/>
      <c r="ID115" s="15"/>
      <c r="IE115" s="15"/>
      <c r="IF115" s="15"/>
      <c r="IG115" s="15"/>
      <c r="IH115" s="15"/>
      <c r="II115" s="15"/>
      <c r="IJ115" s="15"/>
      <c r="IK115" s="15"/>
      <c r="IL115" s="15"/>
      <c r="IM115" s="15"/>
      <c r="IN115" s="15"/>
      <c r="IO115" s="15"/>
      <c r="IP115" s="15"/>
      <c r="IQ115" s="15"/>
      <c r="IR115" s="15"/>
      <c r="IS115" s="15"/>
      <c r="IT115" s="15"/>
      <c r="IU115" s="15"/>
      <c r="IV115" s="15"/>
      <c r="IW115" s="15"/>
      <c r="IX115" s="15"/>
      <c r="IY115" s="15"/>
      <c r="IZ115" s="15"/>
    </row>
    <row r="116" spans="1:260" s="25" customFormat="1" ht="27" customHeight="1">
      <c r="A116" s="11">
        <f t="shared" si="95"/>
        <v>13</v>
      </c>
      <c r="B116" s="16" t="str">
        <f>VLOOKUP(A116,'Tên tỉnh'!$A$3:$C$65,2,FALSE)</f>
        <v>VNPT Cao Bằng</v>
      </c>
      <c r="C116" s="17" t="str">
        <f>VLOOKUP(A116,'Tên tỉnh'!$A$3:$C$65,3,FALSE)</f>
        <v>Cao Bằng</v>
      </c>
      <c r="D116" s="18" t="s">
        <v>485</v>
      </c>
      <c r="E116" s="17" t="s">
        <v>486</v>
      </c>
      <c r="F116" s="19">
        <v>43633</v>
      </c>
      <c r="G116" s="11">
        <v>3</v>
      </c>
      <c r="H116" s="12" t="s">
        <v>494</v>
      </c>
      <c r="I116" s="20">
        <v>44056</v>
      </c>
      <c r="J116" s="21" t="s">
        <v>419</v>
      </c>
      <c r="K116" s="11" t="s">
        <v>26</v>
      </c>
      <c r="L116" s="13">
        <v>829150</v>
      </c>
      <c r="M116" s="13" t="e">
        <f>VLOOKUP(C116,[3]!Table1[[Province]:[Ngày HĐ dự phòng]],5,FALSE)</f>
        <v>#REF!</v>
      </c>
      <c r="N116" s="13" t="e">
        <f>VLOOKUP(C116,[3]!Table1[[Province]:[Ngày HĐ dự phòng]],6,FALSE)</f>
        <v>#REF!</v>
      </c>
      <c r="O116" s="13" t="e">
        <f t="shared" si="84"/>
        <v>#REF!</v>
      </c>
      <c r="P116" s="12"/>
      <c r="Q116" s="22" t="e">
        <f>VLOOKUP(C116,[3]!Table1[[Province]:[Ngày HĐ dự phòng]],14,FALSE)</f>
        <v>#REF!</v>
      </c>
      <c r="R116" s="12"/>
      <c r="S116" s="22">
        <v>44180</v>
      </c>
      <c r="T116" s="22">
        <v>44118</v>
      </c>
      <c r="U116" s="22" t="e">
        <f t="shared" si="128"/>
        <v>#REF!</v>
      </c>
      <c r="V116" s="14" t="e">
        <f t="shared" si="129"/>
        <v>#REF!</v>
      </c>
      <c r="W116" s="12">
        <v>30</v>
      </c>
      <c r="X116" s="14" t="e">
        <f t="shared" si="130"/>
        <v>#REF!</v>
      </c>
      <c r="Y116" s="218" t="e">
        <f>VLOOKUP(C116,[3]!Table1[[Province]:[Ngày HĐ dự phòng]],30,FALSE)</f>
        <v>#REF!</v>
      </c>
      <c r="Z116" s="22" t="e">
        <f>VLOOKUP(C116,[3]!Table1[[Province]:[Ngày HĐ dự phòng]],31,FALSE)</f>
        <v>#REF!</v>
      </c>
      <c r="AA116" s="218" t="e">
        <f>VLOOKUP(C116,[3]!Table1[[Province]:[Ngày HĐ dự phòng]],32,FALSE)</f>
        <v>#REF!</v>
      </c>
      <c r="AB116" s="22" t="e">
        <f>VLOOKUP(C116,[3]!Table1[[Province]:[Ngày HĐ dự phòng]],33,FALSE)</f>
        <v>#REF!</v>
      </c>
      <c r="AC116" s="40" t="e">
        <f t="shared" si="131"/>
        <v>#REF!</v>
      </c>
      <c r="AD116" s="43" t="e">
        <f t="shared" si="132"/>
        <v>#REF!</v>
      </c>
      <c r="AE116" s="43" t="e">
        <f t="shared" si="133"/>
        <v>#REF!</v>
      </c>
      <c r="AF116" s="39" t="e">
        <f>VLOOKUP(C116,[3]!Table1[[Province]:[Ngày HĐ dự phòng]],12,FALSE)</f>
        <v>#REF!</v>
      </c>
      <c r="AG116" s="39" t="e">
        <f t="shared" si="134"/>
        <v>#REF!</v>
      </c>
      <c r="AH116" s="39">
        <v>44118</v>
      </c>
      <c r="AI116" s="39">
        <v>44132</v>
      </c>
      <c r="AJ116" s="39">
        <v>44132</v>
      </c>
      <c r="AK116" s="231" t="s">
        <v>499</v>
      </c>
      <c r="AL116" s="230">
        <v>44190</v>
      </c>
      <c r="AM116" s="42">
        <v>1453466784</v>
      </c>
      <c r="AN116" s="230">
        <v>44941</v>
      </c>
      <c r="AO116" s="39" t="e">
        <f t="shared" si="135"/>
        <v>#REF!</v>
      </c>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c r="EX116" s="34"/>
      <c r="EY116" s="34"/>
      <c r="EZ116" s="34"/>
      <c r="FA116" s="34"/>
      <c r="FB116" s="34"/>
      <c r="FC116" s="34"/>
      <c r="FD116" s="34"/>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4"/>
      <c r="IU116" s="34"/>
      <c r="IV116" s="34"/>
      <c r="IW116" s="34"/>
      <c r="IX116" s="34"/>
      <c r="IY116" s="34"/>
      <c r="IZ116" s="34"/>
    </row>
    <row r="117" spans="1:260" s="10" customFormat="1" ht="36.75" customHeight="1">
      <c r="A117" s="11">
        <f t="shared" si="95"/>
        <v>13</v>
      </c>
      <c r="B117" s="16" t="str">
        <f>VLOOKUP(A117,'Tên tỉnh'!$A$3:$C$65,2,FALSE)</f>
        <v>VNPT Cao Bằng</v>
      </c>
      <c r="C117" s="17" t="str">
        <f>VLOOKUP(A117,'Tên tỉnh'!$A$3:$C$65,3,FALSE)</f>
        <v>Cao Bằng</v>
      </c>
      <c r="D117" s="18" t="s">
        <v>485</v>
      </c>
      <c r="E117" s="17" t="s">
        <v>486</v>
      </c>
      <c r="F117" s="19">
        <v>43633</v>
      </c>
      <c r="G117" s="11">
        <v>4</v>
      </c>
      <c r="H117" s="11" t="s">
        <v>489</v>
      </c>
      <c r="I117" s="20">
        <v>44056</v>
      </c>
      <c r="J117" s="21" t="s">
        <v>419</v>
      </c>
      <c r="K117" s="11" t="s">
        <v>26</v>
      </c>
      <c r="L117" s="13">
        <v>829150</v>
      </c>
      <c r="M117" s="13" t="e">
        <f>VLOOKUP(C117,[4]!Table1[[Province]:[Ngày HĐ dự phòng]],6,FALSE)</f>
        <v>#REF!</v>
      </c>
      <c r="N117" s="13" t="e">
        <f>VLOOKUP(C117,[4]!Table1[[Province]:[Ngày HĐ dự phòng]],7,FALSE)</f>
        <v>#REF!</v>
      </c>
      <c r="O117" s="13" t="e">
        <f t="shared" si="84"/>
        <v>#REF!</v>
      </c>
      <c r="P117" s="12"/>
      <c r="Q117" s="22" t="e">
        <f>VLOOKUP(C117,[4]!Table1[[Province]:[Ngày HĐ dự phòng]],16,FALSE)</f>
        <v>#REF!</v>
      </c>
      <c r="R117" s="12"/>
      <c r="S117" s="22">
        <v>44208</v>
      </c>
      <c r="T117" s="22">
        <v>44127</v>
      </c>
      <c r="U117" s="22" t="e">
        <f t="shared" si="128"/>
        <v>#REF!</v>
      </c>
      <c r="V117" s="14" t="e">
        <f t="shared" si="129"/>
        <v>#REF!</v>
      </c>
      <c r="W117" s="12">
        <v>30</v>
      </c>
      <c r="X117" s="14" t="e">
        <f t="shared" si="130"/>
        <v>#REF!</v>
      </c>
      <c r="Y117" s="218" t="e">
        <f>VLOOKUP(C117,[4]!Table1[[Province]:[Ngày HĐ dự phòng]],32,FALSE)</f>
        <v>#REF!</v>
      </c>
      <c r="Z117" s="22" t="e">
        <f>VLOOKUP(C117,[4]!Table1[[Province]:[Ngày HĐ dự phòng]],33,FALSE)</f>
        <v>#REF!</v>
      </c>
      <c r="AA117" s="218" t="e">
        <f>VLOOKUP(C117,[4]!Table1[[Province]:[Ngày HĐ dự phòng]],34,FALSE)</f>
        <v>#REF!</v>
      </c>
      <c r="AB117" s="22" t="e">
        <f>VLOOKUP(C117,[4]!Table1[[Province]:[Ngày HĐ dự phòng]],35,FALSE)</f>
        <v>#REF!</v>
      </c>
      <c r="AC117" s="40" t="e">
        <f t="shared" si="131"/>
        <v>#REF!</v>
      </c>
      <c r="AD117" s="43" t="e">
        <f t="shared" si="132"/>
        <v>#REF!</v>
      </c>
      <c r="AE117" s="43" t="e">
        <f t="shared" si="133"/>
        <v>#REF!</v>
      </c>
      <c r="AF117" s="39" t="e">
        <f>VLOOKUP(C117,[4]!Table1[[Province]:[Ngày HĐ dự phòng]],13,FALSE)</f>
        <v>#REF!</v>
      </c>
      <c r="AG117" s="39" t="e">
        <f t="shared" si="134"/>
        <v>#REF!</v>
      </c>
      <c r="AH117" s="39">
        <v>44127</v>
      </c>
      <c r="AI117" s="39">
        <v>44161</v>
      </c>
      <c r="AJ117" s="39">
        <v>44161</v>
      </c>
      <c r="AK117" s="231" t="s">
        <v>500</v>
      </c>
      <c r="AL117" s="230">
        <v>44214</v>
      </c>
      <c r="AM117" s="42">
        <v>241970845</v>
      </c>
      <c r="AN117" s="230">
        <v>44970</v>
      </c>
      <c r="AO117" s="39" t="e">
        <f t="shared" si="135"/>
        <v>#REF!</v>
      </c>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c r="DJ117" s="15"/>
      <c r="DK117" s="15"/>
      <c r="DL117" s="15"/>
      <c r="DM117" s="15"/>
      <c r="DN117" s="15"/>
      <c r="DO117" s="15"/>
      <c r="DP117" s="15"/>
      <c r="DQ117" s="15"/>
      <c r="DR117" s="15"/>
      <c r="DS117" s="15"/>
      <c r="DT117" s="15"/>
      <c r="DU117" s="15"/>
      <c r="DV117" s="15"/>
      <c r="DW117" s="15"/>
      <c r="DX117" s="15"/>
      <c r="DY117" s="15"/>
      <c r="DZ117" s="15"/>
      <c r="EA117" s="15"/>
      <c r="EB117" s="15"/>
      <c r="EC117" s="15"/>
      <c r="ED117" s="15"/>
      <c r="EE117" s="15"/>
      <c r="EF117" s="15"/>
      <c r="EG117" s="15"/>
      <c r="EH117" s="15"/>
      <c r="EI117" s="15"/>
      <c r="EJ117" s="15"/>
      <c r="EK117" s="15"/>
      <c r="EL117" s="15"/>
      <c r="EM117" s="15"/>
      <c r="EN117" s="15"/>
      <c r="EO117" s="15"/>
      <c r="EP117" s="15"/>
      <c r="EQ117" s="15"/>
      <c r="ER117" s="15"/>
      <c r="ES117" s="15"/>
      <c r="ET117" s="15"/>
      <c r="EU117" s="15"/>
      <c r="EV117" s="15"/>
      <c r="EW117" s="15"/>
      <c r="EX117" s="15"/>
      <c r="EY117" s="15"/>
      <c r="EZ117" s="15"/>
      <c r="FA117" s="15"/>
      <c r="FB117" s="15"/>
      <c r="FC117" s="15"/>
      <c r="FD117" s="15"/>
      <c r="FE117" s="15"/>
      <c r="FF117" s="15"/>
      <c r="FG117" s="15"/>
      <c r="FH117" s="15"/>
      <c r="FI117" s="15"/>
      <c r="FJ117" s="15"/>
      <c r="FK117" s="15"/>
      <c r="FL117" s="15"/>
      <c r="FM117" s="15"/>
      <c r="FN117" s="15"/>
      <c r="FO117" s="15"/>
      <c r="FP117" s="15"/>
      <c r="FQ117" s="15"/>
      <c r="FR117" s="15"/>
      <c r="FS117" s="15"/>
      <c r="FT117" s="15"/>
      <c r="FU117" s="15"/>
      <c r="FV117" s="15"/>
      <c r="FW117" s="15"/>
      <c r="FX117" s="15"/>
      <c r="FY117" s="15"/>
      <c r="FZ117" s="15"/>
      <c r="GA117" s="15"/>
      <c r="GB117" s="15"/>
      <c r="GC117" s="15"/>
      <c r="GD117" s="15"/>
      <c r="GE117" s="15"/>
      <c r="GF117" s="15"/>
      <c r="GG117" s="15"/>
      <c r="GH117" s="15"/>
      <c r="GI117" s="15"/>
      <c r="GJ117" s="15"/>
      <c r="GK117" s="15"/>
      <c r="GL117" s="15"/>
      <c r="GM117" s="15"/>
      <c r="GN117" s="15"/>
      <c r="GO117" s="15"/>
      <c r="GP117" s="15"/>
      <c r="GQ117" s="15"/>
      <c r="GR117" s="15"/>
      <c r="GS117" s="15"/>
      <c r="GT117" s="15"/>
      <c r="GU117" s="15"/>
      <c r="GV117" s="15"/>
      <c r="GW117" s="15"/>
      <c r="GX117" s="15"/>
      <c r="GY117" s="15"/>
      <c r="GZ117" s="15"/>
      <c r="HA117" s="15"/>
      <c r="HB117" s="15"/>
      <c r="HC117" s="15"/>
      <c r="HD117" s="15"/>
      <c r="HE117" s="15"/>
      <c r="HF117" s="15"/>
      <c r="HG117" s="15"/>
      <c r="HH117" s="15"/>
      <c r="HI117" s="15"/>
      <c r="HJ117" s="15"/>
      <c r="HK117" s="15"/>
      <c r="HL117" s="15"/>
      <c r="HM117" s="15"/>
      <c r="HN117" s="15"/>
      <c r="HO117" s="15"/>
      <c r="HP117" s="15"/>
      <c r="HQ117" s="15"/>
      <c r="HR117" s="15"/>
      <c r="HS117" s="15"/>
      <c r="HT117" s="15"/>
      <c r="HU117" s="15"/>
      <c r="HV117" s="15"/>
      <c r="HW117" s="15"/>
      <c r="HX117" s="15"/>
      <c r="HY117" s="15"/>
      <c r="HZ117" s="15"/>
      <c r="IA117" s="15"/>
      <c r="IB117" s="15"/>
      <c r="IC117" s="15"/>
      <c r="ID117" s="15"/>
      <c r="IE117" s="15"/>
      <c r="IF117" s="15"/>
      <c r="IG117" s="15"/>
      <c r="IH117" s="15"/>
      <c r="II117" s="15"/>
      <c r="IJ117" s="15"/>
      <c r="IK117" s="15"/>
      <c r="IL117" s="15"/>
      <c r="IM117" s="15"/>
      <c r="IN117" s="15"/>
      <c r="IO117" s="15"/>
      <c r="IP117" s="15"/>
      <c r="IQ117" s="15"/>
      <c r="IR117" s="15"/>
      <c r="IS117" s="15"/>
      <c r="IT117" s="15"/>
      <c r="IU117" s="15"/>
      <c r="IV117" s="15"/>
      <c r="IW117" s="15"/>
      <c r="IX117" s="15"/>
      <c r="IY117" s="15"/>
      <c r="IZ117" s="15"/>
    </row>
    <row r="118" spans="1:260" s="10" customFormat="1" ht="36.75" customHeight="1">
      <c r="A118" s="11">
        <f t="shared" si="95"/>
        <v>13</v>
      </c>
      <c r="B118" s="16" t="str">
        <f>VLOOKUP(A118,'Tên tỉnh'!$A$3:$C$65,2,FALSE)</f>
        <v>VNPT Cao Bằng</v>
      </c>
      <c r="C118" s="17" t="str">
        <f>VLOOKUP(A118,'Tên tỉnh'!$A$3:$C$65,3,FALSE)</f>
        <v>Cao Bằng</v>
      </c>
      <c r="D118" s="18" t="s">
        <v>485</v>
      </c>
      <c r="E118" s="17" t="s">
        <v>486</v>
      </c>
      <c r="F118" s="19">
        <v>43633</v>
      </c>
      <c r="G118" s="11">
        <v>5</v>
      </c>
      <c r="H118" s="11" t="s">
        <v>490</v>
      </c>
      <c r="I118" s="20">
        <v>44056</v>
      </c>
      <c r="J118" s="21" t="s">
        <v>419</v>
      </c>
      <c r="K118" s="11" t="s">
        <v>26</v>
      </c>
      <c r="L118" s="13">
        <v>829150</v>
      </c>
      <c r="M118" s="13" t="e">
        <f>VLOOKUP(C118,[5]!Table1[[Province]:[Ngày HĐ dự phòng]],5,FALSE)</f>
        <v>#REF!</v>
      </c>
      <c r="N118" s="13" t="e">
        <f>VLOOKUP(C118,[5]!Table1[[Province]:[Ngày HĐ dự phòng]],6,FALSE)</f>
        <v>#REF!</v>
      </c>
      <c r="O118" s="13" t="e">
        <f t="shared" si="84"/>
        <v>#REF!</v>
      </c>
      <c r="P118" s="12"/>
      <c r="Q118" s="22" t="e">
        <f>VLOOKUP(C118,[5]!Table1[[Province]:[Ngày HĐ dự phòng]],14,FALSE)</f>
        <v>#REF!</v>
      </c>
      <c r="R118" s="12"/>
      <c r="S118" s="22">
        <v>44210</v>
      </c>
      <c r="T118" s="22">
        <v>44148</v>
      </c>
      <c r="U118" s="22" t="e">
        <f t="shared" si="128"/>
        <v>#REF!</v>
      </c>
      <c r="V118" s="14" t="e">
        <f t="shared" si="129"/>
        <v>#REF!</v>
      </c>
      <c r="W118" s="12">
        <v>30</v>
      </c>
      <c r="X118" s="14" t="e">
        <f t="shared" si="130"/>
        <v>#REF!</v>
      </c>
      <c r="Y118" s="218" t="e">
        <f>VLOOKUP(C118,[5]!Table1[[Province]:[Ngày HĐ dự phòng]],30,FALSE)</f>
        <v>#REF!</v>
      </c>
      <c r="Z118" s="22" t="e">
        <f>VLOOKUP(C118,[5]!Table1[[Province]:[Ngày HĐ dự phòng]],31,FALSE)</f>
        <v>#REF!</v>
      </c>
      <c r="AA118" s="218" t="e">
        <f>VLOOKUP(C118,[5]!Table1[[Province]:[Ngày HĐ dự phòng]],32,FALSE)</f>
        <v>#REF!</v>
      </c>
      <c r="AB118" s="22" t="e">
        <f>VLOOKUP(C118,[5]!Table1[[Province]:[Ngày HĐ dự phòng]],33,FALSE)</f>
        <v>#REF!</v>
      </c>
      <c r="AC118" s="40" t="e">
        <f t="shared" si="131"/>
        <v>#REF!</v>
      </c>
      <c r="AD118" s="43" t="e">
        <f t="shared" si="132"/>
        <v>#REF!</v>
      </c>
      <c r="AE118" s="43" t="e">
        <f t="shared" si="133"/>
        <v>#REF!</v>
      </c>
      <c r="AF118" s="39" t="e">
        <f>VLOOKUP(C118,[5]!Table1[[Province]:[Ngày HĐ dự phòng]],12,FALSE)</f>
        <v>#REF!</v>
      </c>
      <c r="AG118" s="39" t="e">
        <f t="shared" si="134"/>
        <v>#REF!</v>
      </c>
      <c r="AH118" s="39">
        <v>44148</v>
      </c>
      <c r="AI118" s="39">
        <v>44162</v>
      </c>
      <c r="AJ118" s="39">
        <v>44162</v>
      </c>
      <c r="AK118" s="232" t="s">
        <v>501</v>
      </c>
      <c r="AL118" s="230">
        <v>44214</v>
      </c>
      <c r="AM118" s="42">
        <v>786063220</v>
      </c>
      <c r="AN118" s="230">
        <v>44970</v>
      </c>
      <c r="AO118" s="39" t="e">
        <f t="shared" si="135"/>
        <v>#REF!</v>
      </c>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c r="DH118" s="15"/>
      <c r="DI118" s="15"/>
      <c r="DJ118" s="15"/>
      <c r="DK118" s="15"/>
      <c r="DL118" s="15"/>
      <c r="DM118" s="15"/>
      <c r="DN118" s="15"/>
      <c r="DO118" s="15"/>
      <c r="DP118" s="15"/>
      <c r="DQ118" s="15"/>
      <c r="DR118" s="15"/>
      <c r="DS118" s="15"/>
      <c r="DT118" s="15"/>
      <c r="DU118" s="15"/>
      <c r="DV118" s="15"/>
      <c r="DW118" s="15"/>
      <c r="DX118" s="15"/>
      <c r="DY118" s="15"/>
      <c r="DZ118" s="15"/>
      <c r="EA118" s="15"/>
      <c r="EB118" s="15"/>
      <c r="EC118" s="15"/>
      <c r="ED118" s="15"/>
      <c r="EE118" s="15"/>
      <c r="EF118" s="15"/>
      <c r="EG118" s="15"/>
      <c r="EH118" s="15"/>
      <c r="EI118" s="15"/>
      <c r="EJ118" s="15"/>
      <c r="EK118" s="15"/>
      <c r="EL118" s="15"/>
      <c r="EM118" s="15"/>
      <c r="EN118" s="15"/>
      <c r="EO118" s="15"/>
      <c r="EP118" s="15"/>
      <c r="EQ118" s="15"/>
      <c r="ER118" s="15"/>
      <c r="ES118" s="15"/>
      <c r="ET118" s="15"/>
      <c r="EU118" s="15"/>
      <c r="EV118" s="15"/>
      <c r="EW118" s="15"/>
      <c r="EX118" s="15"/>
      <c r="EY118" s="15"/>
      <c r="EZ118" s="15"/>
      <c r="FA118" s="15"/>
      <c r="FB118" s="15"/>
      <c r="FC118" s="15"/>
      <c r="FD118" s="15"/>
      <c r="FE118" s="15"/>
      <c r="FF118" s="15"/>
      <c r="FG118" s="15"/>
      <c r="FH118" s="15"/>
      <c r="FI118" s="15"/>
      <c r="FJ118" s="15"/>
      <c r="FK118" s="15"/>
      <c r="FL118" s="15"/>
      <c r="FM118" s="15"/>
      <c r="FN118" s="15"/>
      <c r="FO118" s="15"/>
      <c r="FP118" s="15"/>
      <c r="FQ118" s="15"/>
      <c r="FR118" s="15"/>
      <c r="FS118" s="15"/>
      <c r="FT118" s="15"/>
      <c r="FU118" s="15"/>
      <c r="FV118" s="15"/>
      <c r="FW118" s="15"/>
      <c r="FX118" s="15"/>
      <c r="FY118" s="15"/>
      <c r="FZ118" s="15"/>
      <c r="GA118" s="15"/>
      <c r="GB118" s="15"/>
      <c r="GC118" s="15"/>
      <c r="GD118" s="15"/>
      <c r="GE118" s="15"/>
      <c r="GF118" s="15"/>
      <c r="GG118" s="15"/>
      <c r="GH118" s="15"/>
      <c r="GI118" s="15"/>
      <c r="GJ118" s="15"/>
      <c r="GK118" s="15"/>
      <c r="GL118" s="15"/>
      <c r="GM118" s="15"/>
      <c r="GN118" s="15"/>
      <c r="GO118" s="15"/>
      <c r="GP118" s="15"/>
      <c r="GQ118" s="15"/>
      <c r="GR118" s="15"/>
      <c r="GS118" s="15"/>
      <c r="GT118" s="15"/>
      <c r="GU118" s="15"/>
      <c r="GV118" s="15"/>
      <c r="GW118" s="15"/>
      <c r="GX118" s="15"/>
      <c r="GY118" s="15"/>
      <c r="GZ118" s="15"/>
      <c r="HA118" s="15"/>
      <c r="HB118" s="15"/>
      <c r="HC118" s="15"/>
      <c r="HD118" s="15"/>
      <c r="HE118" s="15"/>
      <c r="HF118" s="15"/>
      <c r="HG118" s="15"/>
      <c r="HH118" s="15"/>
      <c r="HI118" s="15"/>
      <c r="HJ118" s="15"/>
      <c r="HK118" s="15"/>
      <c r="HL118" s="15"/>
      <c r="HM118" s="15"/>
      <c r="HN118" s="15"/>
      <c r="HO118" s="15"/>
      <c r="HP118" s="15"/>
      <c r="HQ118" s="15"/>
      <c r="HR118" s="15"/>
      <c r="HS118" s="15"/>
      <c r="HT118" s="15"/>
      <c r="HU118" s="15"/>
      <c r="HV118" s="15"/>
      <c r="HW118" s="15"/>
      <c r="HX118" s="15"/>
      <c r="HY118" s="15"/>
      <c r="HZ118" s="15"/>
      <c r="IA118" s="15"/>
      <c r="IB118" s="15"/>
      <c r="IC118" s="15"/>
      <c r="ID118" s="15"/>
      <c r="IE118" s="15"/>
      <c r="IF118" s="15"/>
      <c r="IG118" s="15"/>
      <c r="IH118" s="15"/>
      <c r="II118" s="15"/>
      <c r="IJ118" s="15"/>
      <c r="IK118" s="15"/>
      <c r="IL118" s="15"/>
      <c r="IM118" s="15"/>
      <c r="IN118" s="15"/>
      <c r="IO118" s="15"/>
      <c r="IP118" s="15"/>
      <c r="IQ118" s="15"/>
      <c r="IR118" s="15"/>
      <c r="IS118" s="15"/>
      <c r="IT118" s="15"/>
      <c r="IU118" s="15"/>
      <c r="IV118" s="15"/>
      <c r="IW118" s="15"/>
      <c r="IX118" s="15"/>
      <c r="IY118" s="15"/>
      <c r="IZ118" s="15"/>
    </row>
    <row r="119" spans="1:260" s="10" customFormat="1" ht="36.75" customHeight="1">
      <c r="A119" s="11">
        <f t="shared" si="95"/>
        <v>13</v>
      </c>
      <c r="B119" s="16" t="str">
        <f>VLOOKUP(A119,'Tên tỉnh'!$A$3:$C$65,2,FALSE)</f>
        <v>VNPT Cao Bằng</v>
      </c>
      <c r="C119" s="17" t="str">
        <f>VLOOKUP(A119,'Tên tỉnh'!$A$3:$C$65,3,FALSE)</f>
        <v>Cao Bằng</v>
      </c>
      <c r="D119" s="18" t="s">
        <v>485</v>
      </c>
      <c r="E119" s="17" t="s">
        <v>486</v>
      </c>
      <c r="F119" s="19">
        <v>43633</v>
      </c>
      <c r="G119" s="11">
        <v>6</v>
      </c>
      <c r="H119" s="12" t="s">
        <v>491</v>
      </c>
      <c r="I119" s="20">
        <v>44056</v>
      </c>
      <c r="J119" s="21" t="s">
        <v>419</v>
      </c>
      <c r="K119" s="11" t="s">
        <v>26</v>
      </c>
      <c r="L119" s="13">
        <v>829150</v>
      </c>
      <c r="M119" s="13" t="e">
        <f>VLOOKUP(C119,[6]!Table1[[Province]:[Ngày HĐ dự phòng]],5,FALSE)</f>
        <v>#REF!</v>
      </c>
      <c r="N119" s="13" t="e">
        <f>VLOOKUP(C119,[6]!Table1[[Province]:[Ngày HĐ dự phòng]],6,FALSE)</f>
        <v>#REF!</v>
      </c>
      <c r="O119" s="13" t="e">
        <f t="shared" si="84"/>
        <v>#REF!</v>
      </c>
      <c r="P119" s="12"/>
      <c r="Q119" s="22" t="e">
        <f>VLOOKUP(C119,[6]!Table1[[Province]:[Ngày HĐ dự phòng]],14,FALSE)</f>
        <v>#REF!</v>
      </c>
      <c r="R119" s="12"/>
      <c r="S119" s="22">
        <v>44251</v>
      </c>
      <c r="T119" s="22">
        <v>44179</v>
      </c>
      <c r="U119" s="22" t="e">
        <f t="shared" si="128"/>
        <v>#REF!</v>
      </c>
      <c r="V119" s="14" t="e">
        <f t="shared" si="129"/>
        <v>#REF!</v>
      </c>
      <c r="W119" s="12">
        <v>30</v>
      </c>
      <c r="X119" s="14" t="e">
        <f t="shared" si="130"/>
        <v>#REF!</v>
      </c>
      <c r="Y119" s="218" t="e">
        <f>VLOOKUP(C119,[6]!Table1[[Province]:[Ngày HĐ dự phòng]],30,FALSE)</f>
        <v>#REF!</v>
      </c>
      <c r="Z119" s="22" t="e">
        <f>VLOOKUP(C119,[6]!Table1[[Province]:[Ngày HĐ dự phòng]],31,FALSE)</f>
        <v>#REF!</v>
      </c>
      <c r="AA119" s="218" t="e">
        <f>VLOOKUP(C119,[6]!Table1[[Province]:[Ngày HĐ dự phòng]],32,FALSE)</f>
        <v>#REF!</v>
      </c>
      <c r="AB119" s="22" t="e">
        <f>VLOOKUP(C119,[6]!Table1[[Province]:[Ngày HĐ dự phòng]],33,FALSE)</f>
        <v>#REF!</v>
      </c>
      <c r="AC119" s="40" t="e">
        <f t="shared" si="131"/>
        <v>#REF!</v>
      </c>
      <c r="AD119" s="43" t="e">
        <f t="shared" si="132"/>
        <v>#REF!</v>
      </c>
      <c r="AE119" s="43" t="e">
        <f t="shared" si="133"/>
        <v>#REF!</v>
      </c>
      <c r="AF119" s="39" t="e">
        <f>VLOOKUP(C119,[6]!Table1[[Province]:[Ngày HĐ dự phòng]],12,FALSE)</f>
        <v>#REF!</v>
      </c>
      <c r="AG119" s="39" t="e">
        <f t="shared" si="134"/>
        <v>#REF!</v>
      </c>
      <c r="AH119" s="39">
        <v>44179</v>
      </c>
      <c r="AI119" s="39">
        <v>44190</v>
      </c>
      <c r="AJ119" s="39">
        <v>44190</v>
      </c>
      <c r="AK119" s="232" t="s">
        <v>502</v>
      </c>
      <c r="AL119" s="230">
        <v>44259</v>
      </c>
      <c r="AM119" s="42">
        <v>1476131599</v>
      </c>
      <c r="AN119" s="230">
        <v>45012</v>
      </c>
      <c r="AO119" s="39" t="e">
        <f t="shared" si="135"/>
        <v>#REF!</v>
      </c>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5"/>
      <c r="DM119" s="15"/>
      <c r="DN119" s="15"/>
      <c r="DO119" s="15"/>
      <c r="DP119" s="15"/>
      <c r="DQ119" s="15"/>
      <c r="DR119" s="15"/>
      <c r="DS119" s="15"/>
      <c r="DT119" s="15"/>
      <c r="DU119" s="15"/>
      <c r="DV119" s="15"/>
      <c r="DW119" s="15"/>
      <c r="DX119" s="15"/>
      <c r="DY119" s="15"/>
      <c r="DZ119" s="15"/>
      <c r="EA119" s="15"/>
      <c r="EB119" s="15"/>
      <c r="EC119" s="15"/>
      <c r="ED119" s="15"/>
      <c r="EE119" s="15"/>
      <c r="EF119" s="15"/>
      <c r="EG119" s="15"/>
      <c r="EH119" s="15"/>
      <c r="EI119" s="15"/>
      <c r="EJ119" s="15"/>
      <c r="EK119" s="15"/>
      <c r="EL119" s="15"/>
      <c r="EM119" s="15"/>
      <c r="EN119" s="15"/>
      <c r="EO119" s="15"/>
      <c r="EP119" s="15"/>
      <c r="EQ119" s="15"/>
      <c r="ER119" s="15"/>
      <c r="ES119" s="15"/>
      <c r="ET119" s="15"/>
      <c r="EU119" s="15"/>
      <c r="EV119" s="15"/>
      <c r="EW119" s="15"/>
      <c r="EX119" s="15"/>
      <c r="EY119" s="15"/>
      <c r="EZ119" s="15"/>
      <c r="FA119" s="15"/>
      <c r="FB119" s="15"/>
      <c r="FC119" s="15"/>
      <c r="FD119" s="15"/>
      <c r="FE119" s="15"/>
      <c r="FF119" s="15"/>
      <c r="FG119" s="15"/>
      <c r="FH119" s="15"/>
      <c r="FI119" s="15"/>
      <c r="FJ119" s="15"/>
      <c r="FK119" s="15"/>
      <c r="FL119" s="15"/>
      <c r="FM119" s="15"/>
      <c r="FN119" s="15"/>
      <c r="FO119" s="15"/>
      <c r="FP119" s="15"/>
      <c r="FQ119" s="15"/>
      <c r="FR119" s="15"/>
      <c r="FS119" s="15"/>
      <c r="FT119" s="15"/>
      <c r="FU119" s="15"/>
      <c r="FV119" s="15"/>
      <c r="FW119" s="15"/>
      <c r="FX119" s="15"/>
      <c r="FY119" s="15"/>
      <c r="FZ119" s="15"/>
      <c r="GA119" s="15"/>
      <c r="GB119" s="15"/>
      <c r="GC119" s="15"/>
      <c r="GD119" s="15"/>
      <c r="GE119" s="15"/>
      <c r="GF119" s="15"/>
      <c r="GG119" s="15"/>
      <c r="GH119" s="15"/>
      <c r="GI119" s="15"/>
      <c r="GJ119" s="15"/>
      <c r="GK119" s="15"/>
      <c r="GL119" s="15"/>
      <c r="GM119" s="15"/>
      <c r="GN119" s="15"/>
      <c r="GO119" s="15"/>
      <c r="GP119" s="15"/>
      <c r="GQ119" s="15"/>
      <c r="GR119" s="15"/>
      <c r="GS119" s="15"/>
      <c r="GT119" s="15"/>
      <c r="GU119" s="15"/>
      <c r="GV119" s="15"/>
      <c r="GW119" s="15"/>
      <c r="GX119" s="15"/>
      <c r="GY119" s="15"/>
      <c r="GZ119" s="15"/>
      <c r="HA119" s="15"/>
      <c r="HB119" s="15"/>
      <c r="HC119" s="15"/>
      <c r="HD119" s="15"/>
      <c r="HE119" s="15"/>
      <c r="HF119" s="15"/>
      <c r="HG119" s="15"/>
      <c r="HH119" s="15"/>
      <c r="HI119" s="15"/>
      <c r="HJ119" s="15"/>
      <c r="HK119" s="15"/>
      <c r="HL119" s="15"/>
      <c r="HM119" s="15"/>
      <c r="HN119" s="15"/>
      <c r="HO119" s="15"/>
      <c r="HP119" s="15"/>
      <c r="HQ119" s="15"/>
      <c r="HR119" s="15"/>
      <c r="HS119" s="15"/>
      <c r="HT119" s="15"/>
      <c r="HU119" s="15"/>
      <c r="HV119" s="15"/>
      <c r="HW119" s="15"/>
      <c r="HX119" s="15"/>
      <c r="HY119" s="15"/>
      <c r="HZ119" s="15"/>
      <c r="IA119" s="15"/>
      <c r="IB119" s="15"/>
      <c r="IC119" s="15"/>
      <c r="ID119" s="15"/>
      <c r="IE119" s="15"/>
      <c r="IF119" s="15"/>
      <c r="IG119" s="15"/>
      <c r="IH119" s="15"/>
      <c r="II119" s="15"/>
      <c r="IJ119" s="15"/>
      <c r="IK119" s="15"/>
      <c r="IL119" s="15"/>
      <c r="IM119" s="15"/>
      <c r="IN119" s="15"/>
      <c r="IO119" s="15"/>
      <c r="IP119" s="15"/>
      <c r="IQ119" s="15"/>
      <c r="IR119" s="15"/>
      <c r="IS119" s="15"/>
      <c r="IT119" s="15"/>
      <c r="IU119" s="15"/>
      <c r="IV119" s="15"/>
      <c r="IW119" s="15"/>
      <c r="IX119" s="15"/>
      <c r="IY119" s="15"/>
      <c r="IZ119" s="15"/>
    </row>
    <row r="120" spans="1:260" s="10" customFormat="1" ht="36.75" customHeight="1">
      <c r="A120" s="11">
        <f t="shared" si="95"/>
        <v>13</v>
      </c>
      <c r="B120" s="16" t="str">
        <f>VLOOKUP(A120,'Tên tỉnh'!$A$3:$C$65,2,FALSE)</f>
        <v>VNPT Cao Bằng</v>
      </c>
      <c r="C120" s="17" t="str">
        <f>VLOOKUP(A120,'Tên tỉnh'!$A$3:$C$65,3,FALSE)</f>
        <v>Cao Bằng</v>
      </c>
      <c r="D120" s="18" t="s">
        <v>485</v>
      </c>
      <c r="E120" s="17" t="s">
        <v>486</v>
      </c>
      <c r="F120" s="19">
        <v>43633</v>
      </c>
      <c r="G120" s="11">
        <v>7</v>
      </c>
      <c r="H120" s="11" t="s">
        <v>492</v>
      </c>
      <c r="I120" s="20">
        <v>44056</v>
      </c>
      <c r="J120" s="21" t="s">
        <v>419</v>
      </c>
      <c r="K120" s="11" t="s">
        <v>26</v>
      </c>
      <c r="L120" s="13">
        <v>829150</v>
      </c>
      <c r="M120" s="13" t="e">
        <f>VLOOKUP(C119,[7]!Table1[[Province]:[Ngày HĐ dự phòng]],6,FALSE)</f>
        <v>#REF!</v>
      </c>
      <c r="N120" s="13" t="e">
        <f>VLOOKUP(C119,[7]!Table1[[Province]:[Ngày HĐ dự phòng]],7,FALSE)</f>
        <v>#REF!</v>
      </c>
      <c r="O120" s="13" t="e">
        <f t="shared" si="84"/>
        <v>#REF!</v>
      </c>
      <c r="P120" s="12"/>
      <c r="Q120" s="22" t="e">
        <f>VLOOKUP(C119,[7]!Table1[[Province]:[Ngày HĐ dự phòng]],16,FALSE)</f>
        <v>#REF!</v>
      </c>
      <c r="R120" s="12"/>
      <c r="S120" s="22">
        <v>44263</v>
      </c>
      <c r="T120" s="22">
        <v>44200</v>
      </c>
      <c r="U120" s="22" t="e">
        <f t="shared" si="128"/>
        <v>#REF!</v>
      </c>
      <c r="V120" s="14" t="e">
        <f t="shared" si="129"/>
        <v>#REF!</v>
      </c>
      <c r="W120" s="12">
        <v>30</v>
      </c>
      <c r="X120" s="14" t="e">
        <f t="shared" si="130"/>
        <v>#REF!</v>
      </c>
      <c r="Y120" s="218" t="e">
        <f>VLOOKUP(C119,[7]!Table1[[Province]:[Ngày HĐ dự phòng]],32,FALSE)</f>
        <v>#REF!</v>
      </c>
      <c r="Z120" s="22" t="e">
        <f>VLOOKUP(C119,[7]!Table1[[Province]:[Ngày HĐ dự phòng]],33,FALSE)</f>
        <v>#REF!</v>
      </c>
      <c r="AA120" s="218" t="e">
        <f>VLOOKUP(C119,[7]!Table1[[Province]:[Ngày HĐ dự phòng]],34,FALSE)</f>
        <v>#REF!</v>
      </c>
      <c r="AB120" s="22" t="e">
        <f>VLOOKUP(C119,[7]!Table1[[Province]:[Ngày HĐ dự phòng]],35,FALSE)</f>
        <v>#REF!</v>
      </c>
      <c r="AC120" s="40" t="e">
        <f t="shared" si="131"/>
        <v>#REF!</v>
      </c>
      <c r="AD120" s="43" t="e">
        <f t="shared" si="132"/>
        <v>#REF!</v>
      </c>
      <c r="AE120" s="43" t="e">
        <f t="shared" si="133"/>
        <v>#REF!</v>
      </c>
      <c r="AF120" s="39" t="e">
        <f>VLOOKUP(C119,[7]!Table1[[Province]:[Ngày HĐ dự phòng]],13,FALSE)</f>
        <v>#REF!</v>
      </c>
      <c r="AG120" s="39" t="e">
        <f t="shared" si="134"/>
        <v>#REF!</v>
      </c>
      <c r="AH120" s="39">
        <v>44200</v>
      </c>
      <c r="AI120" s="39">
        <v>44210</v>
      </c>
      <c r="AJ120" s="39">
        <v>44210</v>
      </c>
      <c r="AK120" s="232" t="s">
        <v>503</v>
      </c>
      <c r="AL120" s="230">
        <v>44272</v>
      </c>
      <c r="AM120" s="42">
        <v>492515100</v>
      </c>
      <c r="AN120" s="230">
        <v>45023</v>
      </c>
      <c r="AO120" s="39" t="e">
        <f t="shared" si="135"/>
        <v>#REF!</v>
      </c>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5"/>
      <c r="DM120" s="15"/>
      <c r="DN120" s="15"/>
      <c r="DO120" s="15"/>
      <c r="DP120" s="15"/>
      <c r="DQ120" s="15"/>
      <c r="DR120" s="15"/>
      <c r="DS120" s="15"/>
      <c r="DT120" s="15"/>
      <c r="DU120" s="15"/>
      <c r="DV120" s="15"/>
      <c r="DW120" s="15"/>
      <c r="DX120" s="15"/>
      <c r="DY120" s="15"/>
      <c r="DZ120" s="15"/>
      <c r="EA120" s="15"/>
      <c r="EB120" s="15"/>
      <c r="EC120" s="15"/>
      <c r="ED120" s="15"/>
      <c r="EE120" s="15"/>
      <c r="EF120" s="15"/>
      <c r="EG120" s="15"/>
      <c r="EH120" s="15"/>
      <c r="EI120" s="15"/>
      <c r="EJ120" s="15"/>
      <c r="EK120" s="15"/>
      <c r="EL120" s="15"/>
      <c r="EM120" s="15"/>
      <c r="EN120" s="15"/>
      <c r="EO120" s="15"/>
      <c r="EP120" s="15"/>
      <c r="EQ120" s="15"/>
      <c r="ER120" s="15"/>
      <c r="ES120" s="15"/>
      <c r="ET120" s="15"/>
      <c r="EU120" s="15"/>
      <c r="EV120" s="15"/>
      <c r="EW120" s="15"/>
      <c r="EX120" s="15"/>
      <c r="EY120" s="15"/>
      <c r="EZ120" s="15"/>
      <c r="FA120" s="15"/>
      <c r="FB120" s="15"/>
      <c r="FC120" s="15"/>
      <c r="FD120" s="15"/>
      <c r="FE120" s="15"/>
      <c r="FF120" s="15"/>
      <c r="FG120" s="15"/>
      <c r="FH120" s="15"/>
      <c r="FI120" s="15"/>
      <c r="FJ120" s="15"/>
      <c r="FK120" s="15"/>
      <c r="FL120" s="15"/>
      <c r="FM120" s="15"/>
      <c r="FN120" s="15"/>
      <c r="FO120" s="15"/>
      <c r="FP120" s="15"/>
      <c r="FQ120" s="15"/>
      <c r="FR120" s="15"/>
      <c r="FS120" s="15"/>
      <c r="FT120" s="15"/>
      <c r="FU120" s="15"/>
      <c r="FV120" s="15"/>
      <c r="FW120" s="15"/>
      <c r="FX120" s="15"/>
      <c r="FY120" s="15"/>
      <c r="FZ120" s="15"/>
      <c r="GA120" s="15"/>
      <c r="GB120" s="15"/>
      <c r="GC120" s="15"/>
      <c r="GD120" s="15"/>
      <c r="GE120" s="15"/>
      <c r="GF120" s="15"/>
      <c r="GG120" s="15"/>
      <c r="GH120" s="15"/>
      <c r="GI120" s="15"/>
      <c r="GJ120" s="15"/>
      <c r="GK120" s="15"/>
      <c r="GL120" s="15"/>
      <c r="GM120" s="15"/>
      <c r="GN120" s="15"/>
      <c r="GO120" s="15"/>
      <c r="GP120" s="15"/>
      <c r="GQ120" s="15"/>
      <c r="GR120" s="15"/>
      <c r="GS120" s="15"/>
      <c r="GT120" s="15"/>
      <c r="GU120" s="15"/>
      <c r="GV120" s="15"/>
      <c r="GW120" s="15"/>
      <c r="GX120" s="15"/>
      <c r="GY120" s="15"/>
      <c r="GZ120" s="15"/>
      <c r="HA120" s="15"/>
      <c r="HB120" s="15"/>
      <c r="HC120" s="15"/>
      <c r="HD120" s="15"/>
      <c r="HE120" s="15"/>
      <c r="HF120" s="15"/>
      <c r="HG120" s="15"/>
      <c r="HH120" s="15"/>
      <c r="HI120" s="15"/>
      <c r="HJ120" s="15"/>
      <c r="HK120" s="15"/>
      <c r="HL120" s="15"/>
      <c r="HM120" s="15"/>
      <c r="HN120" s="15"/>
      <c r="HO120" s="15"/>
      <c r="HP120" s="15"/>
      <c r="HQ120" s="15"/>
      <c r="HR120" s="15"/>
      <c r="HS120" s="15"/>
      <c r="HT120" s="15"/>
      <c r="HU120" s="15"/>
      <c r="HV120" s="15"/>
      <c r="HW120" s="15"/>
      <c r="HX120" s="15"/>
      <c r="HY120" s="15"/>
      <c r="HZ120" s="15"/>
      <c r="IA120" s="15"/>
      <c r="IB120" s="15"/>
      <c r="IC120" s="15"/>
      <c r="ID120" s="15"/>
      <c r="IE120" s="15"/>
      <c r="IF120" s="15"/>
      <c r="IG120" s="15"/>
      <c r="IH120" s="15"/>
      <c r="II120" s="15"/>
      <c r="IJ120" s="15"/>
      <c r="IK120" s="15"/>
      <c r="IL120" s="15"/>
      <c r="IM120" s="15"/>
      <c r="IN120" s="15"/>
      <c r="IO120" s="15"/>
      <c r="IP120" s="15"/>
      <c r="IQ120" s="15"/>
      <c r="IR120" s="15"/>
      <c r="IS120" s="15"/>
      <c r="IT120" s="15"/>
      <c r="IU120" s="15"/>
      <c r="IV120" s="15"/>
      <c r="IW120" s="15"/>
      <c r="IX120" s="15"/>
      <c r="IY120" s="15"/>
      <c r="IZ120" s="15"/>
    </row>
    <row r="121" spans="1:260" s="10" customFormat="1" ht="36.75" customHeight="1">
      <c r="A121" s="11">
        <f t="shared" si="95"/>
        <v>13</v>
      </c>
      <c r="B121" s="16" t="str">
        <f>VLOOKUP(A121,'Tên tỉnh'!$A$3:$C$65,2,FALSE)</f>
        <v>VNPT Cao Bằng</v>
      </c>
      <c r="C121" s="17" t="str">
        <f>VLOOKUP(A121,'Tên tỉnh'!$A$3:$C$65,3,FALSE)</f>
        <v>Cao Bằng</v>
      </c>
      <c r="D121" s="18" t="s">
        <v>485</v>
      </c>
      <c r="E121" s="17" t="s">
        <v>486</v>
      </c>
      <c r="F121" s="19">
        <v>43633</v>
      </c>
      <c r="G121" s="11">
        <v>8</v>
      </c>
      <c r="H121" s="11" t="s">
        <v>493</v>
      </c>
      <c r="I121" s="20">
        <v>44056</v>
      </c>
      <c r="J121" s="21" t="s">
        <v>419</v>
      </c>
      <c r="K121" s="11" t="s">
        <v>26</v>
      </c>
      <c r="L121" s="13">
        <v>829150</v>
      </c>
      <c r="M121" s="13" t="e">
        <f>VLOOKUP(C121,[8]Sheet1!$B$2:$AH$2,5,FALSE)</f>
        <v>#N/A</v>
      </c>
      <c r="N121" s="13" t="e">
        <f>VLOOKUP(C121,[8]Sheet1!$B$2:$AH$2,6,FALSE)</f>
        <v>#N/A</v>
      </c>
      <c r="O121" s="13" t="e">
        <f t="shared" si="84"/>
        <v>#N/A</v>
      </c>
      <c r="P121" s="12"/>
      <c r="Q121" s="22" t="e">
        <f>VLOOKUP(C121,[8]Sheet1!$B$2:$AH$2,14,FALSE)</f>
        <v>#N/A</v>
      </c>
      <c r="R121" s="12"/>
      <c r="S121" s="22">
        <v>44279</v>
      </c>
      <c r="T121" s="22">
        <v>44223</v>
      </c>
      <c r="U121" s="22" t="e">
        <f t="shared" si="128"/>
        <v>#N/A</v>
      </c>
      <c r="V121" s="14" t="e">
        <f t="shared" si="129"/>
        <v>#N/A</v>
      </c>
      <c r="W121" s="12">
        <v>30</v>
      </c>
      <c r="X121" s="14" t="e">
        <f t="shared" si="130"/>
        <v>#N/A</v>
      </c>
      <c r="Y121" s="218" t="e">
        <f>VLOOKUP(C121,[8]Sheet1!$B$2:$AH$2,30,FALSE)</f>
        <v>#N/A</v>
      </c>
      <c r="Z121" s="22" t="e">
        <f>VLOOKUP(C121,[8]Sheet1!$B$2:$AH$2,31,FALSE)</f>
        <v>#N/A</v>
      </c>
      <c r="AA121" s="218" t="e">
        <f>VLOOKUP(C121,[8]Sheet1!$B$2:$AH$2,32,FALSE)</f>
        <v>#N/A</v>
      </c>
      <c r="AB121" s="22" t="e">
        <f>VLOOKUP(C121,[8]Sheet1!$B$2:$AH$2,33,FALSE)</f>
        <v>#N/A</v>
      </c>
      <c r="AC121" s="40" t="e">
        <f t="shared" si="131"/>
        <v>#N/A</v>
      </c>
      <c r="AD121" s="43" t="e">
        <f t="shared" si="132"/>
        <v>#N/A</v>
      </c>
      <c r="AE121" s="43" t="e">
        <f t="shared" si="133"/>
        <v>#N/A</v>
      </c>
      <c r="AF121" s="39" t="e">
        <f>VLOOKUP(C121,[8]Sheet1!$B$2:$AH$2,12,FALSE)</f>
        <v>#N/A</v>
      </c>
      <c r="AG121" s="39" t="e">
        <f t="shared" si="134"/>
        <v>#N/A</v>
      </c>
      <c r="AH121" s="39">
        <v>44223</v>
      </c>
      <c r="AI121" s="39">
        <v>44230</v>
      </c>
      <c r="AJ121" s="39">
        <v>44230</v>
      </c>
      <c r="AK121" s="232" t="s">
        <v>504</v>
      </c>
      <c r="AL121" s="230">
        <v>44288</v>
      </c>
      <c r="AM121" s="42">
        <v>262218688</v>
      </c>
      <c r="AN121" s="230">
        <v>45040</v>
      </c>
      <c r="AO121" s="39" t="e">
        <f t="shared" si="135"/>
        <v>#N/A</v>
      </c>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5"/>
      <c r="DM121" s="15"/>
      <c r="DN121" s="15"/>
      <c r="DO121" s="15"/>
      <c r="DP121" s="15"/>
      <c r="DQ121" s="15"/>
      <c r="DR121" s="15"/>
      <c r="DS121" s="15"/>
      <c r="DT121" s="15"/>
      <c r="DU121" s="15"/>
      <c r="DV121" s="15"/>
      <c r="DW121" s="15"/>
      <c r="DX121" s="15"/>
      <c r="DY121" s="15"/>
      <c r="DZ121" s="15"/>
      <c r="EA121" s="15"/>
      <c r="EB121" s="15"/>
      <c r="EC121" s="15"/>
      <c r="ED121" s="15"/>
      <c r="EE121" s="15"/>
      <c r="EF121" s="15"/>
      <c r="EG121" s="15"/>
      <c r="EH121" s="15"/>
      <c r="EI121" s="15"/>
      <c r="EJ121" s="15"/>
      <c r="EK121" s="15"/>
      <c r="EL121" s="15"/>
      <c r="EM121" s="15"/>
      <c r="EN121" s="15"/>
      <c r="EO121" s="15"/>
      <c r="EP121" s="15"/>
      <c r="EQ121" s="15"/>
      <c r="ER121" s="15"/>
      <c r="ES121" s="15"/>
      <c r="ET121" s="15"/>
      <c r="EU121" s="15"/>
      <c r="EV121" s="15"/>
      <c r="EW121" s="15"/>
      <c r="EX121" s="15"/>
      <c r="EY121" s="15"/>
      <c r="EZ121" s="15"/>
      <c r="FA121" s="15"/>
      <c r="FB121" s="15"/>
      <c r="FC121" s="15"/>
      <c r="FD121" s="15"/>
      <c r="FE121" s="15"/>
      <c r="FF121" s="15"/>
      <c r="FG121" s="15"/>
      <c r="FH121" s="15"/>
      <c r="FI121" s="15"/>
      <c r="FJ121" s="15"/>
      <c r="FK121" s="15"/>
      <c r="FL121" s="15"/>
      <c r="FM121" s="15"/>
      <c r="FN121" s="15"/>
      <c r="FO121" s="15"/>
      <c r="FP121" s="15"/>
      <c r="FQ121" s="15"/>
      <c r="FR121" s="15"/>
      <c r="FS121" s="15"/>
      <c r="FT121" s="15"/>
      <c r="FU121" s="15"/>
      <c r="FV121" s="15"/>
      <c r="FW121" s="15"/>
      <c r="FX121" s="15"/>
      <c r="FY121" s="15"/>
      <c r="FZ121" s="15"/>
      <c r="GA121" s="15"/>
      <c r="GB121" s="15"/>
      <c r="GC121" s="15"/>
      <c r="GD121" s="15"/>
      <c r="GE121" s="15"/>
      <c r="GF121" s="15"/>
      <c r="GG121" s="15"/>
      <c r="GH121" s="15"/>
      <c r="GI121" s="15"/>
      <c r="GJ121" s="15"/>
      <c r="GK121" s="15"/>
      <c r="GL121" s="15"/>
      <c r="GM121" s="15"/>
      <c r="GN121" s="15"/>
      <c r="GO121" s="15"/>
      <c r="GP121" s="15"/>
      <c r="GQ121" s="15"/>
      <c r="GR121" s="15"/>
      <c r="GS121" s="15"/>
      <c r="GT121" s="15"/>
      <c r="GU121" s="15"/>
      <c r="GV121" s="15"/>
      <c r="GW121" s="15"/>
      <c r="GX121" s="15"/>
      <c r="GY121" s="15"/>
      <c r="GZ121" s="15"/>
      <c r="HA121" s="15"/>
      <c r="HB121" s="15"/>
      <c r="HC121" s="15"/>
      <c r="HD121" s="15"/>
      <c r="HE121" s="15"/>
      <c r="HF121" s="15"/>
      <c r="HG121" s="15"/>
      <c r="HH121" s="15"/>
      <c r="HI121" s="15"/>
      <c r="HJ121" s="15"/>
      <c r="HK121" s="15"/>
      <c r="HL121" s="15"/>
      <c r="HM121" s="15"/>
      <c r="HN121" s="15"/>
      <c r="HO121" s="15"/>
      <c r="HP121" s="15"/>
      <c r="HQ121" s="15"/>
      <c r="HR121" s="15"/>
      <c r="HS121" s="15"/>
      <c r="HT121" s="15"/>
      <c r="HU121" s="15"/>
      <c r="HV121" s="15"/>
      <c r="HW121" s="15"/>
      <c r="HX121" s="15"/>
      <c r="HY121" s="15"/>
      <c r="HZ121" s="15"/>
      <c r="IA121" s="15"/>
      <c r="IB121" s="15"/>
      <c r="IC121" s="15"/>
      <c r="ID121" s="15"/>
      <c r="IE121" s="15"/>
      <c r="IF121" s="15"/>
      <c r="IG121" s="15"/>
      <c r="IH121" s="15"/>
      <c r="II121" s="15"/>
      <c r="IJ121" s="15"/>
      <c r="IK121" s="15"/>
      <c r="IL121" s="15"/>
      <c r="IM121" s="15"/>
      <c r="IN121" s="15"/>
      <c r="IO121" s="15"/>
      <c r="IP121" s="15"/>
      <c r="IQ121" s="15"/>
      <c r="IR121" s="15"/>
      <c r="IS121" s="15"/>
      <c r="IT121" s="15"/>
      <c r="IU121" s="15"/>
      <c r="IV121" s="15"/>
      <c r="IW121" s="15"/>
      <c r="IX121" s="15"/>
      <c r="IY121" s="15"/>
      <c r="IZ121" s="15"/>
    </row>
    <row r="122" spans="1:260" s="10" customFormat="1" ht="28.5" customHeight="1">
      <c r="A122" s="23"/>
      <c r="B122" s="24" t="str">
        <f t="shared" ref="B122" si="136">B114&amp;" Total"</f>
        <v>VNPT Cao Bằng Total</v>
      </c>
      <c r="C122" s="24"/>
      <c r="D122" s="25"/>
      <c r="E122" s="228"/>
      <c r="F122" s="26"/>
      <c r="G122" s="23"/>
      <c r="H122" s="25"/>
      <c r="I122" s="26"/>
      <c r="J122" s="27"/>
      <c r="K122" s="25"/>
      <c r="L122" s="28"/>
      <c r="M122" s="28"/>
      <c r="N122" s="28"/>
      <c r="O122" s="29" t="e">
        <f t="shared" ref="O122" si="137">SUBTOTAL(9,O114:O121)</f>
        <v>#REF!</v>
      </c>
      <c r="P122" s="12"/>
      <c r="Q122" s="11"/>
      <c r="R122" s="28"/>
      <c r="S122" s="30"/>
      <c r="T122" s="31"/>
      <c r="U122" s="22"/>
      <c r="V122" s="32"/>
      <c r="W122" s="33"/>
      <c r="X122" s="14"/>
      <c r="Y122" s="218"/>
      <c r="Z122" s="22"/>
      <c r="AA122" s="218"/>
      <c r="AB122" s="22"/>
      <c r="AC122" s="38"/>
      <c r="AD122" s="38"/>
      <c r="AE122" s="38"/>
      <c r="AF122" s="38"/>
      <c r="AG122" s="38"/>
      <c r="AH122" s="38"/>
      <c r="AI122" s="38"/>
      <c r="AJ122" s="38"/>
      <c r="AK122" s="38"/>
      <c r="AL122" s="38"/>
      <c r="AM122" s="38"/>
      <c r="AN122" s="38"/>
      <c r="AO122" s="38"/>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5"/>
      <c r="DM122" s="15"/>
      <c r="DN122" s="15"/>
      <c r="DO122" s="15"/>
      <c r="DP122" s="15"/>
      <c r="DQ122" s="15"/>
      <c r="DR122" s="15"/>
      <c r="DS122" s="15"/>
      <c r="DT122" s="15"/>
      <c r="DU122" s="15"/>
      <c r="DV122" s="15"/>
      <c r="DW122" s="15"/>
      <c r="DX122" s="15"/>
      <c r="DY122" s="15"/>
      <c r="DZ122" s="15"/>
      <c r="EA122" s="15"/>
      <c r="EB122" s="15"/>
      <c r="EC122" s="15"/>
      <c r="ED122" s="15"/>
      <c r="EE122" s="15"/>
      <c r="EF122" s="15"/>
      <c r="EG122" s="15"/>
      <c r="EH122" s="15"/>
      <c r="EI122" s="15"/>
      <c r="EJ122" s="15"/>
      <c r="EK122" s="15"/>
      <c r="EL122" s="15"/>
      <c r="EM122" s="15"/>
      <c r="EN122" s="15"/>
      <c r="EO122" s="15"/>
      <c r="EP122" s="15"/>
      <c r="EQ122" s="15"/>
      <c r="ER122" s="15"/>
      <c r="ES122" s="15"/>
      <c r="ET122" s="15"/>
      <c r="EU122" s="15"/>
      <c r="EV122" s="15"/>
      <c r="EW122" s="15"/>
      <c r="EX122" s="15"/>
      <c r="EY122" s="15"/>
      <c r="EZ122" s="15"/>
      <c r="FA122" s="15"/>
      <c r="FB122" s="15"/>
      <c r="FC122" s="15"/>
      <c r="FD122" s="15"/>
      <c r="FE122" s="15"/>
      <c r="FF122" s="15"/>
      <c r="FG122" s="15"/>
      <c r="FH122" s="15"/>
      <c r="FI122" s="15"/>
      <c r="FJ122" s="15"/>
      <c r="FK122" s="15"/>
      <c r="FL122" s="15"/>
      <c r="FM122" s="15"/>
      <c r="FN122" s="15"/>
      <c r="FO122" s="15"/>
      <c r="FP122" s="15"/>
      <c r="FQ122" s="15"/>
      <c r="FR122" s="15"/>
      <c r="FS122" s="15"/>
      <c r="FT122" s="15"/>
      <c r="FU122" s="15"/>
      <c r="FV122" s="15"/>
      <c r="FW122" s="15"/>
      <c r="FX122" s="15"/>
      <c r="FY122" s="15"/>
      <c r="FZ122" s="15"/>
      <c r="GA122" s="15"/>
      <c r="GB122" s="15"/>
      <c r="GC122" s="15"/>
      <c r="GD122" s="15"/>
      <c r="GE122" s="15"/>
      <c r="GF122" s="15"/>
      <c r="GG122" s="15"/>
      <c r="GH122" s="15"/>
      <c r="GI122" s="15"/>
      <c r="GJ122" s="15"/>
      <c r="GK122" s="15"/>
      <c r="GL122" s="15"/>
      <c r="GM122" s="15"/>
      <c r="GN122" s="15"/>
      <c r="GO122" s="15"/>
      <c r="GP122" s="15"/>
      <c r="GQ122" s="15"/>
      <c r="GR122" s="15"/>
      <c r="GS122" s="15"/>
      <c r="GT122" s="15"/>
      <c r="GU122" s="15"/>
      <c r="GV122" s="15"/>
      <c r="GW122" s="15"/>
      <c r="GX122" s="15"/>
      <c r="GY122" s="15"/>
      <c r="GZ122" s="15"/>
      <c r="HA122" s="15"/>
      <c r="HB122" s="15"/>
      <c r="HC122" s="15"/>
      <c r="HD122" s="15"/>
      <c r="HE122" s="15"/>
      <c r="HF122" s="15"/>
      <c r="HG122" s="15"/>
      <c r="HH122" s="15"/>
      <c r="HI122" s="15"/>
      <c r="HJ122" s="15"/>
      <c r="HK122" s="15"/>
      <c r="HL122" s="15"/>
      <c r="HM122" s="15"/>
      <c r="HN122" s="15"/>
      <c r="HO122" s="15"/>
      <c r="HP122" s="15"/>
      <c r="HQ122" s="15"/>
      <c r="HR122" s="15"/>
      <c r="HS122" s="15"/>
      <c r="HT122" s="15"/>
      <c r="HU122" s="15"/>
      <c r="HV122" s="15"/>
      <c r="HW122" s="15"/>
      <c r="HX122" s="15"/>
      <c r="HY122" s="15"/>
      <c r="HZ122" s="15"/>
      <c r="IA122" s="15"/>
      <c r="IB122" s="15"/>
      <c r="IC122" s="15"/>
      <c r="ID122" s="15"/>
      <c r="IE122" s="15"/>
      <c r="IF122" s="15"/>
      <c r="IG122" s="15"/>
      <c r="IH122" s="15"/>
      <c r="II122" s="15"/>
      <c r="IJ122" s="15"/>
      <c r="IK122" s="15"/>
      <c r="IL122" s="15"/>
      <c r="IM122" s="15"/>
      <c r="IN122" s="15"/>
      <c r="IO122" s="15"/>
      <c r="IP122" s="15"/>
      <c r="IQ122" s="15"/>
      <c r="IR122" s="15"/>
      <c r="IS122" s="15"/>
      <c r="IT122" s="15"/>
      <c r="IU122" s="15"/>
      <c r="IV122" s="15"/>
      <c r="IW122" s="15"/>
      <c r="IX122" s="15"/>
      <c r="IY122" s="15"/>
      <c r="IZ122" s="15"/>
    </row>
    <row r="123" spans="1:260" s="10" customFormat="1" ht="36.75" customHeight="1">
      <c r="A123" s="11">
        <f t="shared" si="95"/>
        <v>14</v>
      </c>
      <c r="B123" s="16" t="str">
        <f>VLOOKUP(A123,'Tên tỉnh'!$A$3:$C$65,2,FALSE)</f>
        <v>VNPT Cần Thơ</v>
      </c>
      <c r="C123" s="17" t="str">
        <f>VLOOKUP(A123,'Tên tỉnh'!$A$3:$C$65,3,FALSE)</f>
        <v>Cần Thơ</v>
      </c>
      <c r="D123" s="18" t="s">
        <v>485</v>
      </c>
      <c r="E123" s="17" t="s">
        <v>486</v>
      </c>
      <c r="F123" s="19">
        <v>43633</v>
      </c>
      <c r="G123" s="11">
        <v>1</v>
      </c>
      <c r="H123" s="11" t="s">
        <v>487</v>
      </c>
      <c r="I123" s="20">
        <v>44056</v>
      </c>
      <c r="J123" s="21" t="s">
        <v>419</v>
      </c>
      <c r="K123" s="11" t="s">
        <v>26</v>
      </c>
      <c r="L123" s="13">
        <v>829150</v>
      </c>
      <c r="M123" s="13" t="e">
        <f>VLOOKUP(C123,[1]!Table1[[Province]:[Ngày HĐ dự phòng]],5,FALSE)</f>
        <v>#REF!</v>
      </c>
      <c r="N123" s="13" t="e">
        <f>VLOOKUP(C123,[1]!Table1[[Province]:[Ngày HĐ dự phòng]],6,FALSE)</f>
        <v>#REF!</v>
      </c>
      <c r="O123" s="13" t="e">
        <f t="shared" si="84"/>
        <v>#REF!</v>
      </c>
      <c r="P123" s="12"/>
      <c r="Q123" s="22" t="e">
        <f>VLOOKUP(C123,[1]!Table1[[Province]:[Ngày HĐ dự phòng]],15,FALSE)</f>
        <v>#REF!</v>
      </c>
      <c r="R123" s="12"/>
      <c r="S123" s="22">
        <v>44153</v>
      </c>
      <c r="T123" s="22">
        <v>44068</v>
      </c>
      <c r="U123" s="22" t="e">
        <f t="shared" ref="U123:U130" si="138">Q123</f>
        <v>#REF!</v>
      </c>
      <c r="V123" s="14" t="e">
        <f t="shared" ref="V123:V130" si="139">U123-T123+1</f>
        <v>#REF!</v>
      </c>
      <c r="W123" s="12">
        <v>45</v>
      </c>
      <c r="X123" s="14" t="e">
        <f t="shared" ref="X123:X130" si="140">V123-W123</f>
        <v>#REF!</v>
      </c>
      <c r="Y123" s="218" t="e">
        <f>VLOOKUP(C123,[1]!Table1[[Province]:[Ngày HĐ dự phòng]],34,FALSE)</f>
        <v>#REF!</v>
      </c>
      <c r="Z123" s="22" t="e">
        <f>VLOOKUP(C123,[1]!Table1[[Province]:[Ngày HĐ dự phòng]],35,FALSE)</f>
        <v>#REF!</v>
      </c>
      <c r="AA123" s="218" t="e">
        <f>VLOOKUP(C123,[1]!Table1[[Province]:[Ngày HĐ dự phòng]],36,FALSE)</f>
        <v>#REF!</v>
      </c>
      <c r="AB123" s="22" t="e">
        <f>VLOOKUP(C123,[1]!Table1[[Province]:[Ngày HĐ dự phòng]],37,FALSE)</f>
        <v>#REF!</v>
      </c>
      <c r="AC123" s="40" t="e">
        <f t="shared" ref="AC123:AC130" si="141">O123</f>
        <v>#REF!</v>
      </c>
      <c r="AD123" s="43" t="e">
        <f t="shared" ref="AD123:AD130" si="142">AC123*0.1</f>
        <v>#REF!</v>
      </c>
      <c r="AE123" s="43" t="e">
        <f t="shared" ref="AE123:AE130" si="143">AC123+AD123</f>
        <v>#REF!</v>
      </c>
      <c r="AF123" s="39" t="e">
        <f>VLOOKUP(C123,[1]!Table1[[Province]:[Ngày HĐ dự phòng]],13,FALSE)</f>
        <v>#REF!</v>
      </c>
      <c r="AG123" s="39" t="e">
        <f t="shared" ref="AG123:AG130" si="144">AF123</f>
        <v>#REF!</v>
      </c>
      <c r="AH123" s="39">
        <v>44068</v>
      </c>
      <c r="AI123" s="39">
        <v>44097</v>
      </c>
      <c r="AJ123" s="39">
        <v>44097</v>
      </c>
      <c r="AK123" s="231" t="s">
        <v>497</v>
      </c>
      <c r="AL123" s="230">
        <v>44153</v>
      </c>
      <c r="AM123" s="42">
        <v>3008400799</v>
      </c>
      <c r="AN123" s="230">
        <v>44913</v>
      </c>
      <c r="AO123" s="39" t="e">
        <f t="shared" ref="AO123:AO130" si="145">AF123</f>
        <v>#REF!</v>
      </c>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c r="DJ123" s="15"/>
      <c r="DK123" s="15"/>
      <c r="DL123" s="15"/>
      <c r="DM123" s="15"/>
      <c r="DN123" s="15"/>
      <c r="DO123" s="15"/>
      <c r="DP123" s="15"/>
      <c r="DQ123" s="15"/>
      <c r="DR123" s="15"/>
      <c r="DS123" s="15"/>
      <c r="DT123" s="15"/>
      <c r="DU123" s="15"/>
      <c r="DV123" s="15"/>
      <c r="DW123" s="15"/>
      <c r="DX123" s="15"/>
      <c r="DY123" s="15"/>
      <c r="DZ123" s="15"/>
      <c r="EA123" s="15"/>
      <c r="EB123" s="15"/>
      <c r="EC123" s="15"/>
      <c r="ED123" s="15"/>
      <c r="EE123" s="15"/>
      <c r="EF123" s="15"/>
      <c r="EG123" s="15"/>
      <c r="EH123" s="15"/>
      <c r="EI123" s="15"/>
      <c r="EJ123" s="15"/>
      <c r="EK123" s="15"/>
      <c r="EL123" s="15"/>
      <c r="EM123" s="15"/>
      <c r="EN123" s="15"/>
      <c r="EO123" s="15"/>
      <c r="EP123" s="15"/>
      <c r="EQ123" s="15"/>
      <c r="ER123" s="15"/>
      <c r="ES123" s="15"/>
      <c r="ET123" s="15"/>
      <c r="EU123" s="15"/>
      <c r="EV123" s="15"/>
      <c r="EW123" s="15"/>
      <c r="EX123" s="15"/>
      <c r="EY123" s="15"/>
      <c r="EZ123" s="15"/>
      <c r="FA123" s="15"/>
      <c r="FB123" s="15"/>
      <c r="FC123" s="15"/>
      <c r="FD123" s="15"/>
      <c r="FE123" s="15"/>
      <c r="FF123" s="15"/>
      <c r="FG123" s="15"/>
      <c r="FH123" s="15"/>
      <c r="FI123" s="15"/>
      <c r="FJ123" s="15"/>
      <c r="FK123" s="15"/>
      <c r="FL123" s="15"/>
      <c r="FM123" s="15"/>
      <c r="FN123" s="15"/>
      <c r="FO123" s="15"/>
      <c r="FP123" s="15"/>
      <c r="FQ123" s="15"/>
      <c r="FR123" s="15"/>
      <c r="FS123" s="15"/>
      <c r="FT123" s="15"/>
      <c r="FU123" s="15"/>
      <c r="FV123" s="15"/>
      <c r="FW123" s="15"/>
      <c r="FX123" s="15"/>
      <c r="FY123" s="15"/>
      <c r="FZ123" s="15"/>
      <c r="GA123" s="15"/>
      <c r="GB123" s="15"/>
      <c r="GC123" s="15"/>
      <c r="GD123" s="15"/>
      <c r="GE123" s="15"/>
      <c r="GF123" s="15"/>
      <c r="GG123" s="15"/>
      <c r="GH123" s="15"/>
      <c r="GI123" s="15"/>
      <c r="GJ123" s="15"/>
      <c r="GK123" s="15"/>
      <c r="GL123" s="15"/>
      <c r="GM123" s="15"/>
      <c r="GN123" s="15"/>
      <c r="GO123" s="15"/>
      <c r="GP123" s="15"/>
      <c r="GQ123" s="15"/>
      <c r="GR123" s="15"/>
      <c r="GS123" s="15"/>
      <c r="GT123" s="15"/>
      <c r="GU123" s="15"/>
      <c r="GV123" s="15"/>
      <c r="GW123" s="15"/>
      <c r="GX123" s="15"/>
      <c r="GY123" s="15"/>
      <c r="GZ123" s="15"/>
      <c r="HA123" s="15"/>
      <c r="HB123" s="15"/>
      <c r="HC123" s="15"/>
      <c r="HD123" s="15"/>
      <c r="HE123" s="15"/>
      <c r="HF123" s="15"/>
      <c r="HG123" s="15"/>
      <c r="HH123" s="15"/>
      <c r="HI123" s="15"/>
      <c r="HJ123" s="15"/>
      <c r="HK123" s="15"/>
      <c r="HL123" s="15"/>
      <c r="HM123" s="15"/>
      <c r="HN123" s="15"/>
      <c r="HO123" s="15"/>
      <c r="HP123" s="15"/>
      <c r="HQ123" s="15"/>
      <c r="HR123" s="15"/>
      <c r="HS123" s="15"/>
      <c r="HT123" s="15"/>
      <c r="HU123" s="15"/>
      <c r="HV123" s="15"/>
      <c r="HW123" s="15"/>
      <c r="HX123" s="15"/>
      <c r="HY123" s="15"/>
      <c r="HZ123" s="15"/>
      <c r="IA123" s="15"/>
      <c r="IB123" s="15"/>
      <c r="IC123" s="15"/>
      <c r="ID123" s="15"/>
      <c r="IE123" s="15"/>
      <c r="IF123" s="15"/>
      <c r="IG123" s="15"/>
      <c r="IH123" s="15"/>
      <c r="II123" s="15"/>
      <c r="IJ123" s="15"/>
      <c r="IK123" s="15"/>
      <c r="IL123" s="15"/>
      <c r="IM123" s="15"/>
      <c r="IN123" s="15"/>
      <c r="IO123" s="15"/>
      <c r="IP123" s="15"/>
      <c r="IQ123" s="15"/>
      <c r="IR123" s="15"/>
      <c r="IS123" s="15"/>
      <c r="IT123" s="15"/>
      <c r="IU123" s="15"/>
      <c r="IV123" s="15"/>
      <c r="IW123" s="15"/>
      <c r="IX123" s="15"/>
      <c r="IY123" s="15"/>
      <c r="IZ123" s="15"/>
    </row>
    <row r="124" spans="1:260" s="25" customFormat="1" ht="27" customHeight="1">
      <c r="A124" s="11">
        <f t="shared" si="95"/>
        <v>14</v>
      </c>
      <c r="B124" s="16" t="str">
        <f>VLOOKUP(A124,'Tên tỉnh'!$A$3:$C$65,2,FALSE)</f>
        <v>VNPT Cần Thơ</v>
      </c>
      <c r="C124" s="17" t="str">
        <f>VLOOKUP(A124,'Tên tỉnh'!$A$3:$C$65,3,FALSE)</f>
        <v>Cần Thơ</v>
      </c>
      <c r="D124" s="18" t="s">
        <v>485</v>
      </c>
      <c r="E124" s="17" t="s">
        <v>486</v>
      </c>
      <c r="F124" s="19">
        <v>43633</v>
      </c>
      <c r="G124" s="11">
        <v>2</v>
      </c>
      <c r="H124" s="12" t="s">
        <v>488</v>
      </c>
      <c r="I124" s="20">
        <v>44056</v>
      </c>
      <c r="J124" s="21" t="s">
        <v>419</v>
      </c>
      <c r="K124" s="11" t="s">
        <v>26</v>
      </c>
      <c r="L124" s="13">
        <v>829150</v>
      </c>
      <c r="M124" s="13" t="e">
        <f>VLOOKUP(C124,[2]!Table1[[Province]:[Ngày HĐ dự phòng]],5,FALSE)</f>
        <v>#REF!</v>
      </c>
      <c r="N124" s="13" t="e">
        <f>VLOOKUP(C124,[2]!Table1[[Province]:[Ngày HĐ dự phòng]],6,FALSE)</f>
        <v>#REF!</v>
      </c>
      <c r="O124" s="13" t="e">
        <f t="shared" si="84"/>
        <v>#REF!</v>
      </c>
      <c r="P124" s="12"/>
      <c r="Q124" s="22" t="e">
        <f>VLOOKUP(C124,[2]!Table1[[Province]:[Ngày HĐ dự phòng]],14,FALSE)</f>
        <v>#REF!</v>
      </c>
      <c r="R124" s="12"/>
      <c r="S124" s="22">
        <v>44154</v>
      </c>
      <c r="T124" s="22">
        <v>44091</v>
      </c>
      <c r="U124" s="22" t="e">
        <f t="shared" si="138"/>
        <v>#REF!</v>
      </c>
      <c r="V124" s="14" t="e">
        <f t="shared" si="139"/>
        <v>#REF!</v>
      </c>
      <c r="W124" s="12">
        <v>30</v>
      </c>
      <c r="X124" s="14" t="e">
        <f t="shared" si="140"/>
        <v>#REF!</v>
      </c>
      <c r="Y124" s="218" t="e">
        <f>VLOOKUP(C124,[2]!Table1[[Province]:[Ngày HĐ dự phòng]],30,FALSE)</f>
        <v>#REF!</v>
      </c>
      <c r="Z124" s="22" t="e">
        <f>VLOOKUP(C124,[2]!Table1[[Province]:[Ngày HĐ dự phòng]],31,FALSE)</f>
        <v>#REF!</v>
      </c>
      <c r="AA124" s="218" t="e">
        <f>VLOOKUP(C124,[2]!Table1[[Province]:[Ngày HĐ dự phòng]],32,FALSE)</f>
        <v>#REF!</v>
      </c>
      <c r="AB124" s="22" t="e">
        <f>VLOOKUP(C124,[2]!Table1[[Province]:[Ngày HĐ dự phòng]],33,FALSE)</f>
        <v>#REF!</v>
      </c>
      <c r="AC124" s="40" t="e">
        <f t="shared" si="141"/>
        <v>#REF!</v>
      </c>
      <c r="AD124" s="43" t="e">
        <f t="shared" si="142"/>
        <v>#REF!</v>
      </c>
      <c r="AE124" s="43" t="e">
        <f t="shared" si="143"/>
        <v>#REF!</v>
      </c>
      <c r="AF124" s="39" t="e">
        <f>VLOOKUP(C124,[2]!Table1[[Province]:[Ngày HĐ dự phòng]],12,FALSE)</f>
        <v>#REF!</v>
      </c>
      <c r="AG124" s="39" t="e">
        <f t="shared" si="144"/>
        <v>#REF!</v>
      </c>
      <c r="AH124" s="39">
        <v>44091</v>
      </c>
      <c r="AI124" s="39">
        <v>44111</v>
      </c>
      <c r="AJ124" s="39">
        <v>44111</v>
      </c>
      <c r="AK124" s="231" t="s">
        <v>498</v>
      </c>
      <c r="AL124" s="230">
        <v>44154</v>
      </c>
      <c r="AM124" s="42">
        <v>1557031765</v>
      </c>
      <c r="AN124" s="230">
        <v>44914</v>
      </c>
      <c r="AO124" s="39" t="e">
        <f t="shared" si="145"/>
        <v>#REF!</v>
      </c>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s="34"/>
      <c r="EP124" s="34"/>
      <c r="EQ124" s="34"/>
      <c r="ER124" s="34"/>
      <c r="ES124" s="34"/>
      <c r="ET124" s="34"/>
      <c r="EU124" s="34"/>
      <c r="EV124" s="34"/>
      <c r="EW124" s="34"/>
      <c r="EX124" s="34"/>
      <c r="EY124" s="34"/>
      <c r="EZ124" s="34"/>
      <c r="FA124" s="34"/>
      <c r="FB124" s="34"/>
      <c r="FC124" s="34"/>
      <c r="FD124" s="34"/>
      <c r="FE124" s="34"/>
      <c r="FF124" s="34"/>
      <c r="FG124" s="34"/>
      <c r="FH124" s="34"/>
      <c r="FI124" s="34"/>
      <c r="FJ124" s="34"/>
      <c r="FK124" s="34"/>
      <c r="FL124" s="34"/>
      <c r="FM124" s="34"/>
      <c r="FN124" s="34"/>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34"/>
      <c r="HU124" s="34"/>
      <c r="HV124" s="34"/>
      <c r="HW124" s="34"/>
      <c r="HX124" s="34"/>
      <c r="HY124" s="34"/>
      <c r="HZ124" s="34"/>
      <c r="IA124" s="34"/>
      <c r="IB124" s="34"/>
      <c r="IC124" s="34"/>
      <c r="ID124" s="34"/>
      <c r="IE124" s="34"/>
      <c r="IF124" s="34"/>
      <c r="IG124" s="34"/>
      <c r="IH124" s="34"/>
      <c r="II124" s="34"/>
      <c r="IJ124" s="34"/>
      <c r="IK124" s="34"/>
      <c r="IL124" s="34"/>
      <c r="IM124" s="34"/>
      <c r="IN124" s="34"/>
      <c r="IO124" s="34"/>
      <c r="IP124" s="34"/>
      <c r="IQ124" s="34"/>
      <c r="IR124" s="34"/>
      <c r="IS124" s="34"/>
      <c r="IT124" s="34"/>
      <c r="IU124" s="34"/>
      <c r="IV124" s="34"/>
      <c r="IW124" s="34"/>
      <c r="IX124" s="34"/>
      <c r="IY124" s="34"/>
      <c r="IZ124" s="34"/>
    </row>
    <row r="125" spans="1:260" s="10" customFormat="1" ht="36.75" customHeight="1">
      <c r="A125" s="11">
        <f t="shared" si="95"/>
        <v>14</v>
      </c>
      <c r="B125" s="16" t="str">
        <f>VLOOKUP(A125,'Tên tỉnh'!$A$3:$C$65,2,FALSE)</f>
        <v>VNPT Cần Thơ</v>
      </c>
      <c r="C125" s="17" t="str">
        <f>VLOOKUP(A125,'Tên tỉnh'!$A$3:$C$65,3,FALSE)</f>
        <v>Cần Thơ</v>
      </c>
      <c r="D125" s="18" t="s">
        <v>485</v>
      </c>
      <c r="E125" s="17" t="s">
        <v>486</v>
      </c>
      <c r="F125" s="19">
        <v>43633</v>
      </c>
      <c r="G125" s="11">
        <v>3</v>
      </c>
      <c r="H125" s="12" t="s">
        <v>494</v>
      </c>
      <c r="I125" s="20">
        <v>44056</v>
      </c>
      <c r="J125" s="21" t="s">
        <v>419</v>
      </c>
      <c r="K125" s="11" t="s">
        <v>26</v>
      </c>
      <c r="L125" s="13">
        <v>829150</v>
      </c>
      <c r="M125" s="13" t="e">
        <f>VLOOKUP(C125,[3]!Table1[[Province]:[Ngày HĐ dự phòng]],5,FALSE)</f>
        <v>#REF!</v>
      </c>
      <c r="N125" s="13" t="e">
        <f>VLOOKUP(C125,[3]!Table1[[Province]:[Ngày HĐ dự phòng]],6,FALSE)</f>
        <v>#REF!</v>
      </c>
      <c r="O125" s="13" t="e">
        <f t="shared" si="84"/>
        <v>#REF!</v>
      </c>
      <c r="P125" s="12"/>
      <c r="Q125" s="22" t="e">
        <f>VLOOKUP(C125,[3]!Table1[[Province]:[Ngày HĐ dự phòng]],14,FALSE)</f>
        <v>#REF!</v>
      </c>
      <c r="R125" s="12"/>
      <c r="S125" s="22">
        <v>44180</v>
      </c>
      <c r="T125" s="22">
        <v>44118</v>
      </c>
      <c r="U125" s="22" t="e">
        <f t="shared" si="138"/>
        <v>#REF!</v>
      </c>
      <c r="V125" s="14" t="e">
        <f t="shared" si="139"/>
        <v>#REF!</v>
      </c>
      <c r="W125" s="12">
        <v>30</v>
      </c>
      <c r="X125" s="14" t="e">
        <f t="shared" si="140"/>
        <v>#REF!</v>
      </c>
      <c r="Y125" s="218" t="e">
        <f>VLOOKUP(C125,[3]!Table1[[Province]:[Ngày HĐ dự phòng]],30,FALSE)</f>
        <v>#REF!</v>
      </c>
      <c r="Z125" s="22" t="e">
        <f>VLOOKUP(C125,[3]!Table1[[Province]:[Ngày HĐ dự phòng]],31,FALSE)</f>
        <v>#REF!</v>
      </c>
      <c r="AA125" s="218" t="e">
        <f>VLOOKUP(C125,[3]!Table1[[Province]:[Ngày HĐ dự phòng]],32,FALSE)</f>
        <v>#REF!</v>
      </c>
      <c r="AB125" s="22" t="e">
        <f>VLOOKUP(C125,[3]!Table1[[Province]:[Ngày HĐ dự phòng]],33,FALSE)</f>
        <v>#REF!</v>
      </c>
      <c r="AC125" s="40" t="e">
        <f t="shared" si="141"/>
        <v>#REF!</v>
      </c>
      <c r="AD125" s="43" t="e">
        <f t="shared" si="142"/>
        <v>#REF!</v>
      </c>
      <c r="AE125" s="43" t="e">
        <f t="shared" si="143"/>
        <v>#REF!</v>
      </c>
      <c r="AF125" s="39" t="e">
        <f>VLOOKUP(C125,[3]!Table1[[Province]:[Ngày HĐ dự phòng]],12,FALSE)</f>
        <v>#REF!</v>
      </c>
      <c r="AG125" s="39" t="e">
        <f t="shared" si="144"/>
        <v>#REF!</v>
      </c>
      <c r="AH125" s="39">
        <v>44118</v>
      </c>
      <c r="AI125" s="39">
        <v>44132</v>
      </c>
      <c r="AJ125" s="39">
        <v>44132</v>
      </c>
      <c r="AK125" s="231" t="s">
        <v>499</v>
      </c>
      <c r="AL125" s="230">
        <v>44190</v>
      </c>
      <c r="AM125" s="42">
        <v>1453466784</v>
      </c>
      <c r="AN125" s="230">
        <v>44941</v>
      </c>
      <c r="AO125" s="39" t="e">
        <f t="shared" si="145"/>
        <v>#REF!</v>
      </c>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5"/>
      <c r="DM125" s="15"/>
      <c r="DN125" s="15"/>
      <c r="DO125" s="15"/>
      <c r="DP125" s="15"/>
      <c r="DQ125" s="15"/>
      <c r="DR125" s="15"/>
      <c r="DS125" s="15"/>
      <c r="DT125" s="15"/>
      <c r="DU125" s="15"/>
      <c r="DV125" s="15"/>
      <c r="DW125" s="15"/>
      <c r="DX125" s="15"/>
      <c r="DY125" s="15"/>
      <c r="DZ125" s="15"/>
      <c r="EA125" s="15"/>
      <c r="EB125" s="15"/>
      <c r="EC125" s="15"/>
      <c r="ED125" s="15"/>
      <c r="EE125" s="15"/>
      <c r="EF125" s="15"/>
      <c r="EG125" s="15"/>
      <c r="EH125" s="15"/>
      <c r="EI125" s="15"/>
      <c r="EJ125" s="15"/>
      <c r="EK125" s="15"/>
      <c r="EL125" s="15"/>
      <c r="EM125" s="15"/>
      <c r="EN125" s="15"/>
      <c r="EO125" s="15"/>
      <c r="EP125" s="15"/>
      <c r="EQ125" s="15"/>
      <c r="ER125" s="15"/>
      <c r="ES125" s="15"/>
      <c r="ET125" s="15"/>
      <c r="EU125" s="15"/>
      <c r="EV125" s="15"/>
      <c r="EW125" s="15"/>
      <c r="EX125" s="15"/>
      <c r="EY125" s="15"/>
      <c r="EZ125" s="15"/>
      <c r="FA125" s="15"/>
      <c r="FB125" s="15"/>
      <c r="FC125" s="15"/>
      <c r="FD125" s="15"/>
      <c r="FE125" s="15"/>
      <c r="FF125" s="15"/>
      <c r="FG125" s="15"/>
      <c r="FH125" s="15"/>
      <c r="FI125" s="15"/>
      <c r="FJ125" s="15"/>
      <c r="FK125" s="15"/>
      <c r="FL125" s="15"/>
      <c r="FM125" s="15"/>
      <c r="FN125" s="15"/>
      <c r="FO125" s="15"/>
      <c r="FP125" s="15"/>
      <c r="FQ125" s="15"/>
      <c r="FR125" s="15"/>
      <c r="FS125" s="15"/>
      <c r="FT125" s="15"/>
      <c r="FU125" s="15"/>
      <c r="FV125" s="15"/>
      <c r="FW125" s="15"/>
      <c r="FX125" s="15"/>
      <c r="FY125" s="15"/>
      <c r="FZ125" s="15"/>
      <c r="GA125" s="15"/>
      <c r="GB125" s="15"/>
      <c r="GC125" s="15"/>
      <c r="GD125" s="15"/>
      <c r="GE125" s="15"/>
      <c r="GF125" s="15"/>
      <c r="GG125" s="15"/>
      <c r="GH125" s="15"/>
      <c r="GI125" s="15"/>
      <c r="GJ125" s="15"/>
      <c r="GK125" s="15"/>
      <c r="GL125" s="15"/>
      <c r="GM125" s="15"/>
      <c r="GN125" s="15"/>
      <c r="GO125" s="15"/>
      <c r="GP125" s="15"/>
      <c r="GQ125" s="15"/>
      <c r="GR125" s="15"/>
      <c r="GS125" s="15"/>
      <c r="GT125" s="15"/>
      <c r="GU125" s="15"/>
      <c r="GV125" s="15"/>
      <c r="GW125" s="15"/>
      <c r="GX125" s="15"/>
      <c r="GY125" s="15"/>
      <c r="GZ125" s="15"/>
      <c r="HA125" s="15"/>
      <c r="HB125" s="15"/>
      <c r="HC125" s="15"/>
      <c r="HD125" s="15"/>
      <c r="HE125" s="15"/>
      <c r="HF125" s="15"/>
      <c r="HG125" s="15"/>
      <c r="HH125" s="15"/>
      <c r="HI125" s="15"/>
      <c r="HJ125" s="15"/>
      <c r="HK125" s="15"/>
      <c r="HL125" s="15"/>
      <c r="HM125" s="15"/>
      <c r="HN125" s="15"/>
      <c r="HO125" s="15"/>
      <c r="HP125" s="15"/>
      <c r="HQ125" s="15"/>
      <c r="HR125" s="15"/>
      <c r="HS125" s="15"/>
      <c r="HT125" s="15"/>
      <c r="HU125" s="15"/>
      <c r="HV125" s="15"/>
      <c r="HW125" s="15"/>
      <c r="HX125" s="15"/>
      <c r="HY125" s="15"/>
      <c r="HZ125" s="15"/>
      <c r="IA125" s="15"/>
      <c r="IB125" s="15"/>
      <c r="IC125" s="15"/>
      <c r="ID125" s="15"/>
      <c r="IE125" s="15"/>
      <c r="IF125" s="15"/>
      <c r="IG125" s="15"/>
      <c r="IH125" s="15"/>
      <c r="II125" s="15"/>
      <c r="IJ125" s="15"/>
      <c r="IK125" s="15"/>
      <c r="IL125" s="15"/>
      <c r="IM125" s="15"/>
      <c r="IN125" s="15"/>
      <c r="IO125" s="15"/>
      <c r="IP125" s="15"/>
      <c r="IQ125" s="15"/>
      <c r="IR125" s="15"/>
      <c r="IS125" s="15"/>
      <c r="IT125" s="15"/>
      <c r="IU125" s="15"/>
      <c r="IV125" s="15"/>
      <c r="IW125" s="15"/>
      <c r="IX125" s="15"/>
      <c r="IY125" s="15"/>
      <c r="IZ125" s="15"/>
    </row>
    <row r="126" spans="1:260" s="10" customFormat="1" ht="36.75" customHeight="1">
      <c r="A126" s="11">
        <f t="shared" si="95"/>
        <v>14</v>
      </c>
      <c r="B126" s="16" t="str">
        <f>VLOOKUP(A126,'Tên tỉnh'!$A$3:$C$65,2,FALSE)</f>
        <v>VNPT Cần Thơ</v>
      </c>
      <c r="C126" s="17" t="str">
        <f>VLOOKUP(A126,'Tên tỉnh'!$A$3:$C$65,3,FALSE)</f>
        <v>Cần Thơ</v>
      </c>
      <c r="D126" s="18" t="s">
        <v>485</v>
      </c>
      <c r="E126" s="17" t="s">
        <v>486</v>
      </c>
      <c r="F126" s="19">
        <v>43633</v>
      </c>
      <c r="G126" s="11">
        <v>4</v>
      </c>
      <c r="H126" s="11" t="s">
        <v>489</v>
      </c>
      <c r="I126" s="20">
        <v>44056</v>
      </c>
      <c r="J126" s="21" t="s">
        <v>419</v>
      </c>
      <c r="K126" s="11" t="s">
        <v>26</v>
      </c>
      <c r="L126" s="13">
        <v>829150</v>
      </c>
      <c r="M126" s="13" t="e">
        <f>VLOOKUP(C126,[4]!Table1[[Province]:[Ngày HĐ dự phòng]],6,FALSE)</f>
        <v>#REF!</v>
      </c>
      <c r="N126" s="13" t="e">
        <f>VLOOKUP(C126,[4]!Table1[[Province]:[Ngày HĐ dự phòng]],7,FALSE)</f>
        <v>#REF!</v>
      </c>
      <c r="O126" s="13" t="e">
        <f t="shared" si="84"/>
        <v>#REF!</v>
      </c>
      <c r="P126" s="12"/>
      <c r="Q126" s="22" t="e">
        <f>VLOOKUP(C126,[4]!Table1[[Province]:[Ngày HĐ dự phòng]],16,FALSE)</f>
        <v>#REF!</v>
      </c>
      <c r="R126" s="12"/>
      <c r="S126" s="22">
        <v>44208</v>
      </c>
      <c r="T126" s="22">
        <v>44127</v>
      </c>
      <c r="U126" s="22" t="e">
        <f t="shared" si="138"/>
        <v>#REF!</v>
      </c>
      <c r="V126" s="14" t="e">
        <f t="shared" si="139"/>
        <v>#REF!</v>
      </c>
      <c r="W126" s="12">
        <v>30</v>
      </c>
      <c r="X126" s="14" t="e">
        <f t="shared" si="140"/>
        <v>#REF!</v>
      </c>
      <c r="Y126" s="218" t="e">
        <f>VLOOKUP(C126,[4]!Table1[[Province]:[Ngày HĐ dự phòng]],32,FALSE)</f>
        <v>#REF!</v>
      </c>
      <c r="Z126" s="22" t="e">
        <f>VLOOKUP(C126,[4]!Table1[[Province]:[Ngày HĐ dự phòng]],33,FALSE)</f>
        <v>#REF!</v>
      </c>
      <c r="AA126" s="218" t="e">
        <f>VLOOKUP(C126,[4]!Table1[[Province]:[Ngày HĐ dự phòng]],34,FALSE)</f>
        <v>#REF!</v>
      </c>
      <c r="AB126" s="22" t="e">
        <f>VLOOKUP(C126,[4]!Table1[[Province]:[Ngày HĐ dự phòng]],35,FALSE)</f>
        <v>#REF!</v>
      </c>
      <c r="AC126" s="40" t="e">
        <f t="shared" si="141"/>
        <v>#REF!</v>
      </c>
      <c r="AD126" s="43" t="e">
        <f t="shared" si="142"/>
        <v>#REF!</v>
      </c>
      <c r="AE126" s="43" t="e">
        <f t="shared" si="143"/>
        <v>#REF!</v>
      </c>
      <c r="AF126" s="39" t="e">
        <f>VLOOKUP(C126,[4]!Table1[[Province]:[Ngày HĐ dự phòng]],13,FALSE)</f>
        <v>#REF!</v>
      </c>
      <c r="AG126" s="39" t="e">
        <f t="shared" si="144"/>
        <v>#REF!</v>
      </c>
      <c r="AH126" s="39">
        <v>44127</v>
      </c>
      <c r="AI126" s="39">
        <v>44161</v>
      </c>
      <c r="AJ126" s="39">
        <v>44161</v>
      </c>
      <c r="AK126" s="231" t="s">
        <v>500</v>
      </c>
      <c r="AL126" s="230">
        <v>44214</v>
      </c>
      <c r="AM126" s="42">
        <v>241970845</v>
      </c>
      <c r="AN126" s="230">
        <v>44970</v>
      </c>
      <c r="AO126" s="39" t="e">
        <f t="shared" si="145"/>
        <v>#REF!</v>
      </c>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5"/>
      <c r="DM126" s="15"/>
      <c r="DN126" s="15"/>
      <c r="DO126" s="15"/>
      <c r="DP126" s="15"/>
      <c r="DQ126" s="15"/>
      <c r="DR126" s="15"/>
      <c r="DS126" s="15"/>
      <c r="DT126" s="15"/>
      <c r="DU126" s="15"/>
      <c r="DV126" s="15"/>
      <c r="DW126" s="15"/>
      <c r="DX126" s="15"/>
      <c r="DY126" s="15"/>
      <c r="DZ126" s="15"/>
      <c r="EA126" s="15"/>
      <c r="EB126" s="15"/>
      <c r="EC126" s="15"/>
      <c r="ED126" s="15"/>
      <c r="EE126" s="15"/>
      <c r="EF126" s="15"/>
      <c r="EG126" s="15"/>
      <c r="EH126" s="15"/>
      <c r="EI126" s="15"/>
      <c r="EJ126" s="15"/>
      <c r="EK126" s="15"/>
      <c r="EL126" s="15"/>
      <c r="EM126" s="15"/>
      <c r="EN126" s="15"/>
      <c r="EO126" s="15"/>
      <c r="EP126" s="15"/>
      <c r="EQ126" s="15"/>
      <c r="ER126" s="15"/>
      <c r="ES126" s="15"/>
      <c r="ET126" s="15"/>
      <c r="EU126" s="15"/>
      <c r="EV126" s="15"/>
      <c r="EW126" s="15"/>
      <c r="EX126" s="15"/>
      <c r="EY126" s="15"/>
      <c r="EZ126" s="15"/>
      <c r="FA126" s="15"/>
      <c r="FB126" s="15"/>
      <c r="FC126" s="15"/>
      <c r="FD126" s="15"/>
      <c r="FE126" s="15"/>
      <c r="FF126" s="15"/>
      <c r="FG126" s="15"/>
      <c r="FH126" s="15"/>
      <c r="FI126" s="15"/>
      <c r="FJ126" s="15"/>
      <c r="FK126" s="15"/>
      <c r="FL126" s="15"/>
      <c r="FM126" s="15"/>
      <c r="FN126" s="15"/>
      <c r="FO126" s="15"/>
      <c r="FP126" s="15"/>
      <c r="FQ126" s="15"/>
      <c r="FR126" s="15"/>
      <c r="FS126" s="15"/>
      <c r="FT126" s="15"/>
      <c r="FU126" s="15"/>
      <c r="FV126" s="15"/>
      <c r="FW126" s="15"/>
      <c r="FX126" s="15"/>
      <c r="FY126" s="15"/>
      <c r="FZ126" s="15"/>
      <c r="GA126" s="15"/>
      <c r="GB126" s="15"/>
      <c r="GC126" s="15"/>
      <c r="GD126" s="15"/>
      <c r="GE126" s="15"/>
      <c r="GF126" s="15"/>
      <c r="GG126" s="15"/>
      <c r="GH126" s="15"/>
      <c r="GI126" s="15"/>
      <c r="GJ126" s="15"/>
      <c r="GK126" s="15"/>
      <c r="GL126" s="15"/>
      <c r="GM126" s="15"/>
      <c r="GN126" s="15"/>
      <c r="GO126" s="15"/>
      <c r="GP126" s="15"/>
      <c r="GQ126" s="15"/>
      <c r="GR126" s="15"/>
      <c r="GS126" s="15"/>
      <c r="GT126" s="15"/>
      <c r="GU126" s="15"/>
      <c r="GV126" s="15"/>
      <c r="GW126" s="15"/>
      <c r="GX126" s="15"/>
      <c r="GY126" s="15"/>
      <c r="GZ126" s="15"/>
      <c r="HA126" s="15"/>
      <c r="HB126" s="15"/>
      <c r="HC126" s="15"/>
      <c r="HD126" s="15"/>
      <c r="HE126" s="15"/>
      <c r="HF126" s="15"/>
      <c r="HG126" s="15"/>
      <c r="HH126" s="15"/>
      <c r="HI126" s="15"/>
      <c r="HJ126" s="15"/>
      <c r="HK126" s="15"/>
      <c r="HL126" s="15"/>
      <c r="HM126" s="15"/>
      <c r="HN126" s="15"/>
      <c r="HO126" s="15"/>
      <c r="HP126" s="15"/>
      <c r="HQ126" s="15"/>
      <c r="HR126" s="15"/>
      <c r="HS126" s="15"/>
      <c r="HT126" s="15"/>
      <c r="HU126" s="15"/>
      <c r="HV126" s="15"/>
      <c r="HW126" s="15"/>
      <c r="HX126" s="15"/>
      <c r="HY126" s="15"/>
      <c r="HZ126" s="15"/>
      <c r="IA126" s="15"/>
      <c r="IB126" s="15"/>
      <c r="IC126" s="15"/>
      <c r="ID126" s="15"/>
      <c r="IE126" s="15"/>
      <c r="IF126" s="15"/>
      <c r="IG126" s="15"/>
      <c r="IH126" s="15"/>
      <c r="II126" s="15"/>
      <c r="IJ126" s="15"/>
      <c r="IK126" s="15"/>
      <c r="IL126" s="15"/>
      <c r="IM126" s="15"/>
      <c r="IN126" s="15"/>
      <c r="IO126" s="15"/>
      <c r="IP126" s="15"/>
      <c r="IQ126" s="15"/>
      <c r="IR126" s="15"/>
      <c r="IS126" s="15"/>
      <c r="IT126" s="15"/>
      <c r="IU126" s="15"/>
      <c r="IV126" s="15"/>
      <c r="IW126" s="15"/>
      <c r="IX126" s="15"/>
      <c r="IY126" s="15"/>
      <c r="IZ126" s="15"/>
    </row>
    <row r="127" spans="1:260" s="10" customFormat="1" ht="36.75" customHeight="1">
      <c r="A127" s="11">
        <f t="shared" si="95"/>
        <v>14</v>
      </c>
      <c r="B127" s="16" t="str">
        <f>VLOOKUP(A127,'Tên tỉnh'!$A$3:$C$65,2,FALSE)</f>
        <v>VNPT Cần Thơ</v>
      </c>
      <c r="C127" s="17" t="str">
        <f>VLOOKUP(A127,'Tên tỉnh'!$A$3:$C$65,3,FALSE)</f>
        <v>Cần Thơ</v>
      </c>
      <c r="D127" s="18" t="s">
        <v>485</v>
      </c>
      <c r="E127" s="17" t="s">
        <v>486</v>
      </c>
      <c r="F127" s="19">
        <v>43633</v>
      </c>
      <c r="G127" s="11">
        <v>5</v>
      </c>
      <c r="H127" s="11" t="s">
        <v>490</v>
      </c>
      <c r="I127" s="20">
        <v>44056</v>
      </c>
      <c r="J127" s="21" t="s">
        <v>419</v>
      </c>
      <c r="K127" s="11" t="s">
        <v>26</v>
      </c>
      <c r="L127" s="13">
        <v>829150</v>
      </c>
      <c r="M127" s="13" t="e">
        <f>VLOOKUP(C127,[5]!Table1[[Province]:[Ngày HĐ dự phòng]],5,FALSE)</f>
        <v>#REF!</v>
      </c>
      <c r="N127" s="13" t="e">
        <f>VLOOKUP(C127,[5]!Table1[[Province]:[Ngày HĐ dự phòng]],6,FALSE)</f>
        <v>#REF!</v>
      </c>
      <c r="O127" s="13" t="e">
        <f t="shared" si="84"/>
        <v>#REF!</v>
      </c>
      <c r="P127" s="12"/>
      <c r="Q127" s="22" t="e">
        <f>VLOOKUP(C127,[5]!Table1[[Province]:[Ngày HĐ dự phòng]],14,FALSE)</f>
        <v>#REF!</v>
      </c>
      <c r="R127" s="12"/>
      <c r="S127" s="22">
        <v>44210</v>
      </c>
      <c r="T127" s="22">
        <v>44148</v>
      </c>
      <c r="U127" s="22" t="e">
        <f t="shared" si="138"/>
        <v>#REF!</v>
      </c>
      <c r="V127" s="14" t="e">
        <f t="shared" si="139"/>
        <v>#REF!</v>
      </c>
      <c r="W127" s="12">
        <v>30</v>
      </c>
      <c r="X127" s="14" t="e">
        <f t="shared" si="140"/>
        <v>#REF!</v>
      </c>
      <c r="Y127" s="218" t="e">
        <f>VLOOKUP(C127,[5]!Table1[[Province]:[Ngày HĐ dự phòng]],30,FALSE)</f>
        <v>#REF!</v>
      </c>
      <c r="Z127" s="22" t="e">
        <f>VLOOKUP(C127,[5]!Table1[[Province]:[Ngày HĐ dự phòng]],31,FALSE)</f>
        <v>#REF!</v>
      </c>
      <c r="AA127" s="218" t="e">
        <f>VLOOKUP(C127,[5]!Table1[[Province]:[Ngày HĐ dự phòng]],32,FALSE)</f>
        <v>#REF!</v>
      </c>
      <c r="AB127" s="22" t="e">
        <f>VLOOKUP(C127,[5]!Table1[[Province]:[Ngày HĐ dự phòng]],33,FALSE)</f>
        <v>#REF!</v>
      </c>
      <c r="AC127" s="40" t="e">
        <f t="shared" si="141"/>
        <v>#REF!</v>
      </c>
      <c r="AD127" s="43" t="e">
        <f t="shared" si="142"/>
        <v>#REF!</v>
      </c>
      <c r="AE127" s="43" t="e">
        <f t="shared" si="143"/>
        <v>#REF!</v>
      </c>
      <c r="AF127" s="39" t="e">
        <f>VLOOKUP(C127,[5]!Table1[[Province]:[Ngày HĐ dự phòng]],12,FALSE)</f>
        <v>#REF!</v>
      </c>
      <c r="AG127" s="39" t="e">
        <f t="shared" si="144"/>
        <v>#REF!</v>
      </c>
      <c r="AH127" s="39">
        <v>44148</v>
      </c>
      <c r="AI127" s="39">
        <v>44162</v>
      </c>
      <c r="AJ127" s="39">
        <v>44162</v>
      </c>
      <c r="AK127" s="232" t="s">
        <v>501</v>
      </c>
      <c r="AL127" s="230">
        <v>44214</v>
      </c>
      <c r="AM127" s="42">
        <v>786063220</v>
      </c>
      <c r="AN127" s="230">
        <v>44970</v>
      </c>
      <c r="AO127" s="39" t="e">
        <f t="shared" si="145"/>
        <v>#REF!</v>
      </c>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c r="EM127" s="15"/>
      <c r="EN127" s="15"/>
      <c r="EO127" s="15"/>
      <c r="EP127" s="15"/>
      <c r="EQ127" s="15"/>
      <c r="ER127" s="15"/>
      <c r="ES127" s="15"/>
      <c r="ET127" s="15"/>
      <c r="EU127" s="15"/>
      <c r="EV127" s="15"/>
      <c r="EW127" s="15"/>
      <c r="EX127" s="15"/>
      <c r="EY127" s="15"/>
      <c r="EZ127" s="15"/>
      <c r="FA127" s="15"/>
      <c r="FB127" s="15"/>
      <c r="FC127" s="15"/>
      <c r="FD127" s="15"/>
      <c r="FE127" s="15"/>
      <c r="FF127" s="15"/>
      <c r="FG127" s="15"/>
      <c r="FH127" s="15"/>
      <c r="FI127" s="15"/>
      <c r="FJ127" s="15"/>
      <c r="FK127" s="15"/>
      <c r="FL127" s="15"/>
      <c r="FM127" s="15"/>
      <c r="FN127" s="15"/>
      <c r="FO127" s="15"/>
      <c r="FP127" s="15"/>
      <c r="FQ127" s="15"/>
      <c r="FR127" s="15"/>
      <c r="FS127" s="15"/>
      <c r="FT127" s="15"/>
      <c r="FU127" s="15"/>
      <c r="FV127" s="15"/>
      <c r="FW127" s="15"/>
      <c r="FX127" s="15"/>
      <c r="FY127" s="15"/>
      <c r="FZ127" s="15"/>
      <c r="GA127" s="15"/>
      <c r="GB127" s="15"/>
      <c r="GC127" s="15"/>
      <c r="GD127" s="15"/>
      <c r="GE127" s="15"/>
      <c r="GF127" s="15"/>
      <c r="GG127" s="15"/>
      <c r="GH127" s="15"/>
      <c r="GI127" s="15"/>
      <c r="GJ127" s="15"/>
      <c r="GK127" s="15"/>
      <c r="GL127" s="15"/>
      <c r="GM127" s="15"/>
      <c r="GN127" s="15"/>
      <c r="GO127" s="15"/>
      <c r="GP127" s="15"/>
      <c r="GQ127" s="15"/>
      <c r="GR127" s="15"/>
      <c r="GS127" s="15"/>
      <c r="GT127" s="15"/>
      <c r="GU127" s="15"/>
      <c r="GV127" s="15"/>
      <c r="GW127" s="15"/>
      <c r="GX127" s="15"/>
      <c r="GY127" s="15"/>
      <c r="GZ127" s="15"/>
      <c r="HA127" s="15"/>
      <c r="HB127" s="15"/>
      <c r="HC127" s="15"/>
      <c r="HD127" s="15"/>
      <c r="HE127" s="15"/>
      <c r="HF127" s="15"/>
      <c r="HG127" s="15"/>
      <c r="HH127" s="15"/>
      <c r="HI127" s="15"/>
      <c r="HJ127" s="15"/>
      <c r="HK127" s="15"/>
      <c r="HL127" s="15"/>
      <c r="HM127" s="15"/>
      <c r="HN127" s="15"/>
      <c r="HO127" s="15"/>
      <c r="HP127" s="15"/>
      <c r="HQ127" s="15"/>
      <c r="HR127" s="15"/>
      <c r="HS127" s="15"/>
      <c r="HT127" s="15"/>
      <c r="HU127" s="15"/>
      <c r="HV127" s="15"/>
      <c r="HW127" s="15"/>
      <c r="HX127" s="15"/>
      <c r="HY127" s="15"/>
      <c r="HZ127" s="15"/>
      <c r="IA127" s="15"/>
      <c r="IB127" s="15"/>
      <c r="IC127" s="15"/>
      <c r="ID127" s="15"/>
      <c r="IE127" s="15"/>
      <c r="IF127" s="15"/>
      <c r="IG127" s="15"/>
      <c r="IH127" s="15"/>
      <c r="II127" s="15"/>
      <c r="IJ127" s="15"/>
      <c r="IK127" s="15"/>
      <c r="IL127" s="15"/>
      <c r="IM127" s="15"/>
      <c r="IN127" s="15"/>
      <c r="IO127" s="15"/>
      <c r="IP127" s="15"/>
      <c r="IQ127" s="15"/>
      <c r="IR127" s="15"/>
      <c r="IS127" s="15"/>
      <c r="IT127" s="15"/>
      <c r="IU127" s="15"/>
      <c r="IV127" s="15"/>
      <c r="IW127" s="15"/>
      <c r="IX127" s="15"/>
      <c r="IY127" s="15"/>
      <c r="IZ127" s="15"/>
    </row>
    <row r="128" spans="1:260" s="10" customFormat="1" ht="36.75" customHeight="1">
      <c r="A128" s="11">
        <f t="shared" si="95"/>
        <v>14</v>
      </c>
      <c r="B128" s="16" t="str">
        <f>VLOOKUP(A128,'Tên tỉnh'!$A$3:$C$65,2,FALSE)</f>
        <v>VNPT Cần Thơ</v>
      </c>
      <c r="C128" s="17" t="str">
        <f>VLOOKUP(A128,'Tên tỉnh'!$A$3:$C$65,3,FALSE)</f>
        <v>Cần Thơ</v>
      </c>
      <c r="D128" s="18" t="s">
        <v>485</v>
      </c>
      <c r="E128" s="17" t="s">
        <v>486</v>
      </c>
      <c r="F128" s="19">
        <v>43633</v>
      </c>
      <c r="G128" s="11">
        <v>6</v>
      </c>
      <c r="H128" s="12" t="s">
        <v>491</v>
      </c>
      <c r="I128" s="20">
        <v>44056</v>
      </c>
      <c r="J128" s="21" t="s">
        <v>419</v>
      </c>
      <c r="K128" s="11" t="s">
        <v>26</v>
      </c>
      <c r="L128" s="13">
        <v>829150</v>
      </c>
      <c r="M128" s="13">
        <v>840</v>
      </c>
      <c r="N128" s="13">
        <v>17</v>
      </c>
      <c r="O128" s="13">
        <f t="shared" si="84"/>
        <v>696486000</v>
      </c>
      <c r="P128" s="12"/>
      <c r="Q128" s="22" t="e">
        <f>VLOOKUP(C128,[6]!Table1[[Province]:[Ngày HĐ dự phòng]],14,FALSE)</f>
        <v>#REF!</v>
      </c>
      <c r="R128" s="12"/>
      <c r="S128" s="22">
        <v>44251</v>
      </c>
      <c r="T128" s="22">
        <v>44179</v>
      </c>
      <c r="U128" s="22" t="e">
        <f t="shared" si="138"/>
        <v>#REF!</v>
      </c>
      <c r="V128" s="14" t="e">
        <f t="shared" si="139"/>
        <v>#REF!</v>
      </c>
      <c r="W128" s="12">
        <v>30</v>
      </c>
      <c r="X128" s="14" t="e">
        <f t="shared" si="140"/>
        <v>#REF!</v>
      </c>
      <c r="Y128" s="218" t="e">
        <f>VLOOKUP(C128,[6]!Table1[[Province]:[Ngày HĐ dự phòng]],30,FALSE)</f>
        <v>#REF!</v>
      </c>
      <c r="Z128" s="22" t="e">
        <f>VLOOKUP(C128,[6]!Table1[[Province]:[Ngày HĐ dự phòng]],31,FALSE)</f>
        <v>#REF!</v>
      </c>
      <c r="AA128" s="218" t="e">
        <f>VLOOKUP(C128,[6]!Table1[[Province]:[Ngày HĐ dự phòng]],32,FALSE)</f>
        <v>#REF!</v>
      </c>
      <c r="AB128" s="22" t="e">
        <f>VLOOKUP(C128,[6]!Table1[[Province]:[Ngày HĐ dự phòng]],33,FALSE)</f>
        <v>#REF!</v>
      </c>
      <c r="AC128" s="40">
        <f t="shared" si="141"/>
        <v>696486000</v>
      </c>
      <c r="AD128" s="43">
        <f t="shared" si="142"/>
        <v>69648600</v>
      </c>
      <c r="AE128" s="43">
        <f t="shared" si="143"/>
        <v>766134600</v>
      </c>
      <c r="AF128" s="39" t="e">
        <f>VLOOKUP(C128,[6]!Table1[[Province]:[Ngày HĐ dự phòng]],12,FALSE)</f>
        <v>#REF!</v>
      </c>
      <c r="AG128" s="39" t="e">
        <f t="shared" si="144"/>
        <v>#REF!</v>
      </c>
      <c r="AH128" s="39">
        <v>44179</v>
      </c>
      <c r="AI128" s="39">
        <v>44190</v>
      </c>
      <c r="AJ128" s="39">
        <v>44190</v>
      </c>
      <c r="AK128" s="232" t="s">
        <v>502</v>
      </c>
      <c r="AL128" s="230">
        <v>44259</v>
      </c>
      <c r="AM128" s="42">
        <v>1476131599</v>
      </c>
      <c r="AN128" s="230">
        <v>45012</v>
      </c>
      <c r="AO128" s="39" t="e">
        <f t="shared" si="145"/>
        <v>#REF!</v>
      </c>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c r="EM128" s="15"/>
      <c r="EN128" s="15"/>
      <c r="EO128" s="15"/>
      <c r="EP128" s="15"/>
      <c r="EQ128" s="15"/>
      <c r="ER128" s="15"/>
      <c r="ES128" s="15"/>
      <c r="ET128" s="15"/>
      <c r="EU128" s="15"/>
      <c r="EV128" s="15"/>
      <c r="EW128" s="15"/>
      <c r="EX128" s="15"/>
      <c r="EY128" s="15"/>
      <c r="EZ128" s="15"/>
      <c r="FA128" s="15"/>
      <c r="FB128" s="15"/>
      <c r="FC128" s="15"/>
      <c r="FD128" s="15"/>
      <c r="FE128" s="15"/>
      <c r="FF128" s="15"/>
      <c r="FG128" s="15"/>
      <c r="FH128" s="15"/>
      <c r="FI128" s="15"/>
      <c r="FJ128" s="15"/>
      <c r="FK128" s="15"/>
      <c r="FL128" s="15"/>
      <c r="FM128" s="15"/>
      <c r="FN128" s="15"/>
      <c r="FO128" s="15"/>
      <c r="FP128" s="15"/>
      <c r="FQ128" s="15"/>
      <c r="FR128" s="15"/>
      <c r="FS128" s="15"/>
      <c r="FT128" s="15"/>
      <c r="FU128" s="15"/>
      <c r="FV128" s="15"/>
      <c r="FW128" s="15"/>
      <c r="FX128" s="15"/>
      <c r="FY128" s="15"/>
      <c r="FZ128" s="15"/>
      <c r="GA128" s="15"/>
      <c r="GB128" s="15"/>
      <c r="GC128" s="15"/>
      <c r="GD128" s="15"/>
      <c r="GE128" s="15"/>
      <c r="GF128" s="15"/>
      <c r="GG128" s="15"/>
      <c r="GH128" s="15"/>
      <c r="GI128" s="15"/>
      <c r="GJ128" s="15"/>
      <c r="GK128" s="15"/>
      <c r="GL128" s="15"/>
      <c r="GM128" s="15"/>
      <c r="GN128" s="15"/>
      <c r="GO128" s="15"/>
      <c r="GP128" s="15"/>
      <c r="GQ128" s="15"/>
      <c r="GR128" s="15"/>
      <c r="GS128" s="15"/>
      <c r="GT128" s="15"/>
      <c r="GU128" s="15"/>
      <c r="GV128" s="15"/>
      <c r="GW128" s="15"/>
      <c r="GX128" s="15"/>
      <c r="GY128" s="15"/>
      <c r="GZ128" s="15"/>
      <c r="HA128" s="15"/>
      <c r="HB128" s="15"/>
      <c r="HC128" s="15"/>
      <c r="HD128" s="15"/>
      <c r="HE128" s="15"/>
      <c r="HF128" s="15"/>
      <c r="HG128" s="15"/>
      <c r="HH128" s="15"/>
      <c r="HI128" s="15"/>
      <c r="HJ128" s="15"/>
      <c r="HK128" s="15"/>
      <c r="HL128" s="15"/>
      <c r="HM128" s="15"/>
      <c r="HN128" s="15"/>
      <c r="HO128" s="15"/>
      <c r="HP128" s="15"/>
      <c r="HQ128" s="15"/>
      <c r="HR128" s="15"/>
      <c r="HS128" s="15"/>
      <c r="HT128" s="15"/>
      <c r="HU128" s="15"/>
      <c r="HV128" s="15"/>
      <c r="HW128" s="15"/>
      <c r="HX128" s="15"/>
      <c r="HY128" s="15"/>
      <c r="HZ128" s="15"/>
      <c r="IA128" s="15"/>
      <c r="IB128" s="15"/>
      <c r="IC128" s="15"/>
      <c r="ID128" s="15"/>
      <c r="IE128" s="15"/>
      <c r="IF128" s="15"/>
      <c r="IG128" s="15"/>
      <c r="IH128" s="15"/>
      <c r="II128" s="15"/>
      <c r="IJ128" s="15"/>
      <c r="IK128" s="15"/>
      <c r="IL128" s="15"/>
      <c r="IM128" s="15"/>
      <c r="IN128" s="15"/>
      <c r="IO128" s="15"/>
      <c r="IP128" s="15"/>
      <c r="IQ128" s="15"/>
      <c r="IR128" s="15"/>
      <c r="IS128" s="15"/>
      <c r="IT128" s="15"/>
      <c r="IU128" s="15"/>
      <c r="IV128" s="15"/>
      <c r="IW128" s="15"/>
      <c r="IX128" s="15"/>
      <c r="IY128" s="15"/>
      <c r="IZ128" s="15"/>
    </row>
    <row r="129" spans="1:260" s="10" customFormat="1" ht="36.75" customHeight="1">
      <c r="A129" s="11">
        <f t="shared" si="95"/>
        <v>14</v>
      </c>
      <c r="B129" s="16" t="str">
        <f>VLOOKUP(A129,'Tên tỉnh'!$A$3:$C$65,2,FALSE)</f>
        <v>VNPT Cần Thơ</v>
      </c>
      <c r="C129" s="17" t="str">
        <f>VLOOKUP(A129,'Tên tỉnh'!$A$3:$C$65,3,FALSE)</f>
        <v>Cần Thơ</v>
      </c>
      <c r="D129" s="18" t="s">
        <v>485</v>
      </c>
      <c r="E129" s="17" t="s">
        <v>486</v>
      </c>
      <c r="F129" s="19">
        <v>43633</v>
      </c>
      <c r="G129" s="11">
        <v>7</v>
      </c>
      <c r="H129" s="11" t="s">
        <v>492</v>
      </c>
      <c r="I129" s="20">
        <v>44056</v>
      </c>
      <c r="J129" s="21" t="s">
        <v>419</v>
      </c>
      <c r="K129" s="11" t="s">
        <v>26</v>
      </c>
      <c r="L129" s="13">
        <v>829150</v>
      </c>
      <c r="M129" s="13" t="e">
        <f>VLOOKUP(C128,[7]!Table1[[Province]:[Ngày HĐ dự phòng]],6,FALSE)</f>
        <v>#REF!</v>
      </c>
      <c r="N129" s="13" t="e">
        <f>VLOOKUP(C128,[7]!Table1[[Province]:[Ngày HĐ dự phòng]],7,FALSE)</f>
        <v>#REF!</v>
      </c>
      <c r="O129" s="13" t="e">
        <f t="shared" si="84"/>
        <v>#REF!</v>
      </c>
      <c r="P129" s="12"/>
      <c r="Q129" s="22" t="e">
        <f>VLOOKUP(C128,[7]!Table1[[Province]:[Ngày HĐ dự phòng]],16,FALSE)</f>
        <v>#REF!</v>
      </c>
      <c r="R129" s="12"/>
      <c r="S129" s="22">
        <v>44263</v>
      </c>
      <c r="T129" s="22">
        <v>44200</v>
      </c>
      <c r="U129" s="22" t="e">
        <f t="shared" si="138"/>
        <v>#REF!</v>
      </c>
      <c r="V129" s="14" t="e">
        <f t="shared" si="139"/>
        <v>#REF!</v>
      </c>
      <c r="W129" s="12">
        <v>30</v>
      </c>
      <c r="X129" s="14" t="e">
        <f t="shared" si="140"/>
        <v>#REF!</v>
      </c>
      <c r="Y129" s="218" t="e">
        <f>VLOOKUP(C128,[7]!Table1[[Province]:[Ngày HĐ dự phòng]],32,FALSE)</f>
        <v>#REF!</v>
      </c>
      <c r="Z129" s="22" t="e">
        <f>VLOOKUP(C128,[7]!Table1[[Province]:[Ngày HĐ dự phòng]],33,FALSE)</f>
        <v>#REF!</v>
      </c>
      <c r="AA129" s="218" t="e">
        <f>VLOOKUP(C128,[7]!Table1[[Province]:[Ngày HĐ dự phòng]],34,FALSE)</f>
        <v>#REF!</v>
      </c>
      <c r="AB129" s="22" t="e">
        <f>VLOOKUP(C128,[7]!Table1[[Province]:[Ngày HĐ dự phòng]],35,FALSE)</f>
        <v>#REF!</v>
      </c>
      <c r="AC129" s="40" t="e">
        <f t="shared" si="141"/>
        <v>#REF!</v>
      </c>
      <c r="AD129" s="43" t="e">
        <f t="shared" si="142"/>
        <v>#REF!</v>
      </c>
      <c r="AE129" s="43" t="e">
        <f t="shared" si="143"/>
        <v>#REF!</v>
      </c>
      <c r="AF129" s="39" t="e">
        <f>VLOOKUP(C128,[7]!Table1[[Province]:[Ngày HĐ dự phòng]],13,FALSE)</f>
        <v>#REF!</v>
      </c>
      <c r="AG129" s="39" t="e">
        <f t="shared" si="144"/>
        <v>#REF!</v>
      </c>
      <c r="AH129" s="39">
        <v>44200</v>
      </c>
      <c r="AI129" s="39">
        <v>44210</v>
      </c>
      <c r="AJ129" s="39">
        <v>44210</v>
      </c>
      <c r="AK129" s="232" t="s">
        <v>503</v>
      </c>
      <c r="AL129" s="230">
        <v>44272</v>
      </c>
      <c r="AM129" s="42">
        <v>492515100</v>
      </c>
      <c r="AN129" s="230">
        <v>45023</v>
      </c>
      <c r="AO129" s="39" t="e">
        <f t="shared" si="145"/>
        <v>#REF!</v>
      </c>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c r="EM129" s="15"/>
      <c r="EN129" s="15"/>
      <c r="EO129" s="15"/>
      <c r="EP129" s="15"/>
      <c r="EQ129" s="15"/>
      <c r="ER129" s="15"/>
      <c r="ES129" s="15"/>
      <c r="ET129" s="15"/>
      <c r="EU129" s="15"/>
      <c r="EV129" s="15"/>
      <c r="EW129" s="15"/>
      <c r="EX129" s="15"/>
      <c r="EY129" s="15"/>
      <c r="EZ129" s="15"/>
      <c r="FA129" s="15"/>
      <c r="FB129" s="15"/>
      <c r="FC129" s="15"/>
      <c r="FD129" s="15"/>
      <c r="FE129" s="15"/>
      <c r="FF129" s="15"/>
      <c r="FG129" s="15"/>
      <c r="FH129" s="15"/>
      <c r="FI129" s="15"/>
      <c r="FJ129" s="15"/>
      <c r="FK129" s="15"/>
      <c r="FL129" s="15"/>
      <c r="FM129" s="15"/>
      <c r="FN129" s="15"/>
      <c r="FO129" s="15"/>
      <c r="FP129" s="15"/>
      <c r="FQ129" s="15"/>
      <c r="FR129" s="15"/>
      <c r="FS129" s="15"/>
      <c r="FT129" s="15"/>
      <c r="FU129" s="15"/>
      <c r="FV129" s="15"/>
      <c r="FW129" s="15"/>
      <c r="FX129" s="15"/>
      <c r="FY129" s="15"/>
      <c r="FZ129" s="15"/>
      <c r="GA129" s="15"/>
      <c r="GB129" s="15"/>
      <c r="GC129" s="15"/>
      <c r="GD129" s="15"/>
      <c r="GE129" s="15"/>
      <c r="GF129" s="15"/>
      <c r="GG129" s="15"/>
      <c r="GH129" s="15"/>
      <c r="GI129" s="15"/>
      <c r="GJ129" s="15"/>
      <c r="GK129" s="15"/>
      <c r="GL129" s="15"/>
      <c r="GM129" s="15"/>
      <c r="GN129" s="15"/>
      <c r="GO129" s="15"/>
      <c r="GP129" s="15"/>
      <c r="GQ129" s="15"/>
      <c r="GR129" s="15"/>
      <c r="GS129" s="15"/>
      <c r="GT129" s="15"/>
      <c r="GU129" s="15"/>
      <c r="GV129" s="15"/>
      <c r="GW129" s="15"/>
      <c r="GX129" s="15"/>
      <c r="GY129" s="15"/>
      <c r="GZ129" s="15"/>
      <c r="HA129" s="15"/>
      <c r="HB129" s="15"/>
      <c r="HC129" s="15"/>
      <c r="HD129" s="15"/>
      <c r="HE129" s="15"/>
      <c r="HF129" s="15"/>
      <c r="HG129" s="15"/>
      <c r="HH129" s="15"/>
      <c r="HI129" s="15"/>
      <c r="HJ129" s="15"/>
      <c r="HK129" s="15"/>
      <c r="HL129" s="15"/>
      <c r="HM129" s="15"/>
      <c r="HN129" s="15"/>
      <c r="HO129" s="15"/>
      <c r="HP129" s="15"/>
      <c r="HQ129" s="15"/>
      <c r="HR129" s="15"/>
      <c r="HS129" s="15"/>
      <c r="HT129" s="15"/>
      <c r="HU129" s="15"/>
      <c r="HV129" s="15"/>
      <c r="HW129" s="15"/>
      <c r="HX129" s="15"/>
      <c r="HY129" s="15"/>
      <c r="HZ129" s="15"/>
      <c r="IA129" s="15"/>
      <c r="IB129" s="15"/>
      <c r="IC129" s="15"/>
      <c r="ID129" s="15"/>
      <c r="IE129" s="15"/>
      <c r="IF129" s="15"/>
      <c r="IG129" s="15"/>
      <c r="IH129" s="15"/>
      <c r="II129" s="15"/>
      <c r="IJ129" s="15"/>
      <c r="IK129" s="15"/>
      <c r="IL129" s="15"/>
      <c r="IM129" s="15"/>
      <c r="IN129" s="15"/>
      <c r="IO129" s="15"/>
      <c r="IP129" s="15"/>
      <c r="IQ129" s="15"/>
      <c r="IR129" s="15"/>
      <c r="IS129" s="15"/>
      <c r="IT129" s="15"/>
      <c r="IU129" s="15"/>
      <c r="IV129" s="15"/>
      <c r="IW129" s="15"/>
      <c r="IX129" s="15"/>
      <c r="IY129" s="15"/>
      <c r="IZ129" s="15"/>
    </row>
    <row r="130" spans="1:260" s="10" customFormat="1" ht="36.75" customHeight="1">
      <c r="A130" s="11">
        <f t="shared" si="95"/>
        <v>14</v>
      </c>
      <c r="B130" s="16" t="str">
        <f>VLOOKUP(A130,'Tên tỉnh'!$A$3:$C$65,2,FALSE)</f>
        <v>VNPT Cần Thơ</v>
      </c>
      <c r="C130" s="17" t="str">
        <f>VLOOKUP(A130,'Tên tỉnh'!$A$3:$C$65,3,FALSE)</f>
        <v>Cần Thơ</v>
      </c>
      <c r="D130" s="18" t="s">
        <v>485</v>
      </c>
      <c r="E130" s="17" t="s">
        <v>486</v>
      </c>
      <c r="F130" s="19">
        <v>43633</v>
      </c>
      <c r="G130" s="11">
        <v>8</v>
      </c>
      <c r="H130" s="11" t="s">
        <v>493</v>
      </c>
      <c r="I130" s="20">
        <v>44056</v>
      </c>
      <c r="J130" s="21" t="s">
        <v>419</v>
      </c>
      <c r="K130" s="11" t="s">
        <v>26</v>
      </c>
      <c r="L130" s="13">
        <v>829150</v>
      </c>
      <c r="M130" s="13" t="e">
        <f>VLOOKUP(C130,[8]Sheet1!$B$2:$AH$2,5,FALSE)</f>
        <v>#N/A</v>
      </c>
      <c r="N130" s="13" t="e">
        <f>VLOOKUP(C130,[8]Sheet1!$B$2:$AH$2,6,FALSE)</f>
        <v>#N/A</v>
      </c>
      <c r="O130" s="13" t="e">
        <f t="shared" si="84"/>
        <v>#N/A</v>
      </c>
      <c r="P130" s="12"/>
      <c r="Q130" s="22" t="e">
        <f>VLOOKUP(C130,[8]Sheet1!$B$2:$AH$2,14,FALSE)</f>
        <v>#N/A</v>
      </c>
      <c r="R130" s="12"/>
      <c r="S130" s="22">
        <v>44279</v>
      </c>
      <c r="T130" s="22">
        <v>44223</v>
      </c>
      <c r="U130" s="22" t="e">
        <f t="shared" si="138"/>
        <v>#N/A</v>
      </c>
      <c r="V130" s="14" t="e">
        <f t="shared" si="139"/>
        <v>#N/A</v>
      </c>
      <c r="W130" s="12">
        <v>30</v>
      </c>
      <c r="X130" s="14" t="e">
        <f t="shared" si="140"/>
        <v>#N/A</v>
      </c>
      <c r="Y130" s="218" t="e">
        <f>VLOOKUP(C130,[8]Sheet1!$B$2:$AH$2,30,FALSE)</f>
        <v>#N/A</v>
      </c>
      <c r="Z130" s="22" t="e">
        <f>VLOOKUP(C130,[8]Sheet1!$B$2:$AH$2,31,FALSE)</f>
        <v>#N/A</v>
      </c>
      <c r="AA130" s="218" t="e">
        <f>VLOOKUP(C130,[8]Sheet1!$B$2:$AH$2,32,FALSE)</f>
        <v>#N/A</v>
      </c>
      <c r="AB130" s="22" t="e">
        <f>VLOOKUP(C130,[8]Sheet1!$B$2:$AH$2,33,FALSE)</f>
        <v>#N/A</v>
      </c>
      <c r="AC130" s="40" t="e">
        <f t="shared" si="141"/>
        <v>#N/A</v>
      </c>
      <c r="AD130" s="43" t="e">
        <f t="shared" si="142"/>
        <v>#N/A</v>
      </c>
      <c r="AE130" s="43" t="e">
        <f t="shared" si="143"/>
        <v>#N/A</v>
      </c>
      <c r="AF130" s="39" t="e">
        <f>VLOOKUP(C130,[8]Sheet1!$B$2:$AH$2,12,FALSE)</f>
        <v>#N/A</v>
      </c>
      <c r="AG130" s="39" t="e">
        <f t="shared" si="144"/>
        <v>#N/A</v>
      </c>
      <c r="AH130" s="39">
        <v>44223</v>
      </c>
      <c r="AI130" s="39">
        <v>44230</v>
      </c>
      <c r="AJ130" s="39">
        <v>44230</v>
      </c>
      <c r="AK130" s="232" t="s">
        <v>504</v>
      </c>
      <c r="AL130" s="230">
        <v>44288</v>
      </c>
      <c r="AM130" s="42">
        <v>262218688</v>
      </c>
      <c r="AN130" s="230">
        <v>45040</v>
      </c>
      <c r="AO130" s="39" t="e">
        <f t="shared" si="145"/>
        <v>#N/A</v>
      </c>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c r="EM130" s="15"/>
      <c r="EN130" s="15"/>
      <c r="EO130" s="15"/>
      <c r="EP130" s="15"/>
      <c r="EQ130" s="15"/>
      <c r="ER130" s="15"/>
      <c r="ES130" s="15"/>
      <c r="ET130" s="15"/>
      <c r="EU130" s="15"/>
      <c r="EV130" s="15"/>
      <c r="EW130" s="15"/>
      <c r="EX130" s="15"/>
      <c r="EY130" s="15"/>
      <c r="EZ130" s="15"/>
      <c r="FA130" s="15"/>
      <c r="FB130" s="15"/>
      <c r="FC130" s="15"/>
      <c r="FD130" s="15"/>
      <c r="FE130" s="15"/>
      <c r="FF130" s="15"/>
      <c r="FG130" s="15"/>
      <c r="FH130" s="15"/>
      <c r="FI130" s="15"/>
      <c r="FJ130" s="15"/>
      <c r="FK130" s="15"/>
      <c r="FL130" s="15"/>
      <c r="FM130" s="15"/>
      <c r="FN130" s="15"/>
      <c r="FO130" s="15"/>
      <c r="FP130" s="15"/>
      <c r="FQ130" s="15"/>
      <c r="FR130" s="15"/>
      <c r="FS130" s="15"/>
      <c r="FT130" s="15"/>
      <c r="FU130" s="15"/>
      <c r="FV130" s="15"/>
      <c r="FW130" s="15"/>
      <c r="FX130" s="15"/>
      <c r="FY130" s="15"/>
      <c r="FZ130" s="15"/>
      <c r="GA130" s="15"/>
      <c r="GB130" s="15"/>
      <c r="GC130" s="15"/>
      <c r="GD130" s="15"/>
      <c r="GE130" s="15"/>
      <c r="GF130" s="15"/>
      <c r="GG130" s="15"/>
      <c r="GH130" s="15"/>
      <c r="GI130" s="15"/>
      <c r="GJ130" s="15"/>
      <c r="GK130" s="15"/>
      <c r="GL130" s="15"/>
      <c r="GM130" s="15"/>
      <c r="GN130" s="15"/>
      <c r="GO130" s="15"/>
      <c r="GP130" s="15"/>
      <c r="GQ130" s="15"/>
      <c r="GR130" s="15"/>
      <c r="GS130" s="15"/>
      <c r="GT130" s="15"/>
      <c r="GU130" s="15"/>
      <c r="GV130" s="15"/>
      <c r="GW130" s="15"/>
      <c r="GX130" s="15"/>
      <c r="GY130" s="15"/>
      <c r="GZ130" s="15"/>
      <c r="HA130" s="15"/>
      <c r="HB130" s="15"/>
      <c r="HC130" s="15"/>
      <c r="HD130" s="15"/>
      <c r="HE130" s="15"/>
      <c r="HF130" s="15"/>
      <c r="HG130" s="15"/>
      <c r="HH130" s="15"/>
      <c r="HI130" s="15"/>
      <c r="HJ130" s="15"/>
      <c r="HK130" s="15"/>
      <c r="HL130" s="15"/>
      <c r="HM130" s="15"/>
      <c r="HN130" s="15"/>
      <c r="HO130" s="15"/>
      <c r="HP130" s="15"/>
      <c r="HQ130" s="15"/>
      <c r="HR130" s="15"/>
      <c r="HS130" s="15"/>
      <c r="HT130" s="15"/>
      <c r="HU130" s="15"/>
      <c r="HV130" s="15"/>
      <c r="HW130" s="15"/>
      <c r="HX130" s="15"/>
      <c r="HY130" s="15"/>
      <c r="HZ130" s="15"/>
      <c r="IA130" s="15"/>
      <c r="IB130" s="15"/>
      <c r="IC130" s="15"/>
      <c r="ID130" s="15"/>
      <c r="IE130" s="15"/>
      <c r="IF130" s="15"/>
      <c r="IG130" s="15"/>
      <c r="IH130" s="15"/>
      <c r="II130" s="15"/>
      <c r="IJ130" s="15"/>
      <c r="IK130" s="15"/>
      <c r="IL130" s="15"/>
      <c r="IM130" s="15"/>
      <c r="IN130" s="15"/>
      <c r="IO130" s="15"/>
      <c r="IP130" s="15"/>
      <c r="IQ130" s="15"/>
      <c r="IR130" s="15"/>
      <c r="IS130" s="15"/>
      <c r="IT130" s="15"/>
      <c r="IU130" s="15"/>
      <c r="IV130" s="15"/>
      <c r="IW130" s="15"/>
      <c r="IX130" s="15"/>
      <c r="IY130" s="15"/>
      <c r="IZ130" s="15"/>
    </row>
    <row r="131" spans="1:260" s="10" customFormat="1" ht="28.5" customHeight="1">
      <c r="A131" s="23"/>
      <c r="B131" s="24" t="str">
        <f t="shared" ref="B131" si="146">B123&amp;" Total"</f>
        <v>VNPT Cần Thơ Total</v>
      </c>
      <c r="C131" s="24"/>
      <c r="D131" s="25"/>
      <c r="E131" s="228"/>
      <c r="F131" s="26"/>
      <c r="G131" s="23"/>
      <c r="H131" s="25"/>
      <c r="I131" s="26"/>
      <c r="J131" s="27"/>
      <c r="K131" s="25"/>
      <c r="L131" s="28"/>
      <c r="M131" s="28"/>
      <c r="N131" s="28"/>
      <c r="O131" s="29" t="e">
        <f t="shared" ref="O131" si="147">SUBTOTAL(9,O123:O130)</f>
        <v>#REF!</v>
      </c>
      <c r="P131" s="12"/>
      <c r="Q131" s="11"/>
      <c r="R131" s="28"/>
      <c r="S131" s="30"/>
      <c r="T131" s="31"/>
      <c r="U131" s="22"/>
      <c r="V131" s="32"/>
      <c r="W131" s="33"/>
      <c r="X131" s="14"/>
      <c r="Y131" s="218"/>
      <c r="Z131" s="22"/>
      <c r="AA131" s="218"/>
      <c r="AB131" s="22"/>
      <c r="AC131" s="38"/>
      <c r="AD131" s="38"/>
      <c r="AE131" s="38"/>
      <c r="AF131" s="38"/>
      <c r="AG131" s="38"/>
      <c r="AH131" s="38"/>
      <c r="AI131" s="38"/>
      <c r="AJ131" s="38"/>
      <c r="AK131" s="38"/>
      <c r="AL131" s="38"/>
      <c r="AM131" s="38"/>
      <c r="AN131" s="38"/>
      <c r="AO131" s="38"/>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c r="EM131" s="15"/>
      <c r="EN131" s="15"/>
      <c r="EO131" s="15"/>
      <c r="EP131" s="15"/>
      <c r="EQ131" s="15"/>
      <c r="ER131" s="15"/>
      <c r="ES131" s="15"/>
      <c r="ET131" s="15"/>
      <c r="EU131" s="15"/>
      <c r="EV131" s="15"/>
      <c r="EW131" s="15"/>
      <c r="EX131" s="15"/>
      <c r="EY131" s="15"/>
      <c r="EZ131" s="15"/>
      <c r="FA131" s="15"/>
      <c r="FB131" s="15"/>
      <c r="FC131" s="15"/>
      <c r="FD131" s="15"/>
      <c r="FE131" s="15"/>
      <c r="FF131" s="15"/>
      <c r="FG131" s="15"/>
      <c r="FH131" s="15"/>
      <c r="FI131" s="15"/>
      <c r="FJ131" s="15"/>
      <c r="FK131" s="15"/>
      <c r="FL131" s="15"/>
      <c r="FM131" s="15"/>
      <c r="FN131" s="15"/>
      <c r="FO131" s="15"/>
      <c r="FP131" s="15"/>
      <c r="FQ131" s="15"/>
      <c r="FR131" s="15"/>
      <c r="FS131" s="15"/>
      <c r="FT131" s="15"/>
      <c r="FU131" s="15"/>
      <c r="FV131" s="15"/>
      <c r="FW131" s="15"/>
      <c r="FX131" s="15"/>
      <c r="FY131" s="15"/>
      <c r="FZ131" s="15"/>
      <c r="GA131" s="15"/>
      <c r="GB131" s="15"/>
      <c r="GC131" s="15"/>
      <c r="GD131" s="15"/>
      <c r="GE131" s="15"/>
      <c r="GF131" s="15"/>
      <c r="GG131" s="15"/>
      <c r="GH131" s="15"/>
      <c r="GI131" s="15"/>
      <c r="GJ131" s="15"/>
      <c r="GK131" s="15"/>
      <c r="GL131" s="15"/>
      <c r="GM131" s="15"/>
      <c r="GN131" s="15"/>
      <c r="GO131" s="15"/>
      <c r="GP131" s="15"/>
      <c r="GQ131" s="15"/>
      <c r="GR131" s="15"/>
      <c r="GS131" s="15"/>
      <c r="GT131" s="15"/>
      <c r="GU131" s="15"/>
      <c r="GV131" s="15"/>
      <c r="GW131" s="15"/>
      <c r="GX131" s="15"/>
      <c r="GY131" s="15"/>
      <c r="GZ131" s="15"/>
      <c r="HA131" s="15"/>
      <c r="HB131" s="15"/>
      <c r="HC131" s="15"/>
      <c r="HD131" s="15"/>
      <c r="HE131" s="15"/>
      <c r="HF131" s="15"/>
      <c r="HG131" s="15"/>
      <c r="HH131" s="15"/>
      <c r="HI131" s="15"/>
      <c r="HJ131" s="15"/>
      <c r="HK131" s="15"/>
      <c r="HL131" s="15"/>
      <c r="HM131" s="15"/>
      <c r="HN131" s="15"/>
      <c r="HO131" s="15"/>
      <c r="HP131" s="15"/>
      <c r="HQ131" s="15"/>
      <c r="HR131" s="15"/>
      <c r="HS131" s="15"/>
      <c r="HT131" s="15"/>
      <c r="HU131" s="15"/>
      <c r="HV131" s="15"/>
      <c r="HW131" s="15"/>
      <c r="HX131" s="15"/>
      <c r="HY131" s="15"/>
      <c r="HZ131" s="15"/>
      <c r="IA131" s="15"/>
      <c r="IB131" s="15"/>
      <c r="IC131" s="15"/>
      <c r="ID131" s="15"/>
      <c r="IE131" s="15"/>
      <c r="IF131" s="15"/>
      <c r="IG131" s="15"/>
      <c r="IH131" s="15"/>
      <c r="II131" s="15"/>
      <c r="IJ131" s="15"/>
      <c r="IK131" s="15"/>
      <c r="IL131" s="15"/>
      <c r="IM131" s="15"/>
      <c r="IN131" s="15"/>
      <c r="IO131" s="15"/>
      <c r="IP131" s="15"/>
      <c r="IQ131" s="15"/>
      <c r="IR131" s="15"/>
      <c r="IS131" s="15"/>
      <c r="IT131" s="15"/>
      <c r="IU131" s="15"/>
      <c r="IV131" s="15"/>
      <c r="IW131" s="15"/>
      <c r="IX131" s="15"/>
      <c r="IY131" s="15"/>
      <c r="IZ131" s="15"/>
    </row>
    <row r="132" spans="1:260" s="25" customFormat="1" ht="27" customHeight="1">
      <c r="A132" s="11">
        <f t="shared" si="95"/>
        <v>15</v>
      </c>
      <c r="B132" s="16" t="str">
        <f>VLOOKUP(A132,'Tên tỉnh'!$A$3:$C$65,2,FALSE)</f>
        <v>VNPT Đà Nẵng</v>
      </c>
      <c r="C132" s="17" t="str">
        <f>VLOOKUP(A132,'Tên tỉnh'!$A$3:$C$65,3,FALSE)</f>
        <v>Đà Nẵng</v>
      </c>
      <c r="D132" s="18" t="s">
        <v>485</v>
      </c>
      <c r="E132" s="17" t="s">
        <v>486</v>
      </c>
      <c r="F132" s="19">
        <v>43633</v>
      </c>
      <c r="G132" s="11">
        <v>1</v>
      </c>
      <c r="H132" s="11" t="s">
        <v>487</v>
      </c>
      <c r="I132" s="20">
        <v>44056</v>
      </c>
      <c r="J132" s="21" t="s">
        <v>419</v>
      </c>
      <c r="K132" s="11" t="s">
        <v>26</v>
      </c>
      <c r="L132" s="13">
        <v>829150</v>
      </c>
      <c r="M132" s="13" t="e">
        <f>VLOOKUP(C132,[1]!Table1[[Province]:[Ngày HĐ dự phòng]],5,FALSE)</f>
        <v>#REF!</v>
      </c>
      <c r="N132" s="13" t="e">
        <f>VLOOKUP(C132,[1]!Table1[[Province]:[Ngày HĐ dự phòng]],6,FALSE)</f>
        <v>#REF!</v>
      </c>
      <c r="O132" s="13" t="e">
        <f t="shared" si="84"/>
        <v>#REF!</v>
      </c>
      <c r="P132" s="12"/>
      <c r="Q132" s="22" t="e">
        <f>VLOOKUP(C132,[1]!Table1[[Province]:[Ngày HĐ dự phòng]],15,FALSE)</f>
        <v>#REF!</v>
      </c>
      <c r="R132" s="12"/>
      <c r="S132" s="22">
        <v>44153</v>
      </c>
      <c r="T132" s="22">
        <v>44068</v>
      </c>
      <c r="U132" s="22" t="e">
        <f t="shared" ref="U132:U139" si="148">Q132</f>
        <v>#REF!</v>
      </c>
      <c r="V132" s="14" t="e">
        <f t="shared" ref="V132:V139" si="149">U132-T132+1</f>
        <v>#REF!</v>
      </c>
      <c r="W132" s="12">
        <v>45</v>
      </c>
      <c r="X132" s="14" t="e">
        <f t="shared" ref="X132:X139" si="150">V132-W132</f>
        <v>#REF!</v>
      </c>
      <c r="Y132" s="218" t="e">
        <f>VLOOKUP(C132,[1]!Table1[[Province]:[Ngày HĐ dự phòng]],34,FALSE)</f>
        <v>#REF!</v>
      </c>
      <c r="Z132" s="22" t="e">
        <f>VLOOKUP(C132,[1]!Table1[[Province]:[Ngày HĐ dự phòng]],35,FALSE)</f>
        <v>#REF!</v>
      </c>
      <c r="AA132" s="218" t="e">
        <f>VLOOKUP(C132,[1]!Table1[[Province]:[Ngày HĐ dự phòng]],36,FALSE)</f>
        <v>#REF!</v>
      </c>
      <c r="AB132" s="22" t="e">
        <f>VLOOKUP(C132,[1]!Table1[[Province]:[Ngày HĐ dự phòng]],37,FALSE)</f>
        <v>#REF!</v>
      </c>
      <c r="AC132" s="40" t="e">
        <f t="shared" ref="AC132:AC139" si="151">O132</f>
        <v>#REF!</v>
      </c>
      <c r="AD132" s="43" t="e">
        <f t="shared" ref="AD132:AD139" si="152">AC132*0.1</f>
        <v>#REF!</v>
      </c>
      <c r="AE132" s="43" t="e">
        <f t="shared" ref="AE132:AE139" si="153">AC132+AD132</f>
        <v>#REF!</v>
      </c>
      <c r="AF132" s="39" t="e">
        <f>VLOOKUP(C132,[1]!Table1[[Province]:[Ngày HĐ dự phòng]],13,FALSE)</f>
        <v>#REF!</v>
      </c>
      <c r="AG132" s="39" t="e">
        <f t="shared" ref="AG132:AG139" si="154">AF132</f>
        <v>#REF!</v>
      </c>
      <c r="AH132" s="39">
        <v>44068</v>
      </c>
      <c r="AI132" s="39">
        <v>44097</v>
      </c>
      <c r="AJ132" s="39">
        <v>44097</v>
      </c>
      <c r="AK132" s="231" t="s">
        <v>497</v>
      </c>
      <c r="AL132" s="230">
        <v>44153</v>
      </c>
      <c r="AM132" s="42">
        <v>3008400799</v>
      </c>
      <c r="AN132" s="230">
        <v>44913</v>
      </c>
      <c r="AO132" s="39" t="e">
        <f t="shared" ref="AO132:AO139" si="155">AF132</f>
        <v>#REF!</v>
      </c>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s="34"/>
      <c r="EP132" s="34"/>
      <c r="EQ132" s="34"/>
      <c r="ER132" s="34"/>
      <c r="ES132" s="34"/>
      <c r="ET132" s="34"/>
      <c r="EU132" s="34"/>
      <c r="EV132" s="34"/>
      <c r="EW132" s="34"/>
      <c r="EX132" s="34"/>
      <c r="EY132" s="34"/>
      <c r="EZ132" s="34"/>
      <c r="FA132" s="34"/>
      <c r="FB132" s="34"/>
      <c r="FC132" s="34"/>
      <c r="FD132" s="34"/>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34"/>
      <c r="HZ132" s="34"/>
      <c r="IA132" s="34"/>
      <c r="IB132" s="34"/>
      <c r="IC132" s="34"/>
      <c r="ID132" s="34"/>
      <c r="IE132" s="34"/>
      <c r="IF132" s="34"/>
      <c r="IG132" s="34"/>
      <c r="IH132" s="34"/>
      <c r="II132" s="34"/>
      <c r="IJ132" s="34"/>
      <c r="IK132" s="34"/>
      <c r="IL132" s="34"/>
      <c r="IM132" s="34"/>
      <c r="IN132" s="34"/>
      <c r="IO132" s="34"/>
      <c r="IP132" s="34"/>
      <c r="IQ132" s="34"/>
      <c r="IR132" s="34"/>
      <c r="IS132" s="34"/>
      <c r="IT132" s="34"/>
      <c r="IU132" s="34"/>
      <c r="IV132" s="34"/>
      <c r="IW132" s="34"/>
      <c r="IX132" s="34"/>
      <c r="IY132" s="34"/>
      <c r="IZ132" s="34"/>
    </row>
    <row r="133" spans="1:260" s="10" customFormat="1" ht="36.75" customHeight="1">
      <c r="A133" s="11">
        <f t="shared" si="95"/>
        <v>15</v>
      </c>
      <c r="B133" s="16" t="str">
        <f>VLOOKUP(A133,'Tên tỉnh'!$A$3:$C$65,2,FALSE)</f>
        <v>VNPT Đà Nẵng</v>
      </c>
      <c r="C133" s="17" t="str">
        <f>VLOOKUP(A133,'Tên tỉnh'!$A$3:$C$65,3,FALSE)</f>
        <v>Đà Nẵng</v>
      </c>
      <c r="D133" s="18" t="s">
        <v>485</v>
      </c>
      <c r="E133" s="17" t="s">
        <v>486</v>
      </c>
      <c r="F133" s="19">
        <v>43633</v>
      </c>
      <c r="G133" s="11">
        <v>2</v>
      </c>
      <c r="H133" s="12" t="s">
        <v>488</v>
      </c>
      <c r="I133" s="20">
        <v>44056</v>
      </c>
      <c r="J133" s="21" t="s">
        <v>419</v>
      </c>
      <c r="K133" s="11" t="s">
        <v>26</v>
      </c>
      <c r="L133" s="13">
        <v>829150</v>
      </c>
      <c r="M133" s="13" t="e">
        <f>VLOOKUP(C133,[2]!Table1[[Province]:[Ngày HĐ dự phòng]],5,FALSE)</f>
        <v>#REF!</v>
      </c>
      <c r="N133" s="13" t="e">
        <f>VLOOKUP(C133,[2]!Table1[[Province]:[Ngày HĐ dự phòng]],6,FALSE)</f>
        <v>#REF!</v>
      </c>
      <c r="O133" s="13" t="e">
        <f t="shared" si="84"/>
        <v>#REF!</v>
      </c>
      <c r="P133" s="12"/>
      <c r="Q133" s="22" t="e">
        <f>VLOOKUP(C133,[2]!Table1[[Province]:[Ngày HĐ dự phòng]],14,FALSE)</f>
        <v>#REF!</v>
      </c>
      <c r="R133" s="12"/>
      <c r="S133" s="22">
        <v>44154</v>
      </c>
      <c r="T133" s="22">
        <v>44091</v>
      </c>
      <c r="U133" s="22" t="e">
        <f t="shared" si="148"/>
        <v>#REF!</v>
      </c>
      <c r="V133" s="14" t="e">
        <f t="shared" si="149"/>
        <v>#REF!</v>
      </c>
      <c r="W133" s="12">
        <v>30</v>
      </c>
      <c r="X133" s="14" t="e">
        <f t="shared" si="150"/>
        <v>#REF!</v>
      </c>
      <c r="Y133" s="218" t="e">
        <f>VLOOKUP(C133,[2]!Table1[[Province]:[Ngày HĐ dự phòng]],30,FALSE)</f>
        <v>#REF!</v>
      </c>
      <c r="Z133" s="22" t="e">
        <f>VLOOKUP(C133,[2]!Table1[[Province]:[Ngày HĐ dự phòng]],31,FALSE)</f>
        <v>#REF!</v>
      </c>
      <c r="AA133" s="218" t="e">
        <f>VLOOKUP(C133,[2]!Table1[[Province]:[Ngày HĐ dự phòng]],32,FALSE)</f>
        <v>#REF!</v>
      </c>
      <c r="AB133" s="22" t="e">
        <f>VLOOKUP(C133,[2]!Table1[[Province]:[Ngày HĐ dự phòng]],33,FALSE)</f>
        <v>#REF!</v>
      </c>
      <c r="AC133" s="40" t="e">
        <f t="shared" si="151"/>
        <v>#REF!</v>
      </c>
      <c r="AD133" s="43" t="e">
        <f t="shared" si="152"/>
        <v>#REF!</v>
      </c>
      <c r="AE133" s="43" t="e">
        <f t="shared" si="153"/>
        <v>#REF!</v>
      </c>
      <c r="AF133" s="39" t="e">
        <f>VLOOKUP(C133,[2]!Table1[[Province]:[Ngày HĐ dự phòng]],12,FALSE)</f>
        <v>#REF!</v>
      </c>
      <c r="AG133" s="39" t="e">
        <f t="shared" si="154"/>
        <v>#REF!</v>
      </c>
      <c r="AH133" s="39">
        <v>44091</v>
      </c>
      <c r="AI133" s="39">
        <v>44111</v>
      </c>
      <c r="AJ133" s="39">
        <v>44111</v>
      </c>
      <c r="AK133" s="231" t="s">
        <v>498</v>
      </c>
      <c r="AL133" s="230">
        <v>44154</v>
      </c>
      <c r="AM133" s="42">
        <v>1557031765</v>
      </c>
      <c r="AN133" s="230">
        <v>44914</v>
      </c>
      <c r="AO133" s="39" t="e">
        <f t="shared" si="155"/>
        <v>#REF!</v>
      </c>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c r="EM133" s="15"/>
      <c r="EN133" s="15"/>
      <c r="EO133" s="15"/>
      <c r="EP133" s="15"/>
      <c r="EQ133" s="15"/>
      <c r="ER133" s="15"/>
      <c r="ES133" s="15"/>
      <c r="ET133" s="15"/>
      <c r="EU133" s="15"/>
      <c r="EV133" s="15"/>
      <c r="EW133" s="15"/>
      <c r="EX133" s="15"/>
      <c r="EY133" s="15"/>
      <c r="EZ133" s="15"/>
      <c r="FA133" s="15"/>
      <c r="FB133" s="15"/>
      <c r="FC133" s="15"/>
      <c r="FD133" s="15"/>
      <c r="FE133" s="15"/>
      <c r="FF133" s="15"/>
      <c r="FG133" s="15"/>
      <c r="FH133" s="15"/>
      <c r="FI133" s="15"/>
      <c r="FJ133" s="15"/>
      <c r="FK133" s="15"/>
      <c r="FL133" s="15"/>
      <c r="FM133" s="15"/>
      <c r="FN133" s="15"/>
      <c r="FO133" s="15"/>
      <c r="FP133" s="15"/>
      <c r="FQ133" s="15"/>
      <c r="FR133" s="15"/>
      <c r="FS133" s="15"/>
      <c r="FT133" s="15"/>
      <c r="FU133" s="15"/>
      <c r="FV133" s="15"/>
      <c r="FW133" s="15"/>
      <c r="FX133" s="15"/>
      <c r="FY133" s="15"/>
      <c r="FZ133" s="15"/>
      <c r="GA133" s="15"/>
      <c r="GB133" s="15"/>
      <c r="GC133" s="15"/>
      <c r="GD133" s="15"/>
      <c r="GE133" s="15"/>
      <c r="GF133" s="15"/>
      <c r="GG133" s="15"/>
      <c r="GH133" s="15"/>
      <c r="GI133" s="15"/>
      <c r="GJ133" s="15"/>
      <c r="GK133" s="15"/>
      <c r="GL133" s="15"/>
      <c r="GM133" s="15"/>
      <c r="GN133" s="15"/>
      <c r="GO133" s="15"/>
      <c r="GP133" s="15"/>
      <c r="GQ133" s="15"/>
      <c r="GR133" s="15"/>
      <c r="GS133" s="15"/>
      <c r="GT133" s="15"/>
      <c r="GU133" s="15"/>
      <c r="GV133" s="15"/>
      <c r="GW133" s="15"/>
      <c r="GX133" s="15"/>
      <c r="GY133" s="15"/>
      <c r="GZ133" s="15"/>
      <c r="HA133" s="15"/>
      <c r="HB133" s="15"/>
      <c r="HC133" s="15"/>
      <c r="HD133" s="15"/>
      <c r="HE133" s="15"/>
      <c r="HF133" s="15"/>
      <c r="HG133" s="15"/>
      <c r="HH133" s="15"/>
      <c r="HI133" s="15"/>
      <c r="HJ133" s="15"/>
      <c r="HK133" s="15"/>
      <c r="HL133" s="15"/>
      <c r="HM133" s="15"/>
      <c r="HN133" s="15"/>
      <c r="HO133" s="15"/>
      <c r="HP133" s="15"/>
      <c r="HQ133" s="15"/>
      <c r="HR133" s="15"/>
      <c r="HS133" s="15"/>
      <c r="HT133" s="15"/>
      <c r="HU133" s="15"/>
      <c r="HV133" s="15"/>
      <c r="HW133" s="15"/>
      <c r="HX133" s="15"/>
      <c r="HY133" s="15"/>
      <c r="HZ133" s="15"/>
      <c r="IA133" s="15"/>
      <c r="IB133" s="15"/>
      <c r="IC133" s="15"/>
      <c r="ID133" s="15"/>
      <c r="IE133" s="15"/>
      <c r="IF133" s="15"/>
      <c r="IG133" s="15"/>
      <c r="IH133" s="15"/>
      <c r="II133" s="15"/>
      <c r="IJ133" s="15"/>
      <c r="IK133" s="15"/>
      <c r="IL133" s="15"/>
      <c r="IM133" s="15"/>
      <c r="IN133" s="15"/>
      <c r="IO133" s="15"/>
      <c r="IP133" s="15"/>
      <c r="IQ133" s="15"/>
      <c r="IR133" s="15"/>
      <c r="IS133" s="15"/>
      <c r="IT133" s="15"/>
      <c r="IU133" s="15"/>
      <c r="IV133" s="15"/>
      <c r="IW133" s="15"/>
      <c r="IX133" s="15"/>
      <c r="IY133" s="15"/>
      <c r="IZ133" s="15"/>
    </row>
    <row r="134" spans="1:260" s="10" customFormat="1" ht="36.75" customHeight="1">
      <c r="A134" s="11">
        <f t="shared" si="95"/>
        <v>15</v>
      </c>
      <c r="B134" s="16" t="str">
        <f>VLOOKUP(A134,'Tên tỉnh'!$A$3:$C$65,2,FALSE)</f>
        <v>VNPT Đà Nẵng</v>
      </c>
      <c r="C134" s="17" t="str">
        <f>VLOOKUP(A134,'Tên tỉnh'!$A$3:$C$65,3,FALSE)</f>
        <v>Đà Nẵng</v>
      </c>
      <c r="D134" s="18" t="s">
        <v>485</v>
      </c>
      <c r="E134" s="17" t="s">
        <v>486</v>
      </c>
      <c r="F134" s="19">
        <v>43633</v>
      </c>
      <c r="G134" s="11">
        <v>3</v>
      </c>
      <c r="H134" s="12" t="s">
        <v>494</v>
      </c>
      <c r="I134" s="20">
        <v>44056</v>
      </c>
      <c r="J134" s="21" t="s">
        <v>419</v>
      </c>
      <c r="K134" s="11" t="s">
        <v>26</v>
      </c>
      <c r="L134" s="13">
        <v>829150</v>
      </c>
      <c r="M134" s="13" t="e">
        <f>VLOOKUP(C134,[3]!Table1[[Province]:[Ngày HĐ dự phòng]],5,FALSE)</f>
        <v>#REF!</v>
      </c>
      <c r="N134" s="13" t="e">
        <f>VLOOKUP(C134,[3]!Table1[[Province]:[Ngày HĐ dự phòng]],6,FALSE)</f>
        <v>#REF!</v>
      </c>
      <c r="O134" s="13" t="e">
        <f t="shared" ref="O134:O197" si="156">L134*M134</f>
        <v>#REF!</v>
      </c>
      <c r="P134" s="12"/>
      <c r="Q134" s="22" t="e">
        <f>VLOOKUP(C134,[3]!Table1[[Province]:[Ngày HĐ dự phòng]],14,FALSE)</f>
        <v>#REF!</v>
      </c>
      <c r="R134" s="12"/>
      <c r="S134" s="22">
        <v>44180</v>
      </c>
      <c r="T134" s="22">
        <v>44118</v>
      </c>
      <c r="U134" s="22" t="e">
        <f t="shared" si="148"/>
        <v>#REF!</v>
      </c>
      <c r="V134" s="14" t="e">
        <f t="shared" si="149"/>
        <v>#REF!</v>
      </c>
      <c r="W134" s="12">
        <v>30</v>
      </c>
      <c r="X134" s="14" t="e">
        <f t="shared" si="150"/>
        <v>#REF!</v>
      </c>
      <c r="Y134" s="218" t="e">
        <f>VLOOKUP(C134,[3]!Table1[[Province]:[Ngày HĐ dự phòng]],30,FALSE)</f>
        <v>#REF!</v>
      </c>
      <c r="Z134" s="22" t="e">
        <f>VLOOKUP(C134,[3]!Table1[[Province]:[Ngày HĐ dự phòng]],31,FALSE)</f>
        <v>#REF!</v>
      </c>
      <c r="AA134" s="218" t="e">
        <f>VLOOKUP(C134,[3]!Table1[[Province]:[Ngày HĐ dự phòng]],32,FALSE)</f>
        <v>#REF!</v>
      </c>
      <c r="AB134" s="22" t="e">
        <f>VLOOKUP(C134,[3]!Table1[[Province]:[Ngày HĐ dự phòng]],33,FALSE)</f>
        <v>#REF!</v>
      </c>
      <c r="AC134" s="40" t="e">
        <f t="shared" si="151"/>
        <v>#REF!</v>
      </c>
      <c r="AD134" s="43" t="e">
        <f t="shared" si="152"/>
        <v>#REF!</v>
      </c>
      <c r="AE134" s="43" t="e">
        <f t="shared" si="153"/>
        <v>#REF!</v>
      </c>
      <c r="AF134" s="39" t="e">
        <f>VLOOKUP(C134,[3]!Table1[[Province]:[Ngày HĐ dự phòng]],12,FALSE)</f>
        <v>#REF!</v>
      </c>
      <c r="AG134" s="39" t="e">
        <f t="shared" si="154"/>
        <v>#REF!</v>
      </c>
      <c r="AH134" s="39">
        <v>44118</v>
      </c>
      <c r="AI134" s="39">
        <v>44132</v>
      </c>
      <c r="AJ134" s="39">
        <v>44132</v>
      </c>
      <c r="AK134" s="231" t="s">
        <v>499</v>
      </c>
      <c r="AL134" s="230">
        <v>44190</v>
      </c>
      <c r="AM134" s="42">
        <v>1453466784</v>
      </c>
      <c r="AN134" s="230">
        <v>44941</v>
      </c>
      <c r="AO134" s="39" t="e">
        <f t="shared" si="155"/>
        <v>#REF!</v>
      </c>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c r="EM134" s="15"/>
      <c r="EN134" s="15"/>
      <c r="EO134" s="15"/>
      <c r="EP134" s="15"/>
      <c r="EQ134" s="15"/>
      <c r="ER134" s="15"/>
      <c r="ES134" s="15"/>
      <c r="ET134" s="15"/>
      <c r="EU134" s="15"/>
      <c r="EV134" s="15"/>
      <c r="EW134" s="15"/>
      <c r="EX134" s="15"/>
      <c r="EY134" s="15"/>
      <c r="EZ134" s="15"/>
      <c r="FA134" s="15"/>
      <c r="FB134" s="15"/>
      <c r="FC134" s="15"/>
      <c r="FD134" s="15"/>
      <c r="FE134" s="15"/>
      <c r="FF134" s="15"/>
      <c r="FG134" s="15"/>
      <c r="FH134" s="15"/>
      <c r="FI134" s="15"/>
      <c r="FJ134" s="15"/>
      <c r="FK134" s="15"/>
      <c r="FL134" s="15"/>
      <c r="FM134" s="15"/>
      <c r="FN134" s="15"/>
      <c r="FO134" s="15"/>
      <c r="FP134" s="15"/>
      <c r="FQ134" s="15"/>
      <c r="FR134" s="15"/>
      <c r="FS134" s="15"/>
      <c r="FT134" s="15"/>
      <c r="FU134" s="15"/>
      <c r="FV134" s="15"/>
      <c r="FW134" s="15"/>
      <c r="FX134" s="15"/>
      <c r="FY134" s="15"/>
      <c r="FZ134" s="15"/>
      <c r="GA134" s="15"/>
      <c r="GB134" s="15"/>
      <c r="GC134" s="15"/>
      <c r="GD134" s="15"/>
      <c r="GE134" s="15"/>
      <c r="GF134" s="15"/>
      <c r="GG134" s="15"/>
      <c r="GH134" s="15"/>
      <c r="GI134" s="15"/>
      <c r="GJ134" s="15"/>
      <c r="GK134" s="15"/>
      <c r="GL134" s="15"/>
      <c r="GM134" s="15"/>
      <c r="GN134" s="15"/>
      <c r="GO134" s="15"/>
      <c r="GP134" s="15"/>
      <c r="GQ134" s="15"/>
      <c r="GR134" s="15"/>
      <c r="GS134" s="15"/>
      <c r="GT134" s="15"/>
      <c r="GU134" s="15"/>
      <c r="GV134" s="15"/>
      <c r="GW134" s="15"/>
      <c r="GX134" s="15"/>
      <c r="GY134" s="15"/>
      <c r="GZ134" s="15"/>
      <c r="HA134" s="15"/>
      <c r="HB134" s="15"/>
      <c r="HC134" s="15"/>
      <c r="HD134" s="15"/>
      <c r="HE134" s="15"/>
      <c r="HF134" s="15"/>
      <c r="HG134" s="15"/>
      <c r="HH134" s="15"/>
      <c r="HI134" s="15"/>
      <c r="HJ134" s="15"/>
      <c r="HK134" s="15"/>
      <c r="HL134" s="15"/>
      <c r="HM134" s="15"/>
      <c r="HN134" s="15"/>
      <c r="HO134" s="15"/>
      <c r="HP134" s="15"/>
      <c r="HQ134" s="15"/>
      <c r="HR134" s="15"/>
      <c r="HS134" s="15"/>
      <c r="HT134" s="15"/>
      <c r="HU134" s="15"/>
      <c r="HV134" s="15"/>
      <c r="HW134" s="15"/>
      <c r="HX134" s="15"/>
      <c r="HY134" s="15"/>
      <c r="HZ134" s="15"/>
      <c r="IA134" s="15"/>
      <c r="IB134" s="15"/>
      <c r="IC134" s="15"/>
      <c r="ID134" s="15"/>
      <c r="IE134" s="15"/>
      <c r="IF134" s="15"/>
      <c r="IG134" s="15"/>
      <c r="IH134" s="15"/>
      <c r="II134" s="15"/>
      <c r="IJ134" s="15"/>
      <c r="IK134" s="15"/>
      <c r="IL134" s="15"/>
      <c r="IM134" s="15"/>
      <c r="IN134" s="15"/>
      <c r="IO134" s="15"/>
      <c r="IP134" s="15"/>
      <c r="IQ134" s="15"/>
      <c r="IR134" s="15"/>
      <c r="IS134" s="15"/>
      <c r="IT134" s="15"/>
      <c r="IU134" s="15"/>
      <c r="IV134" s="15"/>
      <c r="IW134" s="15"/>
      <c r="IX134" s="15"/>
      <c r="IY134" s="15"/>
      <c r="IZ134" s="15"/>
    </row>
    <row r="135" spans="1:260" s="10" customFormat="1" ht="36.75" customHeight="1">
      <c r="A135" s="11">
        <f t="shared" si="95"/>
        <v>15</v>
      </c>
      <c r="B135" s="16" t="str">
        <f>VLOOKUP(A135,'Tên tỉnh'!$A$3:$C$65,2,FALSE)</f>
        <v>VNPT Đà Nẵng</v>
      </c>
      <c r="C135" s="17" t="str">
        <f>VLOOKUP(A135,'Tên tỉnh'!$A$3:$C$65,3,FALSE)</f>
        <v>Đà Nẵng</v>
      </c>
      <c r="D135" s="18" t="s">
        <v>485</v>
      </c>
      <c r="E135" s="17" t="s">
        <v>486</v>
      </c>
      <c r="F135" s="19">
        <v>43633</v>
      </c>
      <c r="G135" s="11">
        <v>4</v>
      </c>
      <c r="H135" s="11" t="s">
        <v>489</v>
      </c>
      <c r="I135" s="20">
        <v>44056</v>
      </c>
      <c r="J135" s="21" t="s">
        <v>419</v>
      </c>
      <c r="K135" s="11" t="s">
        <v>26</v>
      </c>
      <c r="L135" s="13">
        <v>829150</v>
      </c>
      <c r="M135" s="13" t="e">
        <f>VLOOKUP(C135,[4]!Table1[[Province]:[Ngày HĐ dự phòng]],6,FALSE)</f>
        <v>#REF!</v>
      </c>
      <c r="N135" s="13" t="e">
        <f>VLOOKUP(C135,[4]!Table1[[Province]:[Ngày HĐ dự phòng]],7,FALSE)</f>
        <v>#REF!</v>
      </c>
      <c r="O135" s="13" t="e">
        <f t="shared" si="156"/>
        <v>#REF!</v>
      </c>
      <c r="P135" s="12"/>
      <c r="Q135" s="22" t="e">
        <f>VLOOKUP(C135,[4]!Table1[[Province]:[Ngày HĐ dự phòng]],16,FALSE)</f>
        <v>#REF!</v>
      </c>
      <c r="R135" s="12"/>
      <c r="S135" s="22">
        <v>44208</v>
      </c>
      <c r="T135" s="22">
        <v>44127</v>
      </c>
      <c r="U135" s="22" t="e">
        <f t="shared" si="148"/>
        <v>#REF!</v>
      </c>
      <c r="V135" s="14" t="e">
        <f t="shared" si="149"/>
        <v>#REF!</v>
      </c>
      <c r="W135" s="12">
        <v>30</v>
      </c>
      <c r="X135" s="14" t="e">
        <f t="shared" si="150"/>
        <v>#REF!</v>
      </c>
      <c r="Y135" s="218" t="e">
        <f>VLOOKUP(C135,[4]!Table1[[Province]:[Ngày HĐ dự phòng]],32,FALSE)</f>
        <v>#REF!</v>
      </c>
      <c r="Z135" s="22" t="e">
        <f>VLOOKUP(C135,[4]!Table1[[Province]:[Ngày HĐ dự phòng]],33,FALSE)</f>
        <v>#REF!</v>
      </c>
      <c r="AA135" s="218" t="e">
        <f>VLOOKUP(C135,[4]!Table1[[Province]:[Ngày HĐ dự phòng]],34,FALSE)</f>
        <v>#REF!</v>
      </c>
      <c r="AB135" s="22" t="e">
        <f>VLOOKUP(C135,[4]!Table1[[Province]:[Ngày HĐ dự phòng]],35,FALSE)</f>
        <v>#REF!</v>
      </c>
      <c r="AC135" s="40" t="e">
        <f t="shared" si="151"/>
        <v>#REF!</v>
      </c>
      <c r="AD135" s="43" t="e">
        <f t="shared" si="152"/>
        <v>#REF!</v>
      </c>
      <c r="AE135" s="43" t="e">
        <f t="shared" si="153"/>
        <v>#REF!</v>
      </c>
      <c r="AF135" s="39" t="e">
        <f>VLOOKUP(C135,[4]!Table1[[Province]:[Ngày HĐ dự phòng]],13,FALSE)</f>
        <v>#REF!</v>
      </c>
      <c r="AG135" s="39" t="e">
        <f t="shared" si="154"/>
        <v>#REF!</v>
      </c>
      <c r="AH135" s="39">
        <v>44127</v>
      </c>
      <c r="AI135" s="39">
        <v>44161</v>
      </c>
      <c r="AJ135" s="39">
        <v>44161</v>
      </c>
      <c r="AK135" s="231" t="s">
        <v>500</v>
      </c>
      <c r="AL135" s="230">
        <v>44214</v>
      </c>
      <c r="AM135" s="42">
        <v>241970845</v>
      </c>
      <c r="AN135" s="230">
        <v>44970</v>
      </c>
      <c r="AO135" s="39" t="e">
        <f t="shared" si="155"/>
        <v>#REF!</v>
      </c>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c r="EM135" s="15"/>
      <c r="EN135" s="15"/>
      <c r="EO135" s="15"/>
      <c r="EP135" s="15"/>
      <c r="EQ135" s="15"/>
      <c r="ER135" s="15"/>
      <c r="ES135" s="15"/>
      <c r="ET135" s="15"/>
      <c r="EU135" s="15"/>
      <c r="EV135" s="15"/>
      <c r="EW135" s="15"/>
      <c r="EX135" s="15"/>
      <c r="EY135" s="15"/>
      <c r="EZ135" s="15"/>
      <c r="FA135" s="15"/>
      <c r="FB135" s="15"/>
      <c r="FC135" s="15"/>
      <c r="FD135" s="15"/>
      <c r="FE135" s="15"/>
      <c r="FF135" s="15"/>
      <c r="FG135" s="15"/>
      <c r="FH135" s="15"/>
      <c r="FI135" s="15"/>
      <c r="FJ135" s="15"/>
      <c r="FK135" s="15"/>
      <c r="FL135" s="15"/>
      <c r="FM135" s="15"/>
      <c r="FN135" s="15"/>
      <c r="FO135" s="15"/>
      <c r="FP135" s="15"/>
      <c r="FQ135" s="15"/>
      <c r="FR135" s="15"/>
      <c r="FS135" s="15"/>
      <c r="FT135" s="15"/>
      <c r="FU135" s="15"/>
      <c r="FV135" s="15"/>
      <c r="FW135" s="15"/>
      <c r="FX135" s="15"/>
      <c r="FY135" s="15"/>
      <c r="FZ135" s="15"/>
      <c r="GA135" s="15"/>
      <c r="GB135" s="15"/>
      <c r="GC135" s="15"/>
      <c r="GD135" s="15"/>
      <c r="GE135" s="15"/>
      <c r="GF135" s="15"/>
      <c r="GG135" s="15"/>
      <c r="GH135" s="15"/>
      <c r="GI135" s="15"/>
      <c r="GJ135" s="15"/>
      <c r="GK135" s="15"/>
      <c r="GL135" s="15"/>
      <c r="GM135" s="15"/>
      <c r="GN135" s="15"/>
      <c r="GO135" s="15"/>
      <c r="GP135" s="15"/>
      <c r="GQ135" s="15"/>
      <c r="GR135" s="15"/>
      <c r="GS135" s="15"/>
      <c r="GT135" s="15"/>
      <c r="GU135" s="15"/>
      <c r="GV135" s="15"/>
      <c r="GW135" s="15"/>
      <c r="GX135" s="15"/>
      <c r="GY135" s="15"/>
      <c r="GZ135" s="15"/>
      <c r="HA135" s="15"/>
      <c r="HB135" s="15"/>
      <c r="HC135" s="15"/>
      <c r="HD135" s="15"/>
      <c r="HE135" s="15"/>
      <c r="HF135" s="15"/>
      <c r="HG135" s="15"/>
      <c r="HH135" s="15"/>
      <c r="HI135" s="15"/>
      <c r="HJ135" s="15"/>
      <c r="HK135" s="15"/>
      <c r="HL135" s="15"/>
      <c r="HM135" s="15"/>
      <c r="HN135" s="15"/>
      <c r="HO135" s="15"/>
      <c r="HP135" s="15"/>
      <c r="HQ135" s="15"/>
      <c r="HR135" s="15"/>
      <c r="HS135" s="15"/>
      <c r="HT135" s="15"/>
      <c r="HU135" s="15"/>
      <c r="HV135" s="15"/>
      <c r="HW135" s="15"/>
      <c r="HX135" s="15"/>
      <c r="HY135" s="15"/>
      <c r="HZ135" s="15"/>
      <c r="IA135" s="15"/>
      <c r="IB135" s="15"/>
      <c r="IC135" s="15"/>
      <c r="ID135" s="15"/>
      <c r="IE135" s="15"/>
      <c r="IF135" s="15"/>
      <c r="IG135" s="15"/>
      <c r="IH135" s="15"/>
      <c r="II135" s="15"/>
      <c r="IJ135" s="15"/>
      <c r="IK135" s="15"/>
      <c r="IL135" s="15"/>
      <c r="IM135" s="15"/>
      <c r="IN135" s="15"/>
      <c r="IO135" s="15"/>
      <c r="IP135" s="15"/>
      <c r="IQ135" s="15"/>
      <c r="IR135" s="15"/>
      <c r="IS135" s="15"/>
      <c r="IT135" s="15"/>
      <c r="IU135" s="15"/>
      <c r="IV135" s="15"/>
      <c r="IW135" s="15"/>
      <c r="IX135" s="15"/>
      <c r="IY135" s="15"/>
      <c r="IZ135" s="15"/>
    </row>
    <row r="136" spans="1:260" s="10" customFormat="1" ht="36.75" customHeight="1">
      <c r="A136" s="11">
        <f t="shared" si="95"/>
        <v>15</v>
      </c>
      <c r="B136" s="16" t="str">
        <f>VLOOKUP(A136,'Tên tỉnh'!$A$3:$C$65,2,FALSE)</f>
        <v>VNPT Đà Nẵng</v>
      </c>
      <c r="C136" s="17" t="str">
        <f>VLOOKUP(A136,'Tên tỉnh'!$A$3:$C$65,3,FALSE)</f>
        <v>Đà Nẵng</v>
      </c>
      <c r="D136" s="18" t="s">
        <v>485</v>
      </c>
      <c r="E136" s="17" t="s">
        <v>486</v>
      </c>
      <c r="F136" s="19">
        <v>43633</v>
      </c>
      <c r="G136" s="11">
        <v>5</v>
      </c>
      <c r="H136" s="11" t="s">
        <v>490</v>
      </c>
      <c r="I136" s="20">
        <v>44056</v>
      </c>
      <c r="J136" s="21" t="s">
        <v>419</v>
      </c>
      <c r="K136" s="11" t="s">
        <v>26</v>
      </c>
      <c r="L136" s="13">
        <v>829150</v>
      </c>
      <c r="M136" s="13" t="e">
        <f>VLOOKUP(C136,[5]!Table1[[Province]:[Ngày HĐ dự phòng]],5,FALSE)</f>
        <v>#REF!</v>
      </c>
      <c r="N136" s="13" t="e">
        <f>VLOOKUP(C136,[5]!Table1[[Province]:[Ngày HĐ dự phòng]],6,FALSE)</f>
        <v>#REF!</v>
      </c>
      <c r="O136" s="13" t="e">
        <f t="shared" si="156"/>
        <v>#REF!</v>
      </c>
      <c r="P136" s="12"/>
      <c r="Q136" s="22" t="e">
        <f>VLOOKUP(C136,[5]!Table1[[Province]:[Ngày HĐ dự phòng]],14,FALSE)</f>
        <v>#REF!</v>
      </c>
      <c r="R136" s="12"/>
      <c r="S136" s="22">
        <v>44210</v>
      </c>
      <c r="T136" s="22">
        <v>44148</v>
      </c>
      <c r="U136" s="22" t="e">
        <f t="shared" si="148"/>
        <v>#REF!</v>
      </c>
      <c r="V136" s="14" t="e">
        <f t="shared" si="149"/>
        <v>#REF!</v>
      </c>
      <c r="W136" s="12">
        <v>30</v>
      </c>
      <c r="X136" s="14" t="e">
        <f t="shared" si="150"/>
        <v>#REF!</v>
      </c>
      <c r="Y136" s="218" t="e">
        <f>VLOOKUP(C136,[5]!Table1[[Province]:[Ngày HĐ dự phòng]],30,FALSE)</f>
        <v>#REF!</v>
      </c>
      <c r="Z136" s="22" t="e">
        <f>VLOOKUP(C136,[5]!Table1[[Province]:[Ngày HĐ dự phòng]],31,FALSE)</f>
        <v>#REF!</v>
      </c>
      <c r="AA136" s="218" t="e">
        <f>VLOOKUP(C136,[5]!Table1[[Province]:[Ngày HĐ dự phòng]],32,FALSE)</f>
        <v>#REF!</v>
      </c>
      <c r="AB136" s="22" t="e">
        <f>VLOOKUP(C136,[5]!Table1[[Province]:[Ngày HĐ dự phòng]],33,FALSE)</f>
        <v>#REF!</v>
      </c>
      <c r="AC136" s="40" t="e">
        <f t="shared" si="151"/>
        <v>#REF!</v>
      </c>
      <c r="AD136" s="43" t="e">
        <f t="shared" si="152"/>
        <v>#REF!</v>
      </c>
      <c r="AE136" s="43" t="e">
        <f t="shared" si="153"/>
        <v>#REF!</v>
      </c>
      <c r="AF136" s="39" t="e">
        <f>VLOOKUP(C136,[5]!Table1[[Province]:[Ngày HĐ dự phòng]],12,FALSE)</f>
        <v>#REF!</v>
      </c>
      <c r="AG136" s="39" t="e">
        <f t="shared" si="154"/>
        <v>#REF!</v>
      </c>
      <c r="AH136" s="39">
        <v>44148</v>
      </c>
      <c r="AI136" s="39">
        <v>44162</v>
      </c>
      <c r="AJ136" s="39">
        <v>44162</v>
      </c>
      <c r="AK136" s="232" t="s">
        <v>501</v>
      </c>
      <c r="AL136" s="230">
        <v>44214</v>
      </c>
      <c r="AM136" s="42">
        <v>786063220</v>
      </c>
      <c r="AN136" s="230">
        <v>44970</v>
      </c>
      <c r="AO136" s="39" t="e">
        <f t="shared" si="155"/>
        <v>#REF!</v>
      </c>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c r="EM136" s="15"/>
      <c r="EN136" s="15"/>
      <c r="EO136" s="15"/>
      <c r="EP136" s="15"/>
      <c r="EQ136" s="15"/>
      <c r="ER136" s="15"/>
      <c r="ES136" s="15"/>
      <c r="ET136" s="15"/>
      <c r="EU136" s="15"/>
      <c r="EV136" s="15"/>
      <c r="EW136" s="15"/>
      <c r="EX136" s="15"/>
      <c r="EY136" s="15"/>
      <c r="EZ136" s="15"/>
      <c r="FA136" s="15"/>
      <c r="FB136" s="15"/>
      <c r="FC136" s="15"/>
      <c r="FD136" s="15"/>
      <c r="FE136" s="15"/>
      <c r="FF136" s="15"/>
      <c r="FG136" s="15"/>
      <c r="FH136" s="15"/>
      <c r="FI136" s="15"/>
      <c r="FJ136" s="15"/>
      <c r="FK136" s="15"/>
      <c r="FL136" s="15"/>
      <c r="FM136" s="15"/>
      <c r="FN136" s="15"/>
      <c r="FO136" s="15"/>
      <c r="FP136" s="15"/>
      <c r="FQ136" s="15"/>
      <c r="FR136" s="15"/>
      <c r="FS136" s="15"/>
      <c r="FT136" s="15"/>
      <c r="FU136" s="15"/>
      <c r="FV136" s="15"/>
      <c r="FW136" s="15"/>
      <c r="FX136" s="15"/>
      <c r="FY136" s="15"/>
      <c r="FZ136" s="15"/>
      <c r="GA136" s="15"/>
      <c r="GB136" s="15"/>
      <c r="GC136" s="15"/>
      <c r="GD136" s="15"/>
      <c r="GE136" s="15"/>
      <c r="GF136" s="15"/>
      <c r="GG136" s="15"/>
      <c r="GH136" s="15"/>
      <c r="GI136" s="15"/>
      <c r="GJ136" s="15"/>
      <c r="GK136" s="15"/>
      <c r="GL136" s="15"/>
      <c r="GM136" s="15"/>
      <c r="GN136" s="15"/>
      <c r="GO136" s="15"/>
      <c r="GP136" s="15"/>
      <c r="GQ136" s="15"/>
      <c r="GR136" s="15"/>
      <c r="GS136" s="15"/>
      <c r="GT136" s="15"/>
      <c r="GU136" s="15"/>
      <c r="GV136" s="15"/>
      <c r="GW136" s="15"/>
      <c r="GX136" s="15"/>
      <c r="GY136" s="15"/>
      <c r="GZ136" s="15"/>
      <c r="HA136" s="15"/>
      <c r="HB136" s="15"/>
      <c r="HC136" s="15"/>
      <c r="HD136" s="15"/>
      <c r="HE136" s="15"/>
      <c r="HF136" s="15"/>
      <c r="HG136" s="15"/>
      <c r="HH136" s="15"/>
      <c r="HI136" s="15"/>
      <c r="HJ136" s="15"/>
      <c r="HK136" s="15"/>
      <c r="HL136" s="15"/>
      <c r="HM136" s="15"/>
      <c r="HN136" s="15"/>
      <c r="HO136" s="15"/>
      <c r="HP136" s="15"/>
      <c r="HQ136" s="15"/>
      <c r="HR136" s="15"/>
      <c r="HS136" s="15"/>
      <c r="HT136" s="15"/>
      <c r="HU136" s="15"/>
      <c r="HV136" s="15"/>
      <c r="HW136" s="15"/>
      <c r="HX136" s="15"/>
      <c r="HY136" s="15"/>
      <c r="HZ136" s="15"/>
      <c r="IA136" s="15"/>
      <c r="IB136" s="15"/>
      <c r="IC136" s="15"/>
      <c r="ID136" s="15"/>
      <c r="IE136" s="15"/>
      <c r="IF136" s="15"/>
      <c r="IG136" s="15"/>
      <c r="IH136" s="15"/>
      <c r="II136" s="15"/>
      <c r="IJ136" s="15"/>
      <c r="IK136" s="15"/>
      <c r="IL136" s="15"/>
      <c r="IM136" s="15"/>
      <c r="IN136" s="15"/>
      <c r="IO136" s="15"/>
      <c r="IP136" s="15"/>
      <c r="IQ136" s="15"/>
      <c r="IR136" s="15"/>
      <c r="IS136" s="15"/>
      <c r="IT136" s="15"/>
      <c r="IU136" s="15"/>
      <c r="IV136" s="15"/>
      <c r="IW136" s="15"/>
      <c r="IX136" s="15"/>
      <c r="IY136" s="15"/>
      <c r="IZ136" s="15"/>
    </row>
    <row r="137" spans="1:260" s="10" customFormat="1" ht="36.75" customHeight="1">
      <c r="A137" s="11">
        <f t="shared" si="95"/>
        <v>15</v>
      </c>
      <c r="B137" s="16" t="str">
        <f>VLOOKUP(A137,'Tên tỉnh'!$A$3:$C$65,2,FALSE)</f>
        <v>VNPT Đà Nẵng</v>
      </c>
      <c r="C137" s="17" t="str">
        <f>VLOOKUP(A137,'Tên tỉnh'!$A$3:$C$65,3,FALSE)</f>
        <v>Đà Nẵng</v>
      </c>
      <c r="D137" s="18" t="s">
        <v>485</v>
      </c>
      <c r="E137" s="17" t="s">
        <v>486</v>
      </c>
      <c r="F137" s="19">
        <v>43633</v>
      </c>
      <c r="G137" s="11">
        <v>6</v>
      </c>
      <c r="H137" s="12" t="s">
        <v>491</v>
      </c>
      <c r="I137" s="20">
        <v>44056</v>
      </c>
      <c r="J137" s="21" t="s">
        <v>419</v>
      </c>
      <c r="K137" s="11" t="s">
        <v>26</v>
      </c>
      <c r="L137" s="13">
        <v>829150</v>
      </c>
      <c r="M137" s="13" t="e">
        <f>VLOOKUP(C137,[6]!Table1[[Province]:[Ngày HĐ dự phòng]],5,FALSE)</f>
        <v>#REF!</v>
      </c>
      <c r="N137" s="13" t="e">
        <f>VLOOKUP(C137,[6]!Table1[[Province]:[Ngày HĐ dự phòng]],6,FALSE)</f>
        <v>#REF!</v>
      </c>
      <c r="O137" s="13" t="e">
        <f t="shared" si="156"/>
        <v>#REF!</v>
      </c>
      <c r="P137" s="12"/>
      <c r="Q137" s="22" t="e">
        <f>VLOOKUP(C137,[6]!Table1[[Province]:[Ngày HĐ dự phòng]],14,FALSE)</f>
        <v>#REF!</v>
      </c>
      <c r="R137" s="12"/>
      <c r="S137" s="22">
        <v>44251</v>
      </c>
      <c r="T137" s="22">
        <v>44179</v>
      </c>
      <c r="U137" s="22" t="e">
        <f t="shared" si="148"/>
        <v>#REF!</v>
      </c>
      <c r="V137" s="14" t="e">
        <f t="shared" si="149"/>
        <v>#REF!</v>
      </c>
      <c r="W137" s="12">
        <v>30</v>
      </c>
      <c r="X137" s="14" t="e">
        <f t="shared" si="150"/>
        <v>#REF!</v>
      </c>
      <c r="Y137" s="218" t="e">
        <f>VLOOKUP(C137,[6]!Table1[[Province]:[Ngày HĐ dự phòng]],30,FALSE)</f>
        <v>#REF!</v>
      </c>
      <c r="Z137" s="22" t="e">
        <f>VLOOKUP(C137,[6]!Table1[[Province]:[Ngày HĐ dự phòng]],31,FALSE)</f>
        <v>#REF!</v>
      </c>
      <c r="AA137" s="218" t="e">
        <f>VLOOKUP(C137,[6]!Table1[[Province]:[Ngày HĐ dự phòng]],32,FALSE)</f>
        <v>#REF!</v>
      </c>
      <c r="AB137" s="22" t="e">
        <f>VLOOKUP(C137,[6]!Table1[[Province]:[Ngày HĐ dự phòng]],33,FALSE)</f>
        <v>#REF!</v>
      </c>
      <c r="AC137" s="40" t="e">
        <f t="shared" si="151"/>
        <v>#REF!</v>
      </c>
      <c r="AD137" s="43" t="e">
        <f t="shared" si="152"/>
        <v>#REF!</v>
      </c>
      <c r="AE137" s="43" t="e">
        <f t="shared" si="153"/>
        <v>#REF!</v>
      </c>
      <c r="AF137" s="39" t="e">
        <f>VLOOKUP(C137,[6]!Table1[[Province]:[Ngày HĐ dự phòng]],12,FALSE)</f>
        <v>#REF!</v>
      </c>
      <c r="AG137" s="39" t="e">
        <f t="shared" si="154"/>
        <v>#REF!</v>
      </c>
      <c r="AH137" s="39">
        <v>44179</v>
      </c>
      <c r="AI137" s="39">
        <v>44190</v>
      </c>
      <c r="AJ137" s="39">
        <v>44190</v>
      </c>
      <c r="AK137" s="232" t="s">
        <v>502</v>
      </c>
      <c r="AL137" s="230">
        <v>44259</v>
      </c>
      <c r="AM137" s="42">
        <v>1476131599</v>
      </c>
      <c r="AN137" s="230">
        <v>45012</v>
      </c>
      <c r="AO137" s="39" t="e">
        <f t="shared" si="155"/>
        <v>#REF!</v>
      </c>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c r="EM137" s="15"/>
      <c r="EN137" s="15"/>
      <c r="EO137" s="15"/>
      <c r="EP137" s="15"/>
      <c r="EQ137" s="15"/>
      <c r="ER137" s="15"/>
      <c r="ES137" s="15"/>
      <c r="ET137" s="15"/>
      <c r="EU137" s="15"/>
      <c r="EV137" s="15"/>
      <c r="EW137" s="15"/>
      <c r="EX137" s="15"/>
      <c r="EY137" s="15"/>
      <c r="EZ137" s="15"/>
      <c r="FA137" s="15"/>
      <c r="FB137" s="15"/>
      <c r="FC137" s="15"/>
      <c r="FD137" s="15"/>
      <c r="FE137" s="15"/>
      <c r="FF137" s="15"/>
      <c r="FG137" s="15"/>
      <c r="FH137" s="15"/>
      <c r="FI137" s="15"/>
      <c r="FJ137" s="15"/>
      <c r="FK137" s="15"/>
      <c r="FL137" s="15"/>
      <c r="FM137" s="15"/>
      <c r="FN137" s="15"/>
      <c r="FO137" s="15"/>
      <c r="FP137" s="15"/>
      <c r="FQ137" s="15"/>
      <c r="FR137" s="15"/>
      <c r="FS137" s="15"/>
      <c r="FT137" s="15"/>
      <c r="FU137" s="15"/>
      <c r="FV137" s="15"/>
      <c r="FW137" s="15"/>
      <c r="FX137" s="15"/>
      <c r="FY137" s="15"/>
      <c r="FZ137" s="15"/>
      <c r="GA137" s="15"/>
      <c r="GB137" s="15"/>
      <c r="GC137" s="15"/>
      <c r="GD137" s="15"/>
      <c r="GE137" s="15"/>
      <c r="GF137" s="15"/>
      <c r="GG137" s="15"/>
      <c r="GH137" s="15"/>
      <c r="GI137" s="15"/>
      <c r="GJ137" s="15"/>
      <c r="GK137" s="15"/>
      <c r="GL137" s="15"/>
      <c r="GM137" s="15"/>
      <c r="GN137" s="15"/>
      <c r="GO137" s="15"/>
      <c r="GP137" s="15"/>
      <c r="GQ137" s="15"/>
      <c r="GR137" s="15"/>
      <c r="GS137" s="15"/>
      <c r="GT137" s="15"/>
      <c r="GU137" s="15"/>
      <c r="GV137" s="15"/>
      <c r="GW137" s="15"/>
      <c r="GX137" s="15"/>
      <c r="GY137" s="15"/>
      <c r="GZ137" s="15"/>
      <c r="HA137" s="15"/>
      <c r="HB137" s="15"/>
      <c r="HC137" s="15"/>
      <c r="HD137" s="15"/>
      <c r="HE137" s="15"/>
      <c r="HF137" s="15"/>
      <c r="HG137" s="15"/>
      <c r="HH137" s="15"/>
      <c r="HI137" s="15"/>
      <c r="HJ137" s="15"/>
      <c r="HK137" s="15"/>
      <c r="HL137" s="15"/>
      <c r="HM137" s="15"/>
      <c r="HN137" s="15"/>
      <c r="HO137" s="15"/>
      <c r="HP137" s="15"/>
      <c r="HQ137" s="15"/>
      <c r="HR137" s="15"/>
      <c r="HS137" s="15"/>
      <c r="HT137" s="15"/>
      <c r="HU137" s="15"/>
      <c r="HV137" s="15"/>
      <c r="HW137" s="15"/>
      <c r="HX137" s="15"/>
      <c r="HY137" s="15"/>
      <c r="HZ137" s="15"/>
      <c r="IA137" s="15"/>
      <c r="IB137" s="15"/>
      <c r="IC137" s="15"/>
      <c r="ID137" s="15"/>
      <c r="IE137" s="15"/>
      <c r="IF137" s="15"/>
      <c r="IG137" s="15"/>
      <c r="IH137" s="15"/>
      <c r="II137" s="15"/>
      <c r="IJ137" s="15"/>
      <c r="IK137" s="15"/>
      <c r="IL137" s="15"/>
      <c r="IM137" s="15"/>
      <c r="IN137" s="15"/>
      <c r="IO137" s="15"/>
      <c r="IP137" s="15"/>
      <c r="IQ137" s="15"/>
      <c r="IR137" s="15"/>
      <c r="IS137" s="15"/>
      <c r="IT137" s="15"/>
      <c r="IU137" s="15"/>
      <c r="IV137" s="15"/>
      <c r="IW137" s="15"/>
      <c r="IX137" s="15"/>
      <c r="IY137" s="15"/>
      <c r="IZ137" s="15"/>
    </row>
    <row r="138" spans="1:260" s="10" customFormat="1" ht="36.75" customHeight="1">
      <c r="A138" s="11">
        <f t="shared" si="95"/>
        <v>15</v>
      </c>
      <c r="B138" s="16" t="str">
        <f>VLOOKUP(A138,'Tên tỉnh'!$A$3:$C$65,2,FALSE)</f>
        <v>VNPT Đà Nẵng</v>
      </c>
      <c r="C138" s="17" t="str">
        <f>VLOOKUP(A138,'Tên tỉnh'!$A$3:$C$65,3,FALSE)</f>
        <v>Đà Nẵng</v>
      </c>
      <c r="D138" s="18" t="s">
        <v>485</v>
      </c>
      <c r="E138" s="17" t="s">
        <v>486</v>
      </c>
      <c r="F138" s="19">
        <v>43633</v>
      </c>
      <c r="G138" s="11">
        <v>7</v>
      </c>
      <c r="H138" s="11" t="s">
        <v>492</v>
      </c>
      <c r="I138" s="20">
        <v>44056</v>
      </c>
      <c r="J138" s="21" t="s">
        <v>419</v>
      </c>
      <c r="K138" s="11" t="s">
        <v>26</v>
      </c>
      <c r="L138" s="13">
        <v>829150</v>
      </c>
      <c r="M138" s="13" t="e">
        <f>VLOOKUP(C137,[7]!Table1[[Province]:[Ngày HĐ dự phòng]],6,FALSE)</f>
        <v>#REF!</v>
      </c>
      <c r="N138" s="13" t="e">
        <f>VLOOKUP(C137,[7]!Table1[[Province]:[Ngày HĐ dự phòng]],7,FALSE)</f>
        <v>#REF!</v>
      </c>
      <c r="O138" s="13" t="e">
        <f t="shared" si="156"/>
        <v>#REF!</v>
      </c>
      <c r="P138" s="12"/>
      <c r="Q138" s="22" t="e">
        <f>VLOOKUP(C137,[7]!Table1[[Province]:[Ngày HĐ dự phòng]],16,FALSE)</f>
        <v>#REF!</v>
      </c>
      <c r="R138" s="12"/>
      <c r="S138" s="22">
        <v>44263</v>
      </c>
      <c r="T138" s="22">
        <v>44200</v>
      </c>
      <c r="U138" s="22" t="e">
        <f t="shared" si="148"/>
        <v>#REF!</v>
      </c>
      <c r="V138" s="14" t="e">
        <f t="shared" si="149"/>
        <v>#REF!</v>
      </c>
      <c r="W138" s="12">
        <v>30</v>
      </c>
      <c r="X138" s="14" t="e">
        <f t="shared" si="150"/>
        <v>#REF!</v>
      </c>
      <c r="Y138" s="218" t="e">
        <f>VLOOKUP(C137,[7]!Table1[[Province]:[Ngày HĐ dự phòng]],32,FALSE)</f>
        <v>#REF!</v>
      </c>
      <c r="Z138" s="22" t="e">
        <f>VLOOKUP(C137,[7]!Table1[[Province]:[Ngày HĐ dự phòng]],33,FALSE)</f>
        <v>#REF!</v>
      </c>
      <c r="AA138" s="218" t="e">
        <f>VLOOKUP(C137,[7]!Table1[[Province]:[Ngày HĐ dự phòng]],34,FALSE)</f>
        <v>#REF!</v>
      </c>
      <c r="AB138" s="22" t="e">
        <f>VLOOKUP(C137,[7]!Table1[[Province]:[Ngày HĐ dự phòng]],35,FALSE)</f>
        <v>#REF!</v>
      </c>
      <c r="AC138" s="40" t="e">
        <f t="shared" si="151"/>
        <v>#REF!</v>
      </c>
      <c r="AD138" s="43" t="e">
        <f t="shared" si="152"/>
        <v>#REF!</v>
      </c>
      <c r="AE138" s="43" t="e">
        <f t="shared" si="153"/>
        <v>#REF!</v>
      </c>
      <c r="AF138" s="39" t="e">
        <f>VLOOKUP(C137,[7]!Table1[[Province]:[Ngày HĐ dự phòng]],13,FALSE)</f>
        <v>#REF!</v>
      </c>
      <c r="AG138" s="39" t="e">
        <f t="shared" si="154"/>
        <v>#REF!</v>
      </c>
      <c r="AH138" s="39">
        <v>44200</v>
      </c>
      <c r="AI138" s="39">
        <v>44210</v>
      </c>
      <c r="AJ138" s="39">
        <v>44210</v>
      </c>
      <c r="AK138" s="232" t="s">
        <v>503</v>
      </c>
      <c r="AL138" s="230">
        <v>44272</v>
      </c>
      <c r="AM138" s="42">
        <v>492515100</v>
      </c>
      <c r="AN138" s="230">
        <v>45023</v>
      </c>
      <c r="AO138" s="39" t="e">
        <f t="shared" si="155"/>
        <v>#REF!</v>
      </c>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c r="EM138" s="15"/>
      <c r="EN138" s="15"/>
      <c r="EO138" s="15"/>
      <c r="EP138" s="15"/>
      <c r="EQ138" s="15"/>
      <c r="ER138" s="15"/>
      <c r="ES138" s="15"/>
      <c r="ET138" s="15"/>
      <c r="EU138" s="15"/>
      <c r="EV138" s="15"/>
      <c r="EW138" s="15"/>
      <c r="EX138" s="15"/>
      <c r="EY138" s="15"/>
      <c r="EZ138" s="15"/>
      <c r="FA138" s="15"/>
      <c r="FB138" s="15"/>
      <c r="FC138" s="15"/>
      <c r="FD138" s="15"/>
      <c r="FE138" s="15"/>
      <c r="FF138" s="15"/>
      <c r="FG138" s="15"/>
      <c r="FH138" s="15"/>
      <c r="FI138" s="15"/>
      <c r="FJ138" s="15"/>
      <c r="FK138" s="15"/>
      <c r="FL138" s="15"/>
      <c r="FM138" s="15"/>
      <c r="FN138" s="15"/>
      <c r="FO138" s="15"/>
      <c r="FP138" s="15"/>
      <c r="FQ138" s="15"/>
      <c r="FR138" s="15"/>
      <c r="FS138" s="15"/>
      <c r="FT138" s="15"/>
      <c r="FU138" s="15"/>
      <c r="FV138" s="15"/>
      <c r="FW138" s="15"/>
      <c r="FX138" s="15"/>
      <c r="FY138" s="15"/>
      <c r="FZ138" s="15"/>
      <c r="GA138" s="15"/>
      <c r="GB138" s="15"/>
      <c r="GC138" s="15"/>
      <c r="GD138" s="15"/>
      <c r="GE138" s="15"/>
      <c r="GF138" s="15"/>
      <c r="GG138" s="15"/>
      <c r="GH138" s="15"/>
      <c r="GI138" s="15"/>
      <c r="GJ138" s="15"/>
      <c r="GK138" s="15"/>
      <c r="GL138" s="15"/>
      <c r="GM138" s="15"/>
      <c r="GN138" s="15"/>
      <c r="GO138" s="15"/>
      <c r="GP138" s="15"/>
      <c r="GQ138" s="15"/>
      <c r="GR138" s="15"/>
      <c r="GS138" s="15"/>
      <c r="GT138" s="15"/>
      <c r="GU138" s="15"/>
      <c r="GV138" s="15"/>
      <c r="GW138" s="15"/>
      <c r="GX138" s="15"/>
      <c r="GY138" s="15"/>
      <c r="GZ138" s="15"/>
      <c r="HA138" s="15"/>
      <c r="HB138" s="15"/>
      <c r="HC138" s="15"/>
      <c r="HD138" s="15"/>
      <c r="HE138" s="15"/>
      <c r="HF138" s="15"/>
      <c r="HG138" s="15"/>
      <c r="HH138" s="15"/>
      <c r="HI138" s="15"/>
      <c r="HJ138" s="15"/>
      <c r="HK138" s="15"/>
      <c r="HL138" s="15"/>
      <c r="HM138" s="15"/>
      <c r="HN138" s="15"/>
      <c r="HO138" s="15"/>
      <c r="HP138" s="15"/>
      <c r="HQ138" s="15"/>
      <c r="HR138" s="15"/>
      <c r="HS138" s="15"/>
      <c r="HT138" s="15"/>
      <c r="HU138" s="15"/>
      <c r="HV138" s="15"/>
      <c r="HW138" s="15"/>
      <c r="HX138" s="15"/>
      <c r="HY138" s="15"/>
      <c r="HZ138" s="15"/>
      <c r="IA138" s="15"/>
      <c r="IB138" s="15"/>
      <c r="IC138" s="15"/>
      <c r="ID138" s="15"/>
      <c r="IE138" s="15"/>
      <c r="IF138" s="15"/>
      <c r="IG138" s="15"/>
      <c r="IH138" s="15"/>
      <c r="II138" s="15"/>
      <c r="IJ138" s="15"/>
      <c r="IK138" s="15"/>
      <c r="IL138" s="15"/>
      <c r="IM138" s="15"/>
      <c r="IN138" s="15"/>
      <c r="IO138" s="15"/>
      <c r="IP138" s="15"/>
      <c r="IQ138" s="15"/>
      <c r="IR138" s="15"/>
      <c r="IS138" s="15"/>
      <c r="IT138" s="15"/>
      <c r="IU138" s="15"/>
      <c r="IV138" s="15"/>
      <c r="IW138" s="15"/>
      <c r="IX138" s="15"/>
      <c r="IY138" s="15"/>
      <c r="IZ138" s="15"/>
    </row>
    <row r="139" spans="1:260" s="25" customFormat="1" ht="27" customHeight="1">
      <c r="A139" s="11">
        <f t="shared" si="95"/>
        <v>15</v>
      </c>
      <c r="B139" s="16" t="str">
        <f>VLOOKUP(A139,'Tên tỉnh'!$A$3:$C$65,2,FALSE)</f>
        <v>VNPT Đà Nẵng</v>
      </c>
      <c r="C139" s="17" t="str">
        <f>VLOOKUP(A139,'Tên tỉnh'!$A$3:$C$65,3,FALSE)</f>
        <v>Đà Nẵng</v>
      </c>
      <c r="D139" s="18" t="s">
        <v>485</v>
      </c>
      <c r="E139" s="17" t="s">
        <v>486</v>
      </c>
      <c r="F139" s="19">
        <v>43633</v>
      </c>
      <c r="G139" s="11">
        <v>8</v>
      </c>
      <c r="H139" s="11" t="s">
        <v>493</v>
      </c>
      <c r="I139" s="20">
        <v>44056</v>
      </c>
      <c r="J139" s="21" t="s">
        <v>419</v>
      </c>
      <c r="K139" s="11" t="s">
        <v>26</v>
      </c>
      <c r="L139" s="13">
        <v>829150</v>
      </c>
      <c r="M139" s="13" t="e">
        <f>VLOOKUP(C139,[8]Sheet1!$B$2:$AH$2,5,FALSE)</f>
        <v>#N/A</v>
      </c>
      <c r="N139" s="13" t="e">
        <f>VLOOKUP(C139,[8]Sheet1!$B$2:$AH$2,6,FALSE)</f>
        <v>#N/A</v>
      </c>
      <c r="O139" s="13" t="e">
        <f t="shared" si="156"/>
        <v>#N/A</v>
      </c>
      <c r="P139" s="12"/>
      <c r="Q139" s="22" t="e">
        <f>VLOOKUP(C139,[8]Sheet1!$B$2:$AH$2,14,FALSE)</f>
        <v>#N/A</v>
      </c>
      <c r="R139" s="12"/>
      <c r="S139" s="22">
        <v>44279</v>
      </c>
      <c r="T139" s="22">
        <v>44223</v>
      </c>
      <c r="U139" s="22" t="e">
        <f t="shared" si="148"/>
        <v>#N/A</v>
      </c>
      <c r="V139" s="14" t="e">
        <f t="shared" si="149"/>
        <v>#N/A</v>
      </c>
      <c r="W139" s="12">
        <v>30</v>
      </c>
      <c r="X139" s="14" t="e">
        <f t="shared" si="150"/>
        <v>#N/A</v>
      </c>
      <c r="Y139" s="218" t="e">
        <f>VLOOKUP(C139,[8]Sheet1!$B$2:$AH$2,30,FALSE)</f>
        <v>#N/A</v>
      </c>
      <c r="Z139" s="22" t="e">
        <f>VLOOKUP(C139,[8]Sheet1!$B$2:$AH$2,31,FALSE)</f>
        <v>#N/A</v>
      </c>
      <c r="AA139" s="218" t="e">
        <f>VLOOKUP(C139,[8]Sheet1!$B$2:$AH$2,32,FALSE)</f>
        <v>#N/A</v>
      </c>
      <c r="AB139" s="22" t="e">
        <f>VLOOKUP(C139,[8]Sheet1!$B$2:$AH$2,33,FALSE)</f>
        <v>#N/A</v>
      </c>
      <c r="AC139" s="40" t="e">
        <f t="shared" si="151"/>
        <v>#N/A</v>
      </c>
      <c r="AD139" s="43" t="e">
        <f t="shared" si="152"/>
        <v>#N/A</v>
      </c>
      <c r="AE139" s="43" t="e">
        <f t="shared" si="153"/>
        <v>#N/A</v>
      </c>
      <c r="AF139" s="39" t="e">
        <f>VLOOKUP(C139,[8]Sheet1!$B$2:$AH$2,12,FALSE)</f>
        <v>#N/A</v>
      </c>
      <c r="AG139" s="39" t="e">
        <f t="shared" si="154"/>
        <v>#N/A</v>
      </c>
      <c r="AH139" s="39">
        <v>44223</v>
      </c>
      <c r="AI139" s="39">
        <v>44230</v>
      </c>
      <c r="AJ139" s="39">
        <v>44230</v>
      </c>
      <c r="AK139" s="232" t="s">
        <v>504</v>
      </c>
      <c r="AL139" s="230">
        <v>44288</v>
      </c>
      <c r="AM139" s="42">
        <v>262218688</v>
      </c>
      <c r="AN139" s="230">
        <v>45040</v>
      </c>
      <c r="AO139" s="39" t="e">
        <f t="shared" si="155"/>
        <v>#N/A</v>
      </c>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4"/>
      <c r="DK139" s="34"/>
      <c r="DL139" s="34"/>
      <c r="DM139" s="34"/>
      <c r="DN139" s="34"/>
      <c r="DO139" s="34"/>
      <c r="DP139" s="34"/>
      <c r="DQ139" s="34"/>
      <c r="DR139" s="34"/>
      <c r="DS139" s="34"/>
      <c r="DT139" s="34"/>
      <c r="DU139" s="34"/>
      <c r="DV139" s="34"/>
      <c r="DW139" s="34"/>
      <c r="DX139" s="34"/>
      <c r="DY139" s="34"/>
      <c r="DZ139" s="34"/>
      <c r="EA139" s="34"/>
      <c r="EB139" s="34"/>
      <c r="EC139" s="34"/>
      <c r="ED139" s="34"/>
      <c r="EE139" s="34"/>
      <c r="EF139" s="34"/>
      <c r="EG139" s="34"/>
      <c r="EH139" s="34"/>
      <c r="EI139" s="34"/>
      <c r="EJ139" s="34"/>
      <c r="EK139" s="34"/>
      <c r="EL139" s="34"/>
      <c r="EM139" s="34"/>
      <c r="EN139" s="34"/>
      <c r="EO139" s="34"/>
      <c r="EP139" s="34"/>
      <c r="EQ139" s="34"/>
      <c r="ER139" s="34"/>
      <c r="ES139" s="34"/>
      <c r="ET139" s="34"/>
      <c r="EU139" s="34"/>
      <c r="EV139" s="34"/>
      <c r="EW139" s="34"/>
      <c r="EX139" s="34"/>
      <c r="EY139" s="34"/>
      <c r="EZ139" s="34"/>
      <c r="FA139" s="34"/>
      <c r="FB139" s="34"/>
      <c r="FC139" s="34"/>
      <c r="FD139" s="34"/>
      <c r="FE139" s="34"/>
      <c r="FF139" s="34"/>
      <c r="FG139" s="34"/>
      <c r="FH139" s="34"/>
      <c r="FI139" s="34"/>
      <c r="FJ139" s="34"/>
      <c r="FK139" s="34"/>
      <c r="FL139" s="34"/>
      <c r="FM139" s="34"/>
      <c r="FN139" s="34"/>
      <c r="FO139" s="34"/>
      <c r="FP139" s="34"/>
      <c r="FQ139" s="34"/>
      <c r="FR139" s="34"/>
      <c r="FS139" s="34"/>
      <c r="FT139" s="34"/>
      <c r="FU139" s="34"/>
      <c r="FV139" s="34"/>
      <c r="FW139" s="34"/>
      <c r="FX139" s="34"/>
      <c r="FY139" s="34"/>
      <c r="FZ139" s="34"/>
      <c r="GA139" s="34"/>
      <c r="GB139" s="34"/>
      <c r="GC139" s="34"/>
      <c r="GD139" s="34"/>
      <c r="GE139" s="34"/>
      <c r="GF139" s="34"/>
      <c r="GG139" s="34"/>
      <c r="GH139" s="34"/>
      <c r="GI139" s="34"/>
      <c r="GJ139" s="34"/>
      <c r="GK139" s="34"/>
      <c r="GL139" s="34"/>
      <c r="GM139" s="34"/>
      <c r="GN139" s="34"/>
      <c r="GO139" s="34"/>
      <c r="GP139" s="34"/>
      <c r="GQ139" s="34"/>
      <c r="GR139" s="34"/>
      <c r="GS139" s="34"/>
      <c r="GT139" s="34"/>
      <c r="GU139" s="34"/>
      <c r="GV139" s="34"/>
      <c r="GW139" s="34"/>
      <c r="GX139" s="34"/>
      <c r="GY139" s="34"/>
      <c r="GZ139" s="34"/>
      <c r="HA139" s="34"/>
      <c r="HB139" s="34"/>
      <c r="HC139" s="34"/>
      <c r="HD139" s="34"/>
      <c r="HE139" s="34"/>
      <c r="HF139" s="34"/>
      <c r="HG139" s="34"/>
      <c r="HH139" s="34"/>
      <c r="HI139" s="34"/>
      <c r="HJ139" s="34"/>
      <c r="HK139" s="34"/>
      <c r="HL139" s="34"/>
      <c r="HM139" s="34"/>
      <c r="HN139" s="34"/>
      <c r="HO139" s="34"/>
      <c r="HP139" s="34"/>
      <c r="HQ139" s="34"/>
      <c r="HR139" s="34"/>
      <c r="HS139" s="34"/>
      <c r="HT139" s="34"/>
      <c r="HU139" s="34"/>
      <c r="HV139" s="34"/>
      <c r="HW139" s="34"/>
      <c r="HX139" s="34"/>
      <c r="HY139" s="34"/>
      <c r="HZ139" s="34"/>
      <c r="IA139" s="34"/>
      <c r="IB139" s="34"/>
      <c r="IC139" s="34"/>
      <c r="ID139" s="34"/>
      <c r="IE139" s="34"/>
      <c r="IF139" s="34"/>
      <c r="IG139" s="34"/>
      <c r="IH139" s="34"/>
      <c r="II139" s="34"/>
      <c r="IJ139" s="34"/>
      <c r="IK139" s="34"/>
      <c r="IL139" s="34"/>
      <c r="IM139" s="34"/>
      <c r="IN139" s="34"/>
      <c r="IO139" s="34"/>
      <c r="IP139" s="34"/>
      <c r="IQ139" s="34"/>
      <c r="IR139" s="34"/>
      <c r="IS139" s="34"/>
      <c r="IT139" s="34"/>
      <c r="IU139" s="34"/>
      <c r="IV139" s="34"/>
      <c r="IW139" s="34"/>
      <c r="IX139" s="34"/>
      <c r="IY139" s="34"/>
      <c r="IZ139" s="34"/>
    </row>
    <row r="140" spans="1:260" s="25" customFormat="1" ht="28.5" customHeight="1">
      <c r="A140" s="23"/>
      <c r="B140" s="24" t="str">
        <f t="shared" ref="B140" si="157">B132&amp;" Total"</f>
        <v>VNPT Đà Nẵng Total</v>
      </c>
      <c r="C140" s="24"/>
      <c r="E140" s="228"/>
      <c r="F140" s="26"/>
      <c r="G140" s="23"/>
      <c r="I140" s="26"/>
      <c r="J140" s="27"/>
      <c r="L140" s="28"/>
      <c r="M140" s="28"/>
      <c r="N140" s="28"/>
      <c r="O140" s="29" t="e">
        <f t="shared" ref="O140" si="158">SUBTOTAL(9,O132:O139)</f>
        <v>#REF!</v>
      </c>
      <c r="P140" s="12"/>
      <c r="Q140" s="11"/>
      <c r="R140" s="28"/>
      <c r="S140" s="30"/>
      <c r="T140" s="31"/>
      <c r="U140" s="22"/>
      <c r="V140" s="32"/>
      <c r="W140" s="33"/>
      <c r="X140" s="14"/>
      <c r="Y140" s="218"/>
      <c r="Z140" s="22"/>
      <c r="AA140" s="218"/>
      <c r="AB140" s="22"/>
      <c r="AC140" s="38"/>
      <c r="AD140" s="38"/>
      <c r="AE140" s="38"/>
      <c r="AF140" s="38"/>
      <c r="AG140" s="38"/>
      <c r="AH140" s="38"/>
      <c r="AI140" s="38"/>
      <c r="AJ140" s="38"/>
      <c r="AK140" s="38"/>
      <c r="AL140" s="38"/>
      <c r="AM140" s="38"/>
      <c r="AN140" s="38"/>
      <c r="AO140" s="38"/>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34"/>
      <c r="DK140" s="34"/>
      <c r="DL140" s="34"/>
      <c r="DM140" s="34"/>
      <c r="DN140" s="34"/>
      <c r="DO140" s="34"/>
      <c r="DP140" s="34"/>
      <c r="DQ140" s="34"/>
      <c r="DR140" s="34"/>
      <c r="DS140" s="34"/>
      <c r="DT140" s="34"/>
      <c r="DU140" s="34"/>
      <c r="DV140" s="34"/>
      <c r="DW140" s="34"/>
      <c r="DX140" s="34"/>
      <c r="DY140" s="34"/>
      <c r="DZ140" s="34"/>
      <c r="EA140" s="34"/>
      <c r="EB140" s="34"/>
      <c r="EC140" s="34"/>
      <c r="ED140" s="34"/>
      <c r="EE140" s="34"/>
      <c r="EF140" s="34"/>
      <c r="EG140" s="34"/>
      <c r="EH140" s="34"/>
      <c r="EI140" s="34"/>
      <c r="EJ140" s="34"/>
      <c r="EK140" s="34"/>
      <c r="EL140" s="34"/>
      <c r="EM140" s="34"/>
      <c r="EN140" s="34"/>
      <c r="EO140" s="34"/>
      <c r="EP140" s="34"/>
      <c r="EQ140" s="34"/>
      <c r="ER140" s="34"/>
      <c r="ES140" s="34"/>
      <c r="ET140" s="34"/>
      <c r="EU140" s="34"/>
      <c r="EV140" s="34"/>
      <c r="EW140" s="34"/>
      <c r="EX140" s="34"/>
      <c r="EY140" s="34"/>
      <c r="EZ140" s="34"/>
      <c r="FA140" s="34"/>
      <c r="FB140" s="34"/>
      <c r="FC140" s="34"/>
      <c r="FD140" s="34"/>
      <c r="FE140" s="34"/>
      <c r="FF140" s="34"/>
      <c r="FG140" s="34"/>
      <c r="FH140" s="34"/>
      <c r="FI140" s="34"/>
      <c r="FJ140" s="34"/>
      <c r="FK140" s="34"/>
      <c r="FL140" s="34"/>
      <c r="FM140" s="34"/>
      <c r="FN140" s="34"/>
      <c r="FO140" s="34"/>
      <c r="FP140" s="34"/>
      <c r="FQ140" s="34"/>
      <c r="FR140" s="34"/>
      <c r="FS140" s="34"/>
      <c r="FT140" s="34"/>
      <c r="FU140" s="34"/>
      <c r="FV140" s="34"/>
      <c r="FW140" s="34"/>
      <c r="FX140" s="34"/>
      <c r="FY140" s="34"/>
      <c r="FZ140" s="34"/>
      <c r="GA140" s="34"/>
      <c r="GB140" s="34"/>
      <c r="GC140" s="34"/>
      <c r="GD140" s="34"/>
      <c r="GE140" s="34"/>
      <c r="GF140" s="34"/>
      <c r="GG140" s="34"/>
      <c r="GH140" s="34"/>
      <c r="GI140" s="34"/>
      <c r="GJ140" s="34"/>
      <c r="GK140" s="34"/>
      <c r="GL140" s="34"/>
      <c r="GM140" s="34"/>
      <c r="GN140" s="34"/>
      <c r="GO140" s="34"/>
      <c r="GP140" s="34"/>
      <c r="GQ140" s="34"/>
      <c r="GR140" s="34"/>
      <c r="GS140" s="34"/>
      <c r="GT140" s="34"/>
      <c r="GU140" s="34"/>
      <c r="GV140" s="34"/>
      <c r="GW140" s="34"/>
      <c r="GX140" s="34"/>
      <c r="GY140" s="34"/>
      <c r="GZ140" s="34"/>
      <c r="HA140" s="34"/>
      <c r="HB140" s="34"/>
      <c r="HC140" s="34"/>
      <c r="HD140" s="34"/>
      <c r="HE140" s="34"/>
      <c r="HF140" s="34"/>
      <c r="HG140" s="34"/>
      <c r="HH140" s="34"/>
      <c r="HI140" s="34"/>
      <c r="HJ140" s="34"/>
      <c r="HK140" s="34"/>
      <c r="HL140" s="34"/>
      <c r="HM140" s="34"/>
      <c r="HN140" s="34"/>
      <c r="HO140" s="34"/>
      <c r="HP140" s="34"/>
      <c r="HQ140" s="34"/>
      <c r="HR140" s="34"/>
      <c r="HS140" s="34"/>
      <c r="HT140" s="34"/>
      <c r="HU140" s="34"/>
      <c r="HV140" s="34"/>
      <c r="HW140" s="34"/>
      <c r="HX140" s="34"/>
      <c r="HY140" s="34"/>
      <c r="HZ140" s="34"/>
      <c r="IA140" s="34"/>
      <c r="IB140" s="34"/>
      <c r="IC140" s="34"/>
      <c r="ID140" s="34"/>
      <c r="IE140" s="34"/>
      <c r="IF140" s="34"/>
      <c r="IG140" s="34"/>
      <c r="IH140" s="34"/>
      <c r="II140" s="34"/>
      <c r="IJ140" s="34"/>
      <c r="IK140" s="34"/>
      <c r="IL140" s="34"/>
      <c r="IM140" s="34"/>
      <c r="IN140" s="34"/>
      <c r="IO140" s="34"/>
      <c r="IP140" s="34"/>
      <c r="IQ140" s="34"/>
      <c r="IR140" s="34"/>
      <c r="IS140" s="34"/>
      <c r="IT140" s="34"/>
      <c r="IU140" s="34"/>
      <c r="IV140" s="34"/>
      <c r="IW140" s="34"/>
      <c r="IX140" s="34"/>
      <c r="IY140" s="34"/>
      <c r="IZ140" s="34"/>
    </row>
    <row r="141" spans="1:260" s="10" customFormat="1" ht="36.75" customHeight="1">
      <c r="A141" s="11">
        <f t="shared" si="95"/>
        <v>16</v>
      </c>
      <c r="B141" s="16" t="str">
        <f>VLOOKUP(A141,'Tên tỉnh'!$A$3:$C$65,2,FALSE)</f>
        <v>VNPT Đắk Lắk</v>
      </c>
      <c r="C141" s="17" t="str">
        <f>VLOOKUP(A141,'Tên tỉnh'!$A$3:$C$65,3,FALSE)</f>
        <v>Đắk Lắk</v>
      </c>
      <c r="D141" s="18" t="s">
        <v>485</v>
      </c>
      <c r="E141" s="17" t="s">
        <v>486</v>
      </c>
      <c r="F141" s="19">
        <v>43633</v>
      </c>
      <c r="G141" s="11">
        <v>1</v>
      </c>
      <c r="H141" s="11" t="s">
        <v>487</v>
      </c>
      <c r="I141" s="20">
        <v>44056</v>
      </c>
      <c r="J141" s="21" t="s">
        <v>419</v>
      </c>
      <c r="K141" s="11" t="s">
        <v>26</v>
      </c>
      <c r="L141" s="13">
        <v>829150</v>
      </c>
      <c r="M141" s="13" t="e">
        <f>VLOOKUP(C141,[1]!Table1[[Province]:[Ngày HĐ dự phòng]],5,FALSE)</f>
        <v>#REF!</v>
      </c>
      <c r="N141" s="13" t="e">
        <f>VLOOKUP(C141,[1]!Table1[[Province]:[Ngày HĐ dự phòng]],6,FALSE)</f>
        <v>#REF!</v>
      </c>
      <c r="O141" s="13" t="e">
        <f t="shared" si="156"/>
        <v>#REF!</v>
      </c>
      <c r="P141" s="12"/>
      <c r="Q141" s="22" t="e">
        <f>VLOOKUP(C141,[1]!Table1[[Province]:[Ngày HĐ dự phòng]],15,FALSE)</f>
        <v>#REF!</v>
      </c>
      <c r="R141" s="12"/>
      <c r="S141" s="22">
        <v>44153</v>
      </c>
      <c r="T141" s="22">
        <v>44068</v>
      </c>
      <c r="U141" s="22" t="e">
        <f t="shared" ref="U141:U148" si="159">Q141</f>
        <v>#REF!</v>
      </c>
      <c r="V141" s="14" t="e">
        <f t="shared" ref="V141:V148" si="160">U141-T141+1</f>
        <v>#REF!</v>
      </c>
      <c r="W141" s="12">
        <v>45</v>
      </c>
      <c r="X141" s="14" t="e">
        <f t="shared" ref="X141:X148" si="161">V141-W141</f>
        <v>#REF!</v>
      </c>
      <c r="Y141" s="218" t="e">
        <f>VLOOKUP(C141,[1]!Table1[[Province]:[Ngày HĐ dự phòng]],34,FALSE)</f>
        <v>#REF!</v>
      </c>
      <c r="Z141" s="22" t="e">
        <f>VLOOKUP(C141,[1]!Table1[[Province]:[Ngày HĐ dự phòng]],35,FALSE)</f>
        <v>#REF!</v>
      </c>
      <c r="AA141" s="218" t="e">
        <f>VLOOKUP(C141,[1]!Table1[[Province]:[Ngày HĐ dự phòng]],36,FALSE)</f>
        <v>#REF!</v>
      </c>
      <c r="AB141" s="22" t="e">
        <f>VLOOKUP(C141,[1]!Table1[[Province]:[Ngày HĐ dự phòng]],37,FALSE)</f>
        <v>#REF!</v>
      </c>
      <c r="AC141" s="40" t="e">
        <f t="shared" ref="AC141:AC148" si="162">O141</f>
        <v>#REF!</v>
      </c>
      <c r="AD141" s="43" t="e">
        <f t="shared" ref="AD141:AD148" si="163">AC141*0.1</f>
        <v>#REF!</v>
      </c>
      <c r="AE141" s="43" t="e">
        <f t="shared" ref="AE141:AE148" si="164">AC141+AD141</f>
        <v>#REF!</v>
      </c>
      <c r="AF141" s="39" t="e">
        <f>VLOOKUP(C141,[1]!Table1[[Province]:[Ngày HĐ dự phòng]],13,FALSE)</f>
        <v>#REF!</v>
      </c>
      <c r="AG141" s="39" t="e">
        <f t="shared" ref="AG141:AG148" si="165">AF141</f>
        <v>#REF!</v>
      </c>
      <c r="AH141" s="39">
        <v>44068</v>
      </c>
      <c r="AI141" s="39">
        <v>44097</v>
      </c>
      <c r="AJ141" s="39">
        <v>44097</v>
      </c>
      <c r="AK141" s="231" t="s">
        <v>497</v>
      </c>
      <c r="AL141" s="230">
        <v>44153</v>
      </c>
      <c r="AM141" s="42">
        <v>3008400799</v>
      </c>
      <c r="AN141" s="230">
        <v>44913</v>
      </c>
      <c r="AO141" s="39" t="e">
        <f t="shared" ref="AO141:AO148" si="166">AF141</f>
        <v>#REF!</v>
      </c>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c r="EE141" s="15"/>
      <c r="EF141" s="15"/>
      <c r="EG141" s="15"/>
      <c r="EH141" s="15"/>
      <c r="EI141" s="15"/>
      <c r="EJ141" s="15"/>
      <c r="EK141" s="15"/>
      <c r="EL141" s="15"/>
      <c r="EM141" s="15"/>
      <c r="EN141" s="15"/>
      <c r="EO141" s="15"/>
      <c r="EP141" s="15"/>
      <c r="EQ141" s="15"/>
      <c r="ER141" s="15"/>
      <c r="ES141" s="15"/>
      <c r="ET141" s="15"/>
      <c r="EU141" s="15"/>
      <c r="EV141" s="15"/>
      <c r="EW141" s="15"/>
      <c r="EX141" s="15"/>
      <c r="EY141" s="15"/>
      <c r="EZ141" s="15"/>
      <c r="FA141" s="15"/>
      <c r="FB141" s="15"/>
      <c r="FC141" s="15"/>
      <c r="FD141" s="15"/>
      <c r="FE141" s="15"/>
      <c r="FF141" s="15"/>
      <c r="FG141" s="15"/>
      <c r="FH141" s="15"/>
      <c r="FI141" s="15"/>
      <c r="FJ141" s="15"/>
      <c r="FK141" s="15"/>
      <c r="FL141" s="15"/>
      <c r="FM141" s="15"/>
      <c r="FN141" s="15"/>
      <c r="FO141" s="15"/>
      <c r="FP141" s="15"/>
      <c r="FQ141" s="15"/>
      <c r="FR141" s="15"/>
      <c r="FS141" s="15"/>
      <c r="FT141" s="15"/>
      <c r="FU141" s="15"/>
      <c r="FV141" s="15"/>
      <c r="FW141" s="15"/>
      <c r="FX141" s="15"/>
      <c r="FY141" s="15"/>
      <c r="FZ141" s="15"/>
      <c r="GA141" s="15"/>
      <c r="GB141" s="15"/>
      <c r="GC141" s="15"/>
      <c r="GD141" s="15"/>
      <c r="GE141" s="15"/>
      <c r="GF141" s="15"/>
      <c r="GG141" s="15"/>
      <c r="GH141" s="15"/>
      <c r="GI141" s="15"/>
      <c r="GJ141" s="15"/>
      <c r="GK141" s="15"/>
      <c r="GL141" s="15"/>
      <c r="GM141" s="15"/>
      <c r="GN141" s="15"/>
      <c r="GO141" s="15"/>
      <c r="GP141" s="15"/>
      <c r="GQ141" s="15"/>
      <c r="GR141" s="15"/>
      <c r="GS141" s="15"/>
      <c r="GT141" s="15"/>
      <c r="GU141" s="15"/>
      <c r="GV141" s="15"/>
      <c r="GW141" s="15"/>
      <c r="GX141" s="15"/>
      <c r="GY141" s="15"/>
      <c r="GZ141" s="15"/>
      <c r="HA141" s="15"/>
      <c r="HB141" s="15"/>
      <c r="HC141" s="15"/>
      <c r="HD141" s="15"/>
      <c r="HE141" s="15"/>
      <c r="HF141" s="15"/>
      <c r="HG141" s="15"/>
      <c r="HH141" s="15"/>
      <c r="HI141" s="15"/>
      <c r="HJ141" s="15"/>
      <c r="HK141" s="15"/>
      <c r="HL141" s="15"/>
      <c r="HM141" s="15"/>
      <c r="HN141" s="15"/>
      <c r="HO141" s="15"/>
      <c r="HP141" s="15"/>
      <c r="HQ141" s="15"/>
      <c r="HR141" s="15"/>
      <c r="HS141" s="15"/>
      <c r="HT141" s="15"/>
      <c r="HU141" s="15"/>
      <c r="HV141" s="15"/>
      <c r="HW141" s="15"/>
      <c r="HX141" s="15"/>
      <c r="HY141" s="15"/>
      <c r="HZ141" s="15"/>
      <c r="IA141" s="15"/>
      <c r="IB141" s="15"/>
      <c r="IC141" s="15"/>
      <c r="ID141" s="15"/>
      <c r="IE141" s="15"/>
      <c r="IF141" s="15"/>
      <c r="IG141" s="15"/>
      <c r="IH141" s="15"/>
      <c r="II141" s="15"/>
      <c r="IJ141" s="15"/>
      <c r="IK141" s="15"/>
      <c r="IL141" s="15"/>
      <c r="IM141" s="15"/>
      <c r="IN141" s="15"/>
      <c r="IO141" s="15"/>
      <c r="IP141" s="15"/>
      <c r="IQ141" s="15"/>
      <c r="IR141" s="15"/>
      <c r="IS141" s="15"/>
      <c r="IT141" s="15"/>
      <c r="IU141" s="15"/>
      <c r="IV141" s="15"/>
      <c r="IW141" s="15"/>
      <c r="IX141" s="15"/>
      <c r="IY141" s="15"/>
      <c r="IZ141" s="15"/>
    </row>
    <row r="142" spans="1:260" s="10" customFormat="1" ht="36.75" customHeight="1">
      <c r="A142" s="11">
        <f t="shared" si="95"/>
        <v>16</v>
      </c>
      <c r="B142" s="16" t="str">
        <f>VLOOKUP(A142,'Tên tỉnh'!$A$3:$C$65,2,FALSE)</f>
        <v>VNPT Đắk Lắk</v>
      </c>
      <c r="C142" s="17" t="str">
        <f>VLOOKUP(A142,'Tên tỉnh'!$A$3:$C$65,3,FALSE)</f>
        <v>Đắk Lắk</v>
      </c>
      <c r="D142" s="18" t="s">
        <v>485</v>
      </c>
      <c r="E142" s="17" t="s">
        <v>486</v>
      </c>
      <c r="F142" s="19">
        <v>43633</v>
      </c>
      <c r="G142" s="11">
        <v>2</v>
      </c>
      <c r="H142" s="12" t="s">
        <v>488</v>
      </c>
      <c r="I142" s="20">
        <v>44056</v>
      </c>
      <c r="J142" s="21" t="s">
        <v>419</v>
      </c>
      <c r="K142" s="11" t="s">
        <v>26</v>
      </c>
      <c r="L142" s="13">
        <v>829150</v>
      </c>
      <c r="M142" s="13" t="e">
        <f>VLOOKUP(C142,[2]!Table1[[Province]:[Ngày HĐ dự phòng]],5,FALSE)</f>
        <v>#REF!</v>
      </c>
      <c r="N142" s="13" t="e">
        <f>VLOOKUP(C142,[2]!Table1[[Province]:[Ngày HĐ dự phòng]],6,FALSE)</f>
        <v>#REF!</v>
      </c>
      <c r="O142" s="13" t="e">
        <f t="shared" si="156"/>
        <v>#REF!</v>
      </c>
      <c r="P142" s="12"/>
      <c r="Q142" s="22" t="e">
        <f>VLOOKUP(C142,[2]!Table1[[Province]:[Ngày HĐ dự phòng]],14,FALSE)</f>
        <v>#REF!</v>
      </c>
      <c r="R142" s="12"/>
      <c r="S142" s="22">
        <v>44154</v>
      </c>
      <c r="T142" s="22">
        <v>44091</v>
      </c>
      <c r="U142" s="22" t="e">
        <f t="shared" si="159"/>
        <v>#REF!</v>
      </c>
      <c r="V142" s="14" t="e">
        <f t="shared" si="160"/>
        <v>#REF!</v>
      </c>
      <c r="W142" s="12">
        <v>30</v>
      </c>
      <c r="X142" s="14" t="e">
        <f t="shared" si="161"/>
        <v>#REF!</v>
      </c>
      <c r="Y142" s="218" t="e">
        <f>VLOOKUP(C142,[2]!Table1[[Province]:[Ngày HĐ dự phòng]],30,FALSE)</f>
        <v>#REF!</v>
      </c>
      <c r="Z142" s="22" t="e">
        <f>VLOOKUP(C142,[2]!Table1[[Province]:[Ngày HĐ dự phòng]],31,FALSE)</f>
        <v>#REF!</v>
      </c>
      <c r="AA142" s="218" t="e">
        <f>VLOOKUP(C142,[2]!Table1[[Province]:[Ngày HĐ dự phòng]],32,FALSE)</f>
        <v>#REF!</v>
      </c>
      <c r="AB142" s="22" t="e">
        <f>VLOOKUP(C142,[2]!Table1[[Province]:[Ngày HĐ dự phòng]],33,FALSE)</f>
        <v>#REF!</v>
      </c>
      <c r="AC142" s="40" t="e">
        <f t="shared" si="162"/>
        <v>#REF!</v>
      </c>
      <c r="AD142" s="43" t="e">
        <f t="shared" si="163"/>
        <v>#REF!</v>
      </c>
      <c r="AE142" s="43" t="e">
        <f t="shared" si="164"/>
        <v>#REF!</v>
      </c>
      <c r="AF142" s="39" t="e">
        <f>VLOOKUP(C142,[2]!Table1[[Province]:[Ngày HĐ dự phòng]],12,FALSE)</f>
        <v>#REF!</v>
      </c>
      <c r="AG142" s="39" t="e">
        <f t="shared" si="165"/>
        <v>#REF!</v>
      </c>
      <c r="AH142" s="39">
        <v>44091</v>
      </c>
      <c r="AI142" s="39">
        <v>44111</v>
      </c>
      <c r="AJ142" s="39">
        <v>44111</v>
      </c>
      <c r="AK142" s="231" t="s">
        <v>498</v>
      </c>
      <c r="AL142" s="230">
        <v>44154</v>
      </c>
      <c r="AM142" s="42">
        <v>1557031765</v>
      </c>
      <c r="AN142" s="230">
        <v>44914</v>
      </c>
      <c r="AO142" s="39" t="e">
        <f t="shared" si="166"/>
        <v>#REF!</v>
      </c>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c r="EM142" s="15"/>
      <c r="EN142" s="15"/>
      <c r="EO142" s="15"/>
      <c r="EP142" s="15"/>
      <c r="EQ142" s="15"/>
      <c r="ER142" s="15"/>
      <c r="ES142" s="15"/>
      <c r="ET142" s="15"/>
      <c r="EU142" s="15"/>
      <c r="EV142" s="15"/>
      <c r="EW142" s="15"/>
      <c r="EX142" s="15"/>
      <c r="EY142" s="15"/>
      <c r="EZ142" s="15"/>
      <c r="FA142" s="15"/>
      <c r="FB142" s="15"/>
      <c r="FC142" s="15"/>
      <c r="FD142" s="15"/>
      <c r="FE142" s="15"/>
      <c r="FF142" s="15"/>
      <c r="FG142" s="15"/>
      <c r="FH142" s="15"/>
      <c r="FI142" s="15"/>
      <c r="FJ142" s="15"/>
      <c r="FK142" s="15"/>
      <c r="FL142" s="15"/>
      <c r="FM142" s="15"/>
      <c r="FN142" s="15"/>
      <c r="FO142" s="15"/>
      <c r="FP142" s="15"/>
      <c r="FQ142" s="15"/>
      <c r="FR142" s="15"/>
      <c r="FS142" s="15"/>
      <c r="FT142" s="15"/>
      <c r="FU142" s="15"/>
      <c r="FV142" s="15"/>
      <c r="FW142" s="15"/>
      <c r="FX142" s="15"/>
      <c r="FY142" s="15"/>
      <c r="FZ142" s="15"/>
      <c r="GA142" s="15"/>
      <c r="GB142" s="15"/>
      <c r="GC142" s="15"/>
      <c r="GD142" s="15"/>
      <c r="GE142" s="15"/>
      <c r="GF142" s="15"/>
      <c r="GG142" s="15"/>
      <c r="GH142" s="15"/>
      <c r="GI142" s="15"/>
      <c r="GJ142" s="15"/>
      <c r="GK142" s="15"/>
      <c r="GL142" s="15"/>
      <c r="GM142" s="15"/>
      <c r="GN142" s="15"/>
      <c r="GO142" s="15"/>
      <c r="GP142" s="15"/>
      <c r="GQ142" s="15"/>
      <c r="GR142" s="15"/>
      <c r="GS142" s="15"/>
      <c r="GT142" s="15"/>
      <c r="GU142" s="15"/>
      <c r="GV142" s="15"/>
      <c r="GW142" s="15"/>
      <c r="GX142" s="15"/>
      <c r="GY142" s="15"/>
      <c r="GZ142" s="15"/>
      <c r="HA142" s="15"/>
      <c r="HB142" s="15"/>
      <c r="HC142" s="15"/>
      <c r="HD142" s="15"/>
      <c r="HE142" s="15"/>
      <c r="HF142" s="15"/>
      <c r="HG142" s="15"/>
      <c r="HH142" s="15"/>
      <c r="HI142" s="15"/>
      <c r="HJ142" s="15"/>
      <c r="HK142" s="15"/>
      <c r="HL142" s="15"/>
      <c r="HM142" s="15"/>
      <c r="HN142" s="15"/>
      <c r="HO142" s="15"/>
      <c r="HP142" s="15"/>
      <c r="HQ142" s="15"/>
      <c r="HR142" s="15"/>
      <c r="HS142" s="15"/>
      <c r="HT142" s="15"/>
      <c r="HU142" s="15"/>
      <c r="HV142" s="15"/>
      <c r="HW142" s="15"/>
      <c r="HX142" s="15"/>
      <c r="HY142" s="15"/>
      <c r="HZ142" s="15"/>
      <c r="IA142" s="15"/>
      <c r="IB142" s="15"/>
      <c r="IC142" s="15"/>
      <c r="ID142" s="15"/>
      <c r="IE142" s="15"/>
      <c r="IF142" s="15"/>
      <c r="IG142" s="15"/>
      <c r="IH142" s="15"/>
      <c r="II142" s="15"/>
      <c r="IJ142" s="15"/>
      <c r="IK142" s="15"/>
      <c r="IL142" s="15"/>
      <c r="IM142" s="15"/>
      <c r="IN142" s="15"/>
      <c r="IO142" s="15"/>
      <c r="IP142" s="15"/>
      <c r="IQ142" s="15"/>
      <c r="IR142" s="15"/>
      <c r="IS142" s="15"/>
      <c r="IT142" s="15"/>
      <c r="IU142" s="15"/>
      <c r="IV142" s="15"/>
      <c r="IW142" s="15"/>
      <c r="IX142" s="15"/>
      <c r="IY142" s="15"/>
      <c r="IZ142" s="15"/>
    </row>
    <row r="143" spans="1:260" s="10" customFormat="1" ht="36.75" customHeight="1">
      <c r="A143" s="11">
        <f t="shared" ref="A143:A206" si="167">A134+1</f>
        <v>16</v>
      </c>
      <c r="B143" s="16" t="str">
        <f>VLOOKUP(A143,'Tên tỉnh'!$A$3:$C$65,2,FALSE)</f>
        <v>VNPT Đắk Lắk</v>
      </c>
      <c r="C143" s="17" t="str">
        <f>VLOOKUP(A143,'Tên tỉnh'!$A$3:$C$65,3,FALSE)</f>
        <v>Đắk Lắk</v>
      </c>
      <c r="D143" s="18" t="s">
        <v>485</v>
      </c>
      <c r="E143" s="17" t="s">
        <v>486</v>
      </c>
      <c r="F143" s="19">
        <v>43633</v>
      </c>
      <c r="G143" s="11">
        <v>3</v>
      </c>
      <c r="H143" s="12" t="s">
        <v>494</v>
      </c>
      <c r="I143" s="20">
        <v>44056</v>
      </c>
      <c r="J143" s="21" t="s">
        <v>419</v>
      </c>
      <c r="K143" s="11" t="s">
        <v>26</v>
      </c>
      <c r="L143" s="13">
        <v>829150</v>
      </c>
      <c r="M143" s="13" t="e">
        <f>VLOOKUP(C143,[3]!Table1[[Province]:[Ngày HĐ dự phòng]],5,FALSE)</f>
        <v>#REF!</v>
      </c>
      <c r="N143" s="13" t="e">
        <f>VLOOKUP(C143,[3]!Table1[[Province]:[Ngày HĐ dự phòng]],6,FALSE)</f>
        <v>#REF!</v>
      </c>
      <c r="O143" s="13" t="e">
        <f t="shared" si="156"/>
        <v>#REF!</v>
      </c>
      <c r="P143" s="12"/>
      <c r="Q143" s="22" t="e">
        <f>VLOOKUP(C143,[3]!Table1[[Province]:[Ngày HĐ dự phòng]],14,FALSE)</f>
        <v>#REF!</v>
      </c>
      <c r="R143" s="12"/>
      <c r="S143" s="22">
        <v>44180</v>
      </c>
      <c r="T143" s="22">
        <v>44118</v>
      </c>
      <c r="U143" s="22" t="e">
        <f t="shared" si="159"/>
        <v>#REF!</v>
      </c>
      <c r="V143" s="14" t="e">
        <f t="shared" si="160"/>
        <v>#REF!</v>
      </c>
      <c r="W143" s="12">
        <v>30</v>
      </c>
      <c r="X143" s="14" t="e">
        <f t="shared" si="161"/>
        <v>#REF!</v>
      </c>
      <c r="Y143" s="218" t="e">
        <f>VLOOKUP(C143,[3]!Table1[[Province]:[Ngày HĐ dự phòng]],30,FALSE)</f>
        <v>#REF!</v>
      </c>
      <c r="Z143" s="22" t="e">
        <f>VLOOKUP(C143,[3]!Table1[[Province]:[Ngày HĐ dự phòng]],31,FALSE)</f>
        <v>#REF!</v>
      </c>
      <c r="AA143" s="218" t="e">
        <f>VLOOKUP(C143,[3]!Table1[[Province]:[Ngày HĐ dự phòng]],32,FALSE)</f>
        <v>#REF!</v>
      </c>
      <c r="AB143" s="22" t="e">
        <f>VLOOKUP(C143,[3]!Table1[[Province]:[Ngày HĐ dự phòng]],33,FALSE)</f>
        <v>#REF!</v>
      </c>
      <c r="AC143" s="40" t="e">
        <f t="shared" si="162"/>
        <v>#REF!</v>
      </c>
      <c r="AD143" s="43" t="e">
        <f t="shared" si="163"/>
        <v>#REF!</v>
      </c>
      <c r="AE143" s="43" t="e">
        <f t="shared" si="164"/>
        <v>#REF!</v>
      </c>
      <c r="AF143" s="39" t="e">
        <f>VLOOKUP(C143,[3]!Table1[[Province]:[Ngày HĐ dự phòng]],12,FALSE)</f>
        <v>#REF!</v>
      </c>
      <c r="AG143" s="39" t="e">
        <f t="shared" si="165"/>
        <v>#REF!</v>
      </c>
      <c r="AH143" s="39">
        <v>44118</v>
      </c>
      <c r="AI143" s="39">
        <v>44132</v>
      </c>
      <c r="AJ143" s="39">
        <v>44132</v>
      </c>
      <c r="AK143" s="231" t="s">
        <v>499</v>
      </c>
      <c r="AL143" s="230">
        <v>44190</v>
      </c>
      <c r="AM143" s="42">
        <v>1453466784</v>
      </c>
      <c r="AN143" s="230">
        <v>44941</v>
      </c>
      <c r="AO143" s="39" t="e">
        <f t="shared" si="166"/>
        <v>#REF!</v>
      </c>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c r="EM143" s="15"/>
      <c r="EN143" s="15"/>
      <c r="EO143" s="15"/>
      <c r="EP143" s="15"/>
      <c r="EQ143" s="15"/>
      <c r="ER143" s="15"/>
      <c r="ES143" s="15"/>
      <c r="ET143" s="15"/>
      <c r="EU143" s="15"/>
      <c r="EV143" s="15"/>
      <c r="EW143" s="15"/>
      <c r="EX143" s="15"/>
      <c r="EY143" s="15"/>
      <c r="EZ143" s="15"/>
      <c r="FA143" s="15"/>
      <c r="FB143" s="15"/>
      <c r="FC143" s="15"/>
      <c r="FD143" s="15"/>
      <c r="FE143" s="15"/>
      <c r="FF143" s="15"/>
      <c r="FG143" s="15"/>
      <c r="FH143" s="15"/>
      <c r="FI143" s="15"/>
      <c r="FJ143" s="15"/>
      <c r="FK143" s="15"/>
      <c r="FL143" s="15"/>
      <c r="FM143" s="15"/>
      <c r="FN143" s="15"/>
      <c r="FO143" s="15"/>
      <c r="FP143" s="15"/>
      <c r="FQ143" s="15"/>
      <c r="FR143" s="15"/>
      <c r="FS143" s="15"/>
      <c r="FT143" s="15"/>
      <c r="FU143" s="15"/>
      <c r="FV143" s="15"/>
      <c r="FW143" s="15"/>
      <c r="FX143" s="15"/>
      <c r="FY143" s="15"/>
      <c r="FZ143" s="15"/>
      <c r="GA143" s="15"/>
      <c r="GB143" s="15"/>
      <c r="GC143" s="15"/>
      <c r="GD143" s="15"/>
      <c r="GE143" s="15"/>
      <c r="GF143" s="15"/>
      <c r="GG143" s="15"/>
      <c r="GH143" s="15"/>
      <c r="GI143" s="15"/>
      <c r="GJ143" s="15"/>
      <c r="GK143" s="15"/>
      <c r="GL143" s="15"/>
      <c r="GM143" s="15"/>
      <c r="GN143" s="15"/>
      <c r="GO143" s="15"/>
      <c r="GP143" s="15"/>
      <c r="GQ143" s="15"/>
      <c r="GR143" s="15"/>
      <c r="GS143" s="15"/>
      <c r="GT143" s="15"/>
      <c r="GU143" s="15"/>
      <c r="GV143" s="15"/>
      <c r="GW143" s="15"/>
      <c r="GX143" s="15"/>
      <c r="GY143" s="15"/>
      <c r="GZ143" s="15"/>
      <c r="HA143" s="15"/>
      <c r="HB143" s="15"/>
      <c r="HC143" s="15"/>
      <c r="HD143" s="15"/>
      <c r="HE143" s="15"/>
      <c r="HF143" s="15"/>
      <c r="HG143" s="15"/>
      <c r="HH143" s="15"/>
      <c r="HI143" s="15"/>
      <c r="HJ143" s="15"/>
      <c r="HK143" s="15"/>
      <c r="HL143" s="15"/>
      <c r="HM143" s="15"/>
      <c r="HN143" s="15"/>
      <c r="HO143" s="15"/>
      <c r="HP143" s="15"/>
      <c r="HQ143" s="15"/>
      <c r="HR143" s="15"/>
      <c r="HS143" s="15"/>
      <c r="HT143" s="15"/>
      <c r="HU143" s="15"/>
      <c r="HV143" s="15"/>
      <c r="HW143" s="15"/>
      <c r="HX143" s="15"/>
      <c r="HY143" s="15"/>
      <c r="HZ143" s="15"/>
      <c r="IA143" s="15"/>
      <c r="IB143" s="15"/>
      <c r="IC143" s="15"/>
      <c r="ID143" s="15"/>
      <c r="IE143" s="15"/>
      <c r="IF143" s="15"/>
      <c r="IG143" s="15"/>
      <c r="IH143" s="15"/>
      <c r="II143" s="15"/>
      <c r="IJ143" s="15"/>
      <c r="IK143" s="15"/>
      <c r="IL143" s="15"/>
      <c r="IM143" s="15"/>
      <c r="IN143" s="15"/>
      <c r="IO143" s="15"/>
      <c r="IP143" s="15"/>
      <c r="IQ143" s="15"/>
      <c r="IR143" s="15"/>
      <c r="IS143" s="15"/>
      <c r="IT143" s="15"/>
      <c r="IU143" s="15"/>
      <c r="IV143" s="15"/>
      <c r="IW143" s="15"/>
      <c r="IX143" s="15"/>
      <c r="IY143" s="15"/>
      <c r="IZ143" s="15"/>
    </row>
    <row r="144" spans="1:260" s="10" customFormat="1" ht="36.75" customHeight="1">
      <c r="A144" s="11">
        <f t="shared" si="167"/>
        <v>16</v>
      </c>
      <c r="B144" s="16" t="str">
        <f>VLOOKUP(A144,'Tên tỉnh'!$A$3:$C$65,2,FALSE)</f>
        <v>VNPT Đắk Lắk</v>
      </c>
      <c r="C144" s="17" t="str">
        <f>VLOOKUP(A144,'Tên tỉnh'!$A$3:$C$65,3,FALSE)</f>
        <v>Đắk Lắk</v>
      </c>
      <c r="D144" s="18" t="s">
        <v>485</v>
      </c>
      <c r="E144" s="17" t="s">
        <v>486</v>
      </c>
      <c r="F144" s="19">
        <v>43633</v>
      </c>
      <c r="G144" s="11">
        <v>4</v>
      </c>
      <c r="H144" s="11" t="s">
        <v>489</v>
      </c>
      <c r="I144" s="20">
        <v>44056</v>
      </c>
      <c r="J144" s="21" t="s">
        <v>419</v>
      </c>
      <c r="K144" s="11" t="s">
        <v>26</v>
      </c>
      <c r="L144" s="13">
        <v>829150</v>
      </c>
      <c r="M144" s="13" t="e">
        <f>VLOOKUP(C144,[4]!Table1[[Province]:[Ngày HĐ dự phòng]],6,FALSE)</f>
        <v>#REF!</v>
      </c>
      <c r="N144" s="13" t="e">
        <f>VLOOKUP(C144,[4]!Table1[[Province]:[Ngày HĐ dự phòng]],7,FALSE)</f>
        <v>#REF!</v>
      </c>
      <c r="O144" s="13" t="e">
        <f t="shared" si="156"/>
        <v>#REF!</v>
      </c>
      <c r="P144" s="12"/>
      <c r="Q144" s="22" t="e">
        <f>VLOOKUP(C144,[4]!Table1[[Province]:[Ngày HĐ dự phòng]],16,FALSE)</f>
        <v>#REF!</v>
      </c>
      <c r="R144" s="12"/>
      <c r="S144" s="22">
        <v>44208</v>
      </c>
      <c r="T144" s="22">
        <v>44127</v>
      </c>
      <c r="U144" s="22" t="e">
        <f t="shared" si="159"/>
        <v>#REF!</v>
      </c>
      <c r="V144" s="14" t="e">
        <f t="shared" si="160"/>
        <v>#REF!</v>
      </c>
      <c r="W144" s="12">
        <v>30</v>
      </c>
      <c r="X144" s="14" t="e">
        <f t="shared" si="161"/>
        <v>#REF!</v>
      </c>
      <c r="Y144" s="218" t="e">
        <f>VLOOKUP(C144,[4]!Table1[[Province]:[Ngày HĐ dự phòng]],32,FALSE)</f>
        <v>#REF!</v>
      </c>
      <c r="Z144" s="22" t="e">
        <f>VLOOKUP(C144,[4]!Table1[[Province]:[Ngày HĐ dự phòng]],33,FALSE)</f>
        <v>#REF!</v>
      </c>
      <c r="AA144" s="218" t="e">
        <f>VLOOKUP(C144,[4]!Table1[[Province]:[Ngày HĐ dự phòng]],34,FALSE)</f>
        <v>#REF!</v>
      </c>
      <c r="AB144" s="22" t="e">
        <f>VLOOKUP(C144,[4]!Table1[[Province]:[Ngày HĐ dự phòng]],35,FALSE)</f>
        <v>#REF!</v>
      </c>
      <c r="AC144" s="40" t="e">
        <f t="shared" si="162"/>
        <v>#REF!</v>
      </c>
      <c r="AD144" s="43" t="e">
        <f t="shared" si="163"/>
        <v>#REF!</v>
      </c>
      <c r="AE144" s="43" t="e">
        <f t="shared" si="164"/>
        <v>#REF!</v>
      </c>
      <c r="AF144" s="39" t="e">
        <f>VLOOKUP(C144,[4]!Table1[[Province]:[Ngày HĐ dự phòng]],13,FALSE)</f>
        <v>#REF!</v>
      </c>
      <c r="AG144" s="39" t="e">
        <f t="shared" si="165"/>
        <v>#REF!</v>
      </c>
      <c r="AH144" s="39">
        <v>44127</v>
      </c>
      <c r="AI144" s="39">
        <v>44161</v>
      </c>
      <c r="AJ144" s="39">
        <v>44161</v>
      </c>
      <c r="AK144" s="231" t="s">
        <v>500</v>
      </c>
      <c r="AL144" s="230">
        <v>44214</v>
      </c>
      <c r="AM144" s="42">
        <v>241970845</v>
      </c>
      <c r="AN144" s="230">
        <v>44970</v>
      </c>
      <c r="AO144" s="39" t="e">
        <f t="shared" si="166"/>
        <v>#REF!</v>
      </c>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c r="EM144" s="15"/>
      <c r="EN144" s="15"/>
      <c r="EO144" s="15"/>
      <c r="EP144" s="15"/>
      <c r="EQ144" s="15"/>
      <c r="ER144" s="15"/>
      <c r="ES144" s="15"/>
      <c r="ET144" s="15"/>
      <c r="EU144" s="15"/>
      <c r="EV144" s="15"/>
      <c r="EW144" s="15"/>
      <c r="EX144" s="15"/>
      <c r="EY144" s="15"/>
      <c r="EZ144" s="15"/>
      <c r="FA144" s="15"/>
      <c r="FB144" s="15"/>
      <c r="FC144" s="15"/>
      <c r="FD144" s="15"/>
      <c r="FE144" s="15"/>
      <c r="FF144" s="15"/>
      <c r="FG144" s="15"/>
      <c r="FH144" s="15"/>
      <c r="FI144" s="15"/>
      <c r="FJ144" s="15"/>
      <c r="FK144" s="15"/>
      <c r="FL144" s="15"/>
      <c r="FM144" s="15"/>
      <c r="FN144" s="15"/>
      <c r="FO144" s="15"/>
      <c r="FP144" s="15"/>
      <c r="FQ144" s="15"/>
      <c r="FR144" s="15"/>
      <c r="FS144" s="15"/>
      <c r="FT144" s="15"/>
      <c r="FU144" s="15"/>
      <c r="FV144" s="15"/>
      <c r="FW144" s="15"/>
      <c r="FX144" s="15"/>
      <c r="FY144" s="15"/>
      <c r="FZ144" s="15"/>
      <c r="GA144" s="15"/>
      <c r="GB144" s="15"/>
      <c r="GC144" s="15"/>
      <c r="GD144" s="15"/>
      <c r="GE144" s="15"/>
      <c r="GF144" s="15"/>
      <c r="GG144" s="15"/>
      <c r="GH144" s="15"/>
      <c r="GI144" s="15"/>
      <c r="GJ144" s="15"/>
      <c r="GK144" s="15"/>
      <c r="GL144" s="15"/>
      <c r="GM144" s="15"/>
      <c r="GN144" s="15"/>
      <c r="GO144" s="15"/>
      <c r="GP144" s="15"/>
      <c r="GQ144" s="15"/>
      <c r="GR144" s="15"/>
      <c r="GS144" s="15"/>
      <c r="GT144" s="15"/>
      <c r="GU144" s="15"/>
      <c r="GV144" s="15"/>
      <c r="GW144" s="15"/>
      <c r="GX144" s="15"/>
      <c r="GY144" s="15"/>
      <c r="GZ144" s="15"/>
      <c r="HA144" s="15"/>
      <c r="HB144" s="15"/>
      <c r="HC144" s="15"/>
      <c r="HD144" s="15"/>
      <c r="HE144" s="15"/>
      <c r="HF144" s="15"/>
      <c r="HG144" s="15"/>
      <c r="HH144" s="15"/>
      <c r="HI144" s="15"/>
      <c r="HJ144" s="15"/>
      <c r="HK144" s="15"/>
      <c r="HL144" s="15"/>
      <c r="HM144" s="15"/>
      <c r="HN144" s="15"/>
      <c r="HO144" s="15"/>
      <c r="HP144" s="15"/>
      <c r="HQ144" s="15"/>
      <c r="HR144" s="15"/>
      <c r="HS144" s="15"/>
      <c r="HT144" s="15"/>
      <c r="HU144" s="15"/>
      <c r="HV144" s="15"/>
      <c r="HW144" s="15"/>
      <c r="HX144" s="15"/>
      <c r="HY144" s="15"/>
      <c r="HZ144" s="15"/>
      <c r="IA144" s="15"/>
      <c r="IB144" s="15"/>
      <c r="IC144" s="15"/>
      <c r="ID144" s="15"/>
      <c r="IE144" s="15"/>
      <c r="IF144" s="15"/>
      <c r="IG144" s="15"/>
      <c r="IH144" s="15"/>
      <c r="II144" s="15"/>
      <c r="IJ144" s="15"/>
      <c r="IK144" s="15"/>
      <c r="IL144" s="15"/>
      <c r="IM144" s="15"/>
      <c r="IN144" s="15"/>
      <c r="IO144" s="15"/>
      <c r="IP144" s="15"/>
      <c r="IQ144" s="15"/>
      <c r="IR144" s="15"/>
      <c r="IS144" s="15"/>
      <c r="IT144" s="15"/>
      <c r="IU144" s="15"/>
      <c r="IV144" s="15"/>
      <c r="IW144" s="15"/>
      <c r="IX144" s="15"/>
      <c r="IY144" s="15"/>
      <c r="IZ144" s="15"/>
    </row>
    <row r="145" spans="1:260" s="10" customFormat="1" ht="36.75" customHeight="1">
      <c r="A145" s="11">
        <f t="shared" si="167"/>
        <v>16</v>
      </c>
      <c r="B145" s="16" t="str">
        <f>VLOOKUP(A145,'Tên tỉnh'!$A$3:$C$65,2,FALSE)</f>
        <v>VNPT Đắk Lắk</v>
      </c>
      <c r="C145" s="17" t="str">
        <f>VLOOKUP(A145,'Tên tỉnh'!$A$3:$C$65,3,FALSE)</f>
        <v>Đắk Lắk</v>
      </c>
      <c r="D145" s="18" t="s">
        <v>485</v>
      </c>
      <c r="E145" s="17" t="s">
        <v>486</v>
      </c>
      <c r="F145" s="19">
        <v>43633</v>
      </c>
      <c r="G145" s="11">
        <v>5</v>
      </c>
      <c r="H145" s="11" t="s">
        <v>490</v>
      </c>
      <c r="I145" s="20">
        <v>44056</v>
      </c>
      <c r="J145" s="21" t="s">
        <v>419</v>
      </c>
      <c r="K145" s="11" t="s">
        <v>26</v>
      </c>
      <c r="L145" s="13">
        <v>829150</v>
      </c>
      <c r="M145" s="13" t="e">
        <f>VLOOKUP(C145,[5]!Table1[[Province]:[Ngày HĐ dự phòng]],5,FALSE)</f>
        <v>#REF!</v>
      </c>
      <c r="N145" s="13" t="e">
        <f>VLOOKUP(C145,[5]!Table1[[Province]:[Ngày HĐ dự phòng]],6,FALSE)</f>
        <v>#REF!</v>
      </c>
      <c r="O145" s="13" t="e">
        <f t="shared" si="156"/>
        <v>#REF!</v>
      </c>
      <c r="P145" s="12"/>
      <c r="Q145" s="22" t="e">
        <f>VLOOKUP(C145,[5]!Table1[[Province]:[Ngày HĐ dự phòng]],14,FALSE)</f>
        <v>#REF!</v>
      </c>
      <c r="R145" s="12"/>
      <c r="S145" s="22">
        <v>44210</v>
      </c>
      <c r="T145" s="22">
        <v>44148</v>
      </c>
      <c r="U145" s="22" t="e">
        <f t="shared" si="159"/>
        <v>#REF!</v>
      </c>
      <c r="V145" s="14" t="e">
        <f t="shared" si="160"/>
        <v>#REF!</v>
      </c>
      <c r="W145" s="12">
        <v>30</v>
      </c>
      <c r="X145" s="14" t="e">
        <f t="shared" si="161"/>
        <v>#REF!</v>
      </c>
      <c r="Y145" s="218" t="e">
        <f>VLOOKUP(C145,[5]!Table1[[Province]:[Ngày HĐ dự phòng]],30,FALSE)</f>
        <v>#REF!</v>
      </c>
      <c r="Z145" s="22" t="e">
        <f>VLOOKUP(C145,[5]!Table1[[Province]:[Ngày HĐ dự phòng]],31,FALSE)</f>
        <v>#REF!</v>
      </c>
      <c r="AA145" s="218" t="e">
        <f>VLOOKUP(C145,[5]!Table1[[Province]:[Ngày HĐ dự phòng]],32,FALSE)</f>
        <v>#REF!</v>
      </c>
      <c r="AB145" s="22" t="e">
        <f>VLOOKUP(C145,[5]!Table1[[Province]:[Ngày HĐ dự phòng]],33,FALSE)</f>
        <v>#REF!</v>
      </c>
      <c r="AC145" s="40" t="e">
        <f t="shared" si="162"/>
        <v>#REF!</v>
      </c>
      <c r="AD145" s="43" t="e">
        <f t="shared" si="163"/>
        <v>#REF!</v>
      </c>
      <c r="AE145" s="43" t="e">
        <f t="shared" si="164"/>
        <v>#REF!</v>
      </c>
      <c r="AF145" s="39" t="e">
        <f>VLOOKUP(C145,[5]!Table1[[Province]:[Ngày HĐ dự phòng]],12,FALSE)</f>
        <v>#REF!</v>
      </c>
      <c r="AG145" s="39" t="e">
        <f t="shared" si="165"/>
        <v>#REF!</v>
      </c>
      <c r="AH145" s="39">
        <v>44148</v>
      </c>
      <c r="AI145" s="39">
        <v>44162</v>
      </c>
      <c r="AJ145" s="39">
        <v>44162</v>
      </c>
      <c r="AK145" s="232" t="s">
        <v>501</v>
      </c>
      <c r="AL145" s="230">
        <v>44214</v>
      </c>
      <c r="AM145" s="42">
        <v>786063220</v>
      </c>
      <c r="AN145" s="230">
        <v>44970</v>
      </c>
      <c r="AO145" s="39" t="e">
        <f t="shared" si="166"/>
        <v>#REF!</v>
      </c>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c r="EM145" s="15"/>
      <c r="EN145" s="15"/>
      <c r="EO145" s="15"/>
      <c r="EP145" s="15"/>
      <c r="EQ145" s="15"/>
      <c r="ER145" s="15"/>
      <c r="ES145" s="15"/>
      <c r="ET145" s="15"/>
      <c r="EU145" s="15"/>
      <c r="EV145" s="15"/>
      <c r="EW145" s="15"/>
      <c r="EX145" s="15"/>
      <c r="EY145" s="15"/>
      <c r="EZ145" s="15"/>
      <c r="FA145" s="15"/>
      <c r="FB145" s="15"/>
      <c r="FC145" s="15"/>
      <c r="FD145" s="15"/>
      <c r="FE145" s="15"/>
      <c r="FF145" s="15"/>
      <c r="FG145" s="15"/>
      <c r="FH145" s="15"/>
      <c r="FI145" s="15"/>
      <c r="FJ145" s="15"/>
      <c r="FK145" s="15"/>
      <c r="FL145" s="15"/>
      <c r="FM145" s="15"/>
      <c r="FN145" s="15"/>
      <c r="FO145" s="15"/>
      <c r="FP145" s="15"/>
      <c r="FQ145" s="15"/>
      <c r="FR145" s="15"/>
      <c r="FS145" s="15"/>
      <c r="FT145" s="15"/>
      <c r="FU145" s="15"/>
      <c r="FV145" s="15"/>
      <c r="FW145" s="15"/>
      <c r="FX145" s="15"/>
      <c r="FY145" s="15"/>
      <c r="FZ145" s="15"/>
      <c r="GA145" s="15"/>
      <c r="GB145" s="15"/>
      <c r="GC145" s="15"/>
      <c r="GD145" s="15"/>
      <c r="GE145" s="15"/>
      <c r="GF145" s="15"/>
      <c r="GG145" s="15"/>
      <c r="GH145" s="15"/>
      <c r="GI145" s="15"/>
      <c r="GJ145" s="15"/>
      <c r="GK145" s="15"/>
      <c r="GL145" s="15"/>
      <c r="GM145" s="15"/>
      <c r="GN145" s="15"/>
      <c r="GO145" s="15"/>
      <c r="GP145" s="15"/>
      <c r="GQ145" s="15"/>
      <c r="GR145" s="15"/>
      <c r="GS145" s="15"/>
      <c r="GT145" s="15"/>
      <c r="GU145" s="15"/>
      <c r="GV145" s="15"/>
      <c r="GW145" s="15"/>
      <c r="GX145" s="15"/>
      <c r="GY145" s="15"/>
      <c r="GZ145" s="15"/>
      <c r="HA145" s="15"/>
      <c r="HB145" s="15"/>
      <c r="HC145" s="15"/>
      <c r="HD145" s="15"/>
      <c r="HE145" s="15"/>
      <c r="HF145" s="15"/>
      <c r="HG145" s="15"/>
      <c r="HH145" s="15"/>
      <c r="HI145" s="15"/>
      <c r="HJ145" s="15"/>
      <c r="HK145" s="15"/>
      <c r="HL145" s="15"/>
      <c r="HM145" s="15"/>
      <c r="HN145" s="15"/>
      <c r="HO145" s="15"/>
      <c r="HP145" s="15"/>
      <c r="HQ145" s="15"/>
      <c r="HR145" s="15"/>
      <c r="HS145" s="15"/>
      <c r="HT145" s="15"/>
      <c r="HU145" s="15"/>
      <c r="HV145" s="15"/>
      <c r="HW145" s="15"/>
      <c r="HX145" s="15"/>
      <c r="HY145" s="15"/>
      <c r="HZ145" s="15"/>
      <c r="IA145" s="15"/>
      <c r="IB145" s="15"/>
      <c r="IC145" s="15"/>
      <c r="ID145" s="15"/>
      <c r="IE145" s="15"/>
      <c r="IF145" s="15"/>
      <c r="IG145" s="15"/>
      <c r="IH145" s="15"/>
      <c r="II145" s="15"/>
      <c r="IJ145" s="15"/>
      <c r="IK145" s="15"/>
      <c r="IL145" s="15"/>
      <c r="IM145" s="15"/>
      <c r="IN145" s="15"/>
      <c r="IO145" s="15"/>
      <c r="IP145" s="15"/>
      <c r="IQ145" s="15"/>
      <c r="IR145" s="15"/>
      <c r="IS145" s="15"/>
      <c r="IT145" s="15"/>
      <c r="IU145" s="15"/>
      <c r="IV145" s="15"/>
      <c r="IW145" s="15"/>
      <c r="IX145" s="15"/>
      <c r="IY145" s="15"/>
      <c r="IZ145" s="15"/>
    </row>
    <row r="146" spans="1:260" s="10" customFormat="1" ht="36.75" customHeight="1">
      <c r="A146" s="11">
        <f t="shared" si="167"/>
        <v>16</v>
      </c>
      <c r="B146" s="16" t="str">
        <f>VLOOKUP(A146,'Tên tỉnh'!$A$3:$C$65,2,FALSE)</f>
        <v>VNPT Đắk Lắk</v>
      </c>
      <c r="C146" s="17" t="str">
        <f>VLOOKUP(A146,'Tên tỉnh'!$A$3:$C$65,3,FALSE)</f>
        <v>Đắk Lắk</v>
      </c>
      <c r="D146" s="18" t="s">
        <v>485</v>
      </c>
      <c r="E146" s="17" t="s">
        <v>486</v>
      </c>
      <c r="F146" s="19">
        <v>43633</v>
      </c>
      <c r="G146" s="11">
        <v>6</v>
      </c>
      <c r="H146" s="12" t="s">
        <v>491</v>
      </c>
      <c r="I146" s="20">
        <v>44056</v>
      </c>
      <c r="J146" s="21" t="s">
        <v>419</v>
      </c>
      <c r="K146" s="11" t="s">
        <v>26</v>
      </c>
      <c r="L146" s="13">
        <v>829150</v>
      </c>
      <c r="M146" s="13" t="e">
        <f>VLOOKUP(C146,[6]!Table1[[Province]:[Ngày HĐ dự phòng]],5,FALSE)</f>
        <v>#REF!</v>
      </c>
      <c r="N146" s="13" t="e">
        <f>VLOOKUP(C146,[6]!Table1[[Province]:[Ngày HĐ dự phòng]],6,FALSE)</f>
        <v>#REF!</v>
      </c>
      <c r="O146" s="13" t="e">
        <f t="shared" si="156"/>
        <v>#REF!</v>
      </c>
      <c r="P146" s="12"/>
      <c r="Q146" s="22" t="e">
        <f>VLOOKUP(C146,[6]!Table1[[Province]:[Ngày HĐ dự phòng]],14,FALSE)</f>
        <v>#REF!</v>
      </c>
      <c r="R146" s="12"/>
      <c r="S146" s="22">
        <v>44251</v>
      </c>
      <c r="T146" s="22">
        <v>44179</v>
      </c>
      <c r="U146" s="22" t="e">
        <f t="shared" si="159"/>
        <v>#REF!</v>
      </c>
      <c r="V146" s="14" t="e">
        <f t="shared" si="160"/>
        <v>#REF!</v>
      </c>
      <c r="W146" s="12">
        <v>30</v>
      </c>
      <c r="X146" s="14" t="e">
        <f t="shared" si="161"/>
        <v>#REF!</v>
      </c>
      <c r="Y146" s="218" t="e">
        <f>VLOOKUP(C146,[6]!Table1[[Province]:[Ngày HĐ dự phòng]],30,FALSE)</f>
        <v>#REF!</v>
      </c>
      <c r="Z146" s="22" t="e">
        <f>VLOOKUP(C146,[6]!Table1[[Province]:[Ngày HĐ dự phòng]],31,FALSE)</f>
        <v>#REF!</v>
      </c>
      <c r="AA146" s="218" t="e">
        <f>VLOOKUP(C146,[6]!Table1[[Province]:[Ngày HĐ dự phòng]],32,FALSE)</f>
        <v>#REF!</v>
      </c>
      <c r="AB146" s="22" t="e">
        <f>VLOOKUP(C146,[6]!Table1[[Province]:[Ngày HĐ dự phòng]],33,FALSE)</f>
        <v>#REF!</v>
      </c>
      <c r="AC146" s="40" t="e">
        <f t="shared" si="162"/>
        <v>#REF!</v>
      </c>
      <c r="AD146" s="43" t="e">
        <f t="shared" si="163"/>
        <v>#REF!</v>
      </c>
      <c r="AE146" s="43" t="e">
        <f t="shared" si="164"/>
        <v>#REF!</v>
      </c>
      <c r="AF146" s="39" t="e">
        <f>VLOOKUP(C146,[6]!Table1[[Province]:[Ngày HĐ dự phòng]],12,FALSE)</f>
        <v>#REF!</v>
      </c>
      <c r="AG146" s="39" t="e">
        <f t="shared" si="165"/>
        <v>#REF!</v>
      </c>
      <c r="AH146" s="39">
        <v>44179</v>
      </c>
      <c r="AI146" s="39">
        <v>44190</v>
      </c>
      <c r="AJ146" s="39">
        <v>44190</v>
      </c>
      <c r="AK146" s="232" t="s">
        <v>502</v>
      </c>
      <c r="AL146" s="230">
        <v>44259</v>
      </c>
      <c r="AM146" s="42">
        <v>1476131599</v>
      </c>
      <c r="AN146" s="230">
        <v>45012</v>
      </c>
      <c r="AO146" s="39" t="e">
        <f t="shared" si="166"/>
        <v>#REF!</v>
      </c>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c r="EM146" s="15"/>
      <c r="EN146" s="15"/>
      <c r="EO146" s="15"/>
      <c r="EP146" s="15"/>
      <c r="EQ146" s="15"/>
      <c r="ER146" s="15"/>
      <c r="ES146" s="15"/>
      <c r="ET146" s="15"/>
      <c r="EU146" s="15"/>
      <c r="EV146" s="15"/>
      <c r="EW146" s="15"/>
      <c r="EX146" s="15"/>
      <c r="EY146" s="15"/>
      <c r="EZ146" s="15"/>
      <c r="FA146" s="15"/>
      <c r="FB146" s="15"/>
      <c r="FC146" s="15"/>
      <c r="FD146" s="15"/>
      <c r="FE146" s="15"/>
      <c r="FF146" s="15"/>
      <c r="FG146" s="15"/>
      <c r="FH146" s="15"/>
      <c r="FI146" s="15"/>
      <c r="FJ146" s="15"/>
      <c r="FK146" s="15"/>
      <c r="FL146" s="15"/>
      <c r="FM146" s="15"/>
      <c r="FN146" s="15"/>
      <c r="FO146" s="15"/>
      <c r="FP146" s="15"/>
      <c r="FQ146" s="15"/>
      <c r="FR146" s="15"/>
      <c r="FS146" s="15"/>
      <c r="FT146" s="15"/>
      <c r="FU146" s="15"/>
      <c r="FV146" s="15"/>
      <c r="FW146" s="15"/>
      <c r="FX146" s="15"/>
      <c r="FY146" s="15"/>
      <c r="FZ146" s="15"/>
      <c r="GA146" s="15"/>
      <c r="GB146" s="15"/>
      <c r="GC146" s="15"/>
      <c r="GD146" s="15"/>
      <c r="GE146" s="15"/>
      <c r="GF146" s="15"/>
      <c r="GG146" s="15"/>
      <c r="GH146" s="15"/>
      <c r="GI146" s="15"/>
      <c r="GJ146" s="15"/>
      <c r="GK146" s="15"/>
      <c r="GL146" s="15"/>
      <c r="GM146" s="15"/>
      <c r="GN146" s="15"/>
      <c r="GO146" s="15"/>
      <c r="GP146" s="15"/>
      <c r="GQ146" s="15"/>
      <c r="GR146" s="15"/>
      <c r="GS146" s="15"/>
      <c r="GT146" s="15"/>
      <c r="GU146" s="15"/>
      <c r="GV146" s="15"/>
      <c r="GW146" s="15"/>
      <c r="GX146" s="15"/>
      <c r="GY146" s="15"/>
      <c r="GZ146" s="15"/>
      <c r="HA146" s="15"/>
      <c r="HB146" s="15"/>
      <c r="HC146" s="15"/>
      <c r="HD146" s="15"/>
      <c r="HE146" s="15"/>
      <c r="HF146" s="15"/>
      <c r="HG146" s="15"/>
      <c r="HH146" s="15"/>
      <c r="HI146" s="15"/>
      <c r="HJ146" s="15"/>
      <c r="HK146" s="15"/>
      <c r="HL146" s="15"/>
      <c r="HM146" s="15"/>
      <c r="HN146" s="15"/>
      <c r="HO146" s="15"/>
      <c r="HP146" s="15"/>
      <c r="HQ146" s="15"/>
      <c r="HR146" s="15"/>
      <c r="HS146" s="15"/>
      <c r="HT146" s="15"/>
      <c r="HU146" s="15"/>
      <c r="HV146" s="15"/>
      <c r="HW146" s="15"/>
      <c r="HX146" s="15"/>
      <c r="HY146" s="15"/>
      <c r="HZ146" s="15"/>
      <c r="IA146" s="15"/>
      <c r="IB146" s="15"/>
      <c r="IC146" s="15"/>
      <c r="ID146" s="15"/>
      <c r="IE146" s="15"/>
      <c r="IF146" s="15"/>
      <c r="IG146" s="15"/>
      <c r="IH146" s="15"/>
      <c r="II146" s="15"/>
      <c r="IJ146" s="15"/>
      <c r="IK146" s="15"/>
      <c r="IL146" s="15"/>
      <c r="IM146" s="15"/>
      <c r="IN146" s="15"/>
      <c r="IO146" s="15"/>
      <c r="IP146" s="15"/>
      <c r="IQ146" s="15"/>
      <c r="IR146" s="15"/>
      <c r="IS146" s="15"/>
      <c r="IT146" s="15"/>
      <c r="IU146" s="15"/>
      <c r="IV146" s="15"/>
      <c r="IW146" s="15"/>
      <c r="IX146" s="15"/>
      <c r="IY146" s="15"/>
      <c r="IZ146" s="15"/>
    </row>
    <row r="147" spans="1:260" s="25" customFormat="1" ht="27" customHeight="1">
      <c r="A147" s="11">
        <f t="shared" si="167"/>
        <v>16</v>
      </c>
      <c r="B147" s="16" t="str">
        <f>VLOOKUP(A147,'Tên tỉnh'!$A$3:$C$65,2,FALSE)</f>
        <v>VNPT Đắk Lắk</v>
      </c>
      <c r="C147" s="17" t="str">
        <f>VLOOKUP(A147,'Tên tỉnh'!$A$3:$C$65,3,FALSE)</f>
        <v>Đắk Lắk</v>
      </c>
      <c r="D147" s="18" t="s">
        <v>485</v>
      </c>
      <c r="E147" s="17" t="s">
        <v>486</v>
      </c>
      <c r="F147" s="19">
        <v>43633</v>
      </c>
      <c r="G147" s="11">
        <v>7</v>
      </c>
      <c r="H147" s="11" t="s">
        <v>492</v>
      </c>
      <c r="I147" s="20">
        <v>44056</v>
      </c>
      <c r="J147" s="21" t="s">
        <v>419</v>
      </c>
      <c r="K147" s="11" t="s">
        <v>26</v>
      </c>
      <c r="L147" s="13">
        <v>829150</v>
      </c>
      <c r="M147" s="13" t="e">
        <f>VLOOKUP(C146,[7]!Table1[[Province]:[Ngày HĐ dự phòng]],6,FALSE)</f>
        <v>#REF!</v>
      </c>
      <c r="N147" s="13" t="e">
        <f>VLOOKUP(C146,[7]!Table1[[Province]:[Ngày HĐ dự phòng]],7,FALSE)</f>
        <v>#REF!</v>
      </c>
      <c r="O147" s="13" t="e">
        <f t="shared" si="156"/>
        <v>#REF!</v>
      </c>
      <c r="P147" s="12"/>
      <c r="Q147" s="22" t="e">
        <f>VLOOKUP(C146,[7]!Table1[[Province]:[Ngày HĐ dự phòng]],16,FALSE)</f>
        <v>#REF!</v>
      </c>
      <c r="R147" s="12"/>
      <c r="S147" s="22">
        <v>44263</v>
      </c>
      <c r="T147" s="22">
        <v>44200</v>
      </c>
      <c r="U147" s="22" t="e">
        <f t="shared" si="159"/>
        <v>#REF!</v>
      </c>
      <c r="V147" s="14" t="e">
        <f t="shared" si="160"/>
        <v>#REF!</v>
      </c>
      <c r="W147" s="12">
        <v>30</v>
      </c>
      <c r="X147" s="14" t="e">
        <f t="shared" si="161"/>
        <v>#REF!</v>
      </c>
      <c r="Y147" s="218" t="e">
        <f>VLOOKUP(C146,[7]!Table1[[Province]:[Ngày HĐ dự phòng]],32,FALSE)</f>
        <v>#REF!</v>
      </c>
      <c r="Z147" s="22" t="e">
        <f>VLOOKUP(C146,[7]!Table1[[Province]:[Ngày HĐ dự phòng]],33,FALSE)</f>
        <v>#REF!</v>
      </c>
      <c r="AA147" s="218" t="e">
        <f>VLOOKUP(C146,[7]!Table1[[Province]:[Ngày HĐ dự phòng]],34,FALSE)</f>
        <v>#REF!</v>
      </c>
      <c r="AB147" s="22" t="e">
        <f>VLOOKUP(C146,[7]!Table1[[Province]:[Ngày HĐ dự phòng]],35,FALSE)</f>
        <v>#REF!</v>
      </c>
      <c r="AC147" s="40" t="e">
        <f t="shared" si="162"/>
        <v>#REF!</v>
      </c>
      <c r="AD147" s="43" t="e">
        <f t="shared" si="163"/>
        <v>#REF!</v>
      </c>
      <c r="AE147" s="43" t="e">
        <f t="shared" si="164"/>
        <v>#REF!</v>
      </c>
      <c r="AF147" s="39" t="e">
        <f>VLOOKUP(C146,[7]!Table1[[Province]:[Ngày HĐ dự phòng]],13,FALSE)</f>
        <v>#REF!</v>
      </c>
      <c r="AG147" s="39" t="e">
        <f t="shared" si="165"/>
        <v>#REF!</v>
      </c>
      <c r="AH147" s="39">
        <v>44200</v>
      </c>
      <c r="AI147" s="39">
        <v>44210</v>
      </c>
      <c r="AJ147" s="39">
        <v>44210</v>
      </c>
      <c r="AK147" s="232" t="s">
        <v>503</v>
      </c>
      <c r="AL147" s="230">
        <v>44272</v>
      </c>
      <c r="AM147" s="42">
        <v>492515100</v>
      </c>
      <c r="AN147" s="230">
        <v>45023</v>
      </c>
      <c r="AO147" s="39" t="e">
        <f t="shared" si="166"/>
        <v>#REF!</v>
      </c>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c r="BR147" s="34"/>
      <c r="BS147" s="34"/>
      <c r="BT147" s="34"/>
      <c r="BU147" s="34"/>
      <c r="BV147" s="34"/>
      <c r="BW147" s="34"/>
      <c r="BX147" s="34"/>
      <c r="BY147" s="34"/>
      <c r="BZ147" s="34"/>
      <c r="CA147" s="34"/>
      <c r="CB147" s="34"/>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4"/>
      <c r="DK147" s="34"/>
      <c r="DL147" s="34"/>
      <c r="DM147" s="34"/>
      <c r="DN147" s="34"/>
      <c r="DO147" s="34"/>
      <c r="DP147" s="34"/>
      <c r="DQ147" s="34"/>
      <c r="DR147" s="34"/>
      <c r="DS147" s="34"/>
      <c r="DT147" s="34"/>
      <c r="DU147" s="34"/>
      <c r="DV147" s="34"/>
      <c r="DW147" s="34"/>
      <c r="DX147" s="34"/>
      <c r="DY147" s="34"/>
      <c r="DZ147" s="34"/>
      <c r="EA147" s="34"/>
      <c r="EB147" s="34"/>
      <c r="EC147" s="34"/>
      <c r="ED147" s="34"/>
      <c r="EE147" s="34"/>
      <c r="EF147" s="34"/>
      <c r="EG147" s="34"/>
      <c r="EH147" s="34"/>
      <c r="EI147" s="34"/>
      <c r="EJ147" s="34"/>
      <c r="EK147" s="34"/>
      <c r="EL147" s="34"/>
      <c r="EM147" s="34"/>
      <c r="EN147" s="34"/>
      <c r="EO147" s="34"/>
      <c r="EP147" s="34"/>
      <c r="EQ147" s="34"/>
      <c r="ER147" s="34"/>
      <c r="ES147" s="34"/>
      <c r="ET147" s="34"/>
      <c r="EU147" s="34"/>
      <c r="EV147" s="34"/>
      <c r="EW147" s="34"/>
      <c r="EX147" s="34"/>
      <c r="EY147" s="34"/>
      <c r="EZ147" s="34"/>
      <c r="FA147" s="34"/>
      <c r="FB147" s="34"/>
      <c r="FC147" s="34"/>
      <c r="FD147" s="34"/>
      <c r="FE147" s="34"/>
      <c r="FF147" s="34"/>
      <c r="FG147" s="34"/>
      <c r="FH147" s="34"/>
      <c r="FI147" s="34"/>
      <c r="FJ147" s="34"/>
      <c r="FK147" s="34"/>
      <c r="FL147" s="34"/>
      <c r="FM147" s="34"/>
      <c r="FN147" s="34"/>
      <c r="FO147" s="34"/>
      <c r="FP147" s="34"/>
      <c r="FQ147" s="34"/>
      <c r="FR147" s="34"/>
      <c r="FS147" s="34"/>
      <c r="FT147" s="34"/>
      <c r="FU147" s="34"/>
      <c r="FV147" s="34"/>
      <c r="FW147" s="34"/>
      <c r="FX147" s="34"/>
      <c r="FY147" s="34"/>
      <c r="FZ147" s="34"/>
      <c r="GA147" s="34"/>
      <c r="GB147" s="34"/>
      <c r="GC147" s="34"/>
      <c r="GD147" s="34"/>
      <c r="GE147" s="34"/>
      <c r="GF147" s="34"/>
      <c r="GG147" s="34"/>
      <c r="GH147" s="34"/>
      <c r="GI147" s="34"/>
      <c r="GJ147" s="34"/>
      <c r="GK147" s="34"/>
      <c r="GL147" s="34"/>
      <c r="GM147" s="34"/>
      <c r="GN147" s="34"/>
      <c r="GO147" s="34"/>
      <c r="GP147" s="34"/>
      <c r="GQ147" s="34"/>
      <c r="GR147" s="34"/>
      <c r="GS147" s="34"/>
      <c r="GT147" s="34"/>
      <c r="GU147" s="34"/>
      <c r="GV147" s="34"/>
      <c r="GW147" s="34"/>
      <c r="GX147" s="34"/>
      <c r="GY147" s="34"/>
      <c r="GZ147" s="34"/>
      <c r="HA147" s="34"/>
      <c r="HB147" s="34"/>
      <c r="HC147" s="34"/>
      <c r="HD147" s="34"/>
      <c r="HE147" s="34"/>
      <c r="HF147" s="34"/>
      <c r="HG147" s="34"/>
      <c r="HH147" s="34"/>
      <c r="HI147" s="34"/>
      <c r="HJ147" s="34"/>
      <c r="HK147" s="34"/>
      <c r="HL147" s="34"/>
      <c r="HM147" s="34"/>
      <c r="HN147" s="34"/>
      <c r="HO147" s="34"/>
      <c r="HP147" s="34"/>
      <c r="HQ147" s="34"/>
      <c r="HR147" s="34"/>
      <c r="HS147" s="34"/>
      <c r="HT147" s="34"/>
      <c r="HU147" s="34"/>
      <c r="HV147" s="34"/>
      <c r="HW147" s="34"/>
      <c r="HX147" s="34"/>
      <c r="HY147" s="34"/>
      <c r="HZ147" s="34"/>
      <c r="IA147" s="34"/>
      <c r="IB147" s="34"/>
      <c r="IC147" s="34"/>
      <c r="ID147" s="34"/>
      <c r="IE147" s="34"/>
      <c r="IF147" s="34"/>
      <c r="IG147" s="34"/>
      <c r="IH147" s="34"/>
      <c r="II147" s="34"/>
      <c r="IJ147" s="34"/>
      <c r="IK147" s="34"/>
      <c r="IL147" s="34"/>
      <c r="IM147" s="34"/>
      <c r="IN147" s="34"/>
      <c r="IO147" s="34"/>
      <c r="IP147" s="34"/>
      <c r="IQ147" s="34"/>
      <c r="IR147" s="34"/>
      <c r="IS147" s="34"/>
      <c r="IT147" s="34"/>
      <c r="IU147" s="34"/>
      <c r="IV147" s="34"/>
      <c r="IW147" s="34"/>
      <c r="IX147" s="34"/>
      <c r="IY147" s="34"/>
      <c r="IZ147" s="34"/>
    </row>
    <row r="148" spans="1:260" s="10" customFormat="1" ht="36.75" customHeight="1">
      <c r="A148" s="11">
        <f t="shared" si="167"/>
        <v>16</v>
      </c>
      <c r="B148" s="16" t="str">
        <f>VLOOKUP(A148,'Tên tỉnh'!$A$3:$C$65,2,FALSE)</f>
        <v>VNPT Đắk Lắk</v>
      </c>
      <c r="C148" s="17" t="str">
        <f>VLOOKUP(A148,'Tên tỉnh'!$A$3:$C$65,3,FALSE)</f>
        <v>Đắk Lắk</v>
      </c>
      <c r="D148" s="18" t="s">
        <v>485</v>
      </c>
      <c r="E148" s="17" t="s">
        <v>486</v>
      </c>
      <c r="F148" s="19">
        <v>43633</v>
      </c>
      <c r="G148" s="11">
        <v>8</v>
      </c>
      <c r="H148" s="11" t="s">
        <v>493</v>
      </c>
      <c r="I148" s="20">
        <v>44056</v>
      </c>
      <c r="J148" s="21" t="s">
        <v>419</v>
      </c>
      <c r="K148" s="11" t="s">
        <v>26</v>
      </c>
      <c r="L148" s="13">
        <v>829150</v>
      </c>
      <c r="M148" s="13" t="e">
        <f>VLOOKUP(C148,[8]Sheet1!$B$2:$AH$2,5,FALSE)</f>
        <v>#N/A</v>
      </c>
      <c r="N148" s="13" t="e">
        <f>VLOOKUP(C148,[8]Sheet1!$B$2:$AH$2,6,FALSE)</f>
        <v>#N/A</v>
      </c>
      <c r="O148" s="13" t="e">
        <f t="shared" si="156"/>
        <v>#N/A</v>
      </c>
      <c r="P148" s="12"/>
      <c r="Q148" s="22" t="e">
        <f>VLOOKUP(C148,[8]Sheet1!$B$2:$AH$2,14,FALSE)</f>
        <v>#N/A</v>
      </c>
      <c r="R148" s="12"/>
      <c r="S148" s="22">
        <v>44279</v>
      </c>
      <c r="T148" s="22">
        <v>44223</v>
      </c>
      <c r="U148" s="22" t="e">
        <f t="shared" si="159"/>
        <v>#N/A</v>
      </c>
      <c r="V148" s="14" t="e">
        <f t="shared" si="160"/>
        <v>#N/A</v>
      </c>
      <c r="W148" s="12">
        <v>30</v>
      </c>
      <c r="X148" s="14" t="e">
        <f t="shared" si="161"/>
        <v>#N/A</v>
      </c>
      <c r="Y148" s="218" t="e">
        <f>VLOOKUP(C148,[8]Sheet1!$B$2:$AH$2,30,FALSE)</f>
        <v>#N/A</v>
      </c>
      <c r="Z148" s="22" t="e">
        <f>VLOOKUP(C148,[8]Sheet1!$B$2:$AH$2,31,FALSE)</f>
        <v>#N/A</v>
      </c>
      <c r="AA148" s="218" t="e">
        <f>VLOOKUP(C148,[8]Sheet1!$B$2:$AH$2,32,FALSE)</f>
        <v>#N/A</v>
      </c>
      <c r="AB148" s="22" t="e">
        <f>VLOOKUP(C148,[8]Sheet1!$B$2:$AH$2,33,FALSE)</f>
        <v>#N/A</v>
      </c>
      <c r="AC148" s="40" t="e">
        <f t="shared" si="162"/>
        <v>#N/A</v>
      </c>
      <c r="AD148" s="43" t="e">
        <f t="shared" si="163"/>
        <v>#N/A</v>
      </c>
      <c r="AE148" s="43" t="e">
        <f t="shared" si="164"/>
        <v>#N/A</v>
      </c>
      <c r="AF148" s="39" t="e">
        <f>VLOOKUP(C148,[8]Sheet1!$B$2:$AH$2,12,FALSE)</f>
        <v>#N/A</v>
      </c>
      <c r="AG148" s="39" t="e">
        <f t="shared" si="165"/>
        <v>#N/A</v>
      </c>
      <c r="AH148" s="39">
        <v>44223</v>
      </c>
      <c r="AI148" s="39">
        <v>44230</v>
      </c>
      <c r="AJ148" s="39">
        <v>44230</v>
      </c>
      <c r="AK148" s="232" t="s">
        <v>504</v>
      </c>
      <c r="AL148" s="230">
        <v>44288</v>
      </c>
      <c r="AM148" s="42">
        <v>262218688</v>
      </c>
      <c r="AN148" s="230">
        <v>45040</v>
      </c>
      <c r="AO148" s="39" t="e">
        <f t="shared" si="166"/>
        <v>#N/A</v>
      </c>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c r="EM148" s="15"/>
      <c r="EN148" s="15"/>
      <c r="EO148" s="15"/>
      <c r="EP148" s="15"/>
      <c r="EQ148" s="15"/>
      <c r="ER148" s="15"/>
      <c r="ES148" s="15"/>
      <c r="ET148" s="15"/>
      <c r="EU148" s="15"/>
      <c r="EV148" s="15"/>
      <c r="EW148" s="15"/>
      <c r="EX148" s="15"/>
      <c r="EY148" s="15"/>
      <c r="EZ148" s="15"/>
      <c r="FA148" s="15"/>
      <c r="FB148" s="15"/>
      <c r="FC148" s="15"/>
      <c r="FD148" s="15"/>
      <c r="FE148" s="15"/>
      <c r="FF148" s="15"/>
      <c r="FG148" s="15"/>
      <c r="FH148" s="15"/>
      <c r="FI148" s="15"/>
      <c r="FJ148" s="15"/>
      <c r="FK148" s="15"/>
      <c r="FL148" s="15"/>
      <c r="FM148" s="15"/>
      <c r="FN148" s="15"/>
      <c r="FO148" s="15"/>
      <c r="FP148" s="15"/>
      <c r="FQ148" s="15"/>
      <c r="FR148" s="15"/>
      <c r="FS148" s="15"/>
      <c r="FT148" s="15"/>
      <c r="FU148" s="15"/>
      <c r="FV148" s="15"/>
      <c r="FW148" s="15"/>
      <c r="FX148" s="15"/>
      <c r="FY148" s="15"/>
      <c r="FZ148" s="15"/>
      <c r="GA148" s="15"/>
      <c r="GB148" s="15"/>
      <c r="GC148" s="15"/>
      <c r="GD148" s="15"/>
      <c r="GE148" s="15"/>
      <c r="GF148" s="15"/>
      <c r="GG148" s="15"/>
      <c r="GH148" s="15"/>
      <c r="GI148" s="15"/>
      <c r="GJ148" s="15"/>
      <c r="GK148" s="15"/>
      <c r="GL148" s="15"/>
      <c r="GM148" s="15"/>
      <c r="GN148" s="15"/>
      <c r="GO148" s="15"/>
      <c r="GP148" s="15"/>
      <c r="GQ148" s="15"/>
      <c r="GR148" s="15"/>
      <c r="GS148" s="15"/>
      <c r="GT148" s="15"/>
      <c r="GU148" s="15"/>
      <c r="GV148" s="15"/>
      <c r="GW148" s="15"/>
      <c r="GX148" s="15"/>
      <c r="GY148" s="15"/>
      <c r="GZ148" s="15"/>
      <c r="HA148" s="15"/>
      <c r="HB148" s="15"/>
      <c r="HC148" s="15"/>
      <c r="HD148" s="15"/>
      <c r="HE148" s="15"/>
      <c r="HF148" s="15"/>
      <c r="HG148" s="15"/>
      <c r="HH148" s="15"/>
      <c r="HI148" s="15"/>
      <c r="HJ148" s="15"/>
      <c r="HK148" s="15"/>
      <c r="HL148" s="15"/>
      <c r="HM148" s="15"/>
      <c r="HN148" s="15"/>
      <c r="HO148" s="15"/>
      <c r="HP148" s="15"/>
      <c r="HQ148" s="15"/>
      <c r="HR148" s="15"/>
      <c r="HS148" s="15"/>
      <c r="HT148" s="15"/>
      <c r="HU148" s="15"/>
      <c r="HV148" s="15"/>
      <c r="HW148" s="15"/>
      <c r="HX148" s="15"/>
      <c r="HY148" s="15"/>
      <c r="HZ148" s="15"/>
      <c r="IA148" s="15"/>
      <c r="IB148" s="15"/>
      <c r="IC148" s="15"/>
      <c r="ID148" s="15"/>
      <c r="IE148" s="15"/>
      <c r="IF148" s="15"/>
      <c r="IG148" s="15"/>
      <c r="IH148" s="15"/>
      <c r="II148" s="15"/>
      <c r="IJ148" s="15"/>
      <c r="IK148" s="15"/>
      <c r="IL148" s="15"/>
      <c r="IM148" s="15"/>
      <c r="IN148" s="15"/>
      <c r="IO148" s="15"/>
      <c r="IP148" s="15"/>
      <c r="IQ148" s="15"/>
      <c r="IR148" s="15"/>
      <c r="IS148" s="15"/>
      <c r="IT148" s="15"/>
      <c r="IU148" s="15"/>
      <c r="IV148" s="15"/>
      <c r="IW148" s="15"/>
      <c r="IX148" s="15"/>
      <c r="IY148" s="15"/>
      <c r="IZ148" s="15"/>
    </row>
    <row r="149" spans="1:260" s="10" customFormat="1" ht="28.5" customHeight="1">
      <c r="A149" s="23"/>
      <c r="B149" s="24" t="str">
        <f t="shared" ref="B149" si="168">B141&amp;" Total"</f>
        <v>VNPT Đắk Lắk Total</v>
      </c>
      <c r="C149" s="24"/>
      <c r="D149" s="25"/>
      <c r="E149" s="228"/>
      <c r="F149" s="26"/>
      <c r="G149" s="23"/>
      <c r="H149" s="25"/>
      <c r="I149" s="26"/>
      <c r="J149" s="27"/>
      <c r="K149" s="25"/>
      <c r="L149" s="28"/>
      <c r="M149" s="28"/>
      <c r="N149" s="28"/>
      <c r="O149" s="29" t="e">
        <f t="shared" ref="O149" si="169">SUBTOTAL(9,O141:O148)</f>
        <v>#REF!</v>
      </c>
      <c r="P149" s="12"/>
      <c r="Q149" s="11"/>
      <c r="R149" s="28"/>
      <c r="S149" s="30"/>
      <c r="T149" s="31"/>
      <c r="U149" s="22"/>
      <c r="V149" s="32"/>
      <c r="W149" s="33"/>
      <c r="X149" s="14"/>
      <c r="Y149" s="218"/>
      <c r="Z149" s="22"/>
      <c r="AA149" s="218"/>
      <c r="AB149" s="22"/>
      <c r="AC149" s="38"/>
      <c r="AD149" s="38"/>
      <c r="AE149" s="38"/>
      <c r="AF149" s="38"/>
      <c r="AG149" s="38"/>
      <c r="AH149" s="38"/>
      <c r="AI149" s="38"/>
      <c r="AJ149" s="38"/>
      <c r="AK149" s="38"/>
      <c r="AL149" s="38"/>
      <c r="AM149" s="38"/>
      <c r="AN149" s="38"/>
      <c r="AO149" s="38"/>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c r="EM149" s="15"/>
      <c r="EN149" s="15"/>
      <c r="EO149" s="15"/>
      <c r="EP149" s="15"/>
      <c r="EQ149" s="15"/>
      <c r="ER149" s="15"/>
      <c r="ES149" s="15"/>
      <c r="ET149" s="15"/>
      <c r="EU149" s="15"/>
      <c r="EV149" s="15"/>
      <c r="EW149" s="15"/>
      <c r="EX149" s="15"/>
      <c r="EY149" s="15"/>
      <c r="EZ149" s="15"/>
      <c r="FA149" s="15"/>
      <c r="FB149" s="15"/>
      <c r="FC149" s="15"/>
      <c r="FD149" s="15"/>
      <c r="FE149" s="15"/>
      <c r="FF149" s="15"/>
      <c r="FG149" s="15"/>
      <c r="FH149" s="15"/>
      <c r="FI149" s="15"/>
      <c r="FJ149" s="15"/>
      <c r="FK149" s="15"/>
      <c r="FL149" s="15"/>
      <c r="FM149" s="15"/>
      <c r="FN149" s="15"/>
      <c r="FO149" s="15"/>
      <c r="FP149" s="15"/>
      <c r="FQ149" s="15"/>
      <c r="FR149" s="15"/>
      <c r="FS149" s="15"/>
      <c r="FT149" s="15"/>
      <c r="FU149" s="15"/>
      <c r="FV149" s="15"/>
      <c r="FW149" s="15"/>
      <c r="FX149" s="15"/>
      <c r="FY149" s="15"/>
      <c r="FZ149" s="15"/>
      <c r="GA149" s="15"/>
      <c r="GB149" s="15"/>
      <c r="GC149" s="15"/>
      <c r="GD149" s="15"/>
      <c r="GE149" s="15"/>
      <c r="GF149" s="15"/>
      <c r="GG149" s="15"/>
      <c r="GH149" s="15"/>
      <c r="GI149" s="15"/>
      <c r="GJ149" s="15"/>
      <c r="GK149" s="15"/>
      <c r="GL149" s="15"/>
      <c r="GM149" s="15"/>
      <c r="GN149" s="15"/>
      <c r="GO149" s="15"/>
      <c r="GP149" s="15"/>
      <c r="GQ149" s="15"/>
      <c r="GR149" s="15"/>
      <c r="GS149" s="15"/>
      <c r="GT149" s="15"/>
      <c r="GU149" s="15"/>
      <c r="GV149" s="15"/>
      <c r="GW149" s="15"/>
      <c r="GX149" s="15"/>
      <c r="GY149" s="15"/>
      <c r="GZ149" s="15"/>
      <c r="HA149" s="15"/>
      <c r="HB149" s="15"/>
      <c r="HC149" s="15"/>
      <c r="HD149" s="15"/>
      <c r="HE149" s="15"/>
      <c r="HF149" s="15"/>
      <c r="HG149" s="15"/>
      <c r="HH149" s="15"/>
      <c r="HI149" s="15"/>
      <c r="HJ149" s="15"/>
      <c r="HK149" s="15"/>
      <c r="HL149" s="15"/>
      <c r="HM149" s="15"/>
      <c r="HN149" s="15"/>
      <c r="HO149" s="15"/>
      <c r="HP149" s="15"/>
      <c r="HQ149" s="15"/>
      <c r="HR149" s="15"/>
      <c r="HS149" s="15"/>
      <c r="HT149" s="15"/>
      <c r="HU149" s="15"/>
      <c r="HV149" s="15"/>
      <c r="HW149" s="15"/>
      <c r="HX149" s="15"/>
      <c r="HY149" s="15"/>
      <c r="HZ149" s="15"/>
      <c r="IA149" s="15"/>
      <c r="IB149" s="15"/>
      <c r="IC149" s="15"/>
      <c r="ID149" s="15"/>
      <c r="IE149" s="15"/>
      <c r="IF149" s="15"/>
      <c r="IG149" s="15"/>
      <c r="IH149" s="15"/>
      <c r="II149" s="15"/>
      <c r="IJ149" s="15"/>
      <c r="IK149" s="15"/>
      <c r="IL149" s="15"/>
      <c r="IM149" s="15"/>
      <c r="IN149" s="15"/>
      <c r="IO149" s="15"/>
      <c r="IP149" s="15"/>
      <c r="IQ149" s="15"/>
      <c r="IR149" s="15"/>
      <c r="IS149" s="15"/>
      <c r="IT149" s="15"/>
      <c r="IU149" s="15"/>
      <c r="IV149" s="15"/>
      <c r="IW149" s="15"/>
      <c r="IX149" s="15"/>
      <c r="IY149" s="15"/>
      <c r="IZ149" s="15"/>
    </row>
    <row r="150" spans="1:260" s="10" customFormat="1" ht="36.75" customHeight="1">
      <c r="A150" s="11">
        <f t="shared" si="167"/>
        <v>17</v>
      </c>
      <c r="B150" s="16" t="str">
        <f>VLOOKUP(A150,'Tên tỉnh'!$A$3:$C$65,2,FALSE)</f>
        <v>VNPT Đắk Nông</v>
      </c>
      <c r="C150" s="17" t="str">
        <f>VLOOKUP(A150,'Tên tỉnh'!$A$3:$C$65,3,FALSE)</f>
        <v>Đắk Nông</v>
      </c>
      <c r="D150" s="18" t="s">
        <v>485</v>
      </c>
      <c r="E150" s="17" t="s">
        <v>486</v>
      </c>
      <c r="F150" s="19">
        <v>43633</v>
      </c>
      <c r="G150" s="11">
        <v>1</v>
      </c>
      <c r="H150" s="11" t="s">
        <v>487</v>
      </c>
      <c r="I150" s="20">
        <v>44056</v>
      </c>
      <c r="J150" s="21" t="s">
        <v>419</v>
      </c>
      <c r="K150" s="11" t="s">
        <v>26</v>
      </c>
      <c r="L150" s="13">
        <v>829150</v>
      </c>
      <c r="M150" s="13" t="e">
        <f>VLOOKUP(C150,[1]!Table1[[Province]:[Ngày HĐ dự phòng]],5,FALSE)</f>
        <v>#REF!</v>
      </c>
      <c r="N150" s="13" t="e">
        <f>VLOOKUP(C150,[1]!Table1[[Province]:[Ngày HĐ dự phòng]],6,FALSE)</f>
        <v>#REF!</v>
      </c>
      <c r="O150" s="13" t="e">
        <f t="shared" si="156"/>
        <v>#REF!</v>
      </c>
      <c r="P150" s="12"/>
      <c r="Q150" s="22" t="e">
        <f>VLOOKUP(C150,[1]!Table1[[Province]:[Ngày HĐ dự phòng]],15,FALSE)</f>
        <v>#REF!</v>
      </c>
      <c r="R150" s="12"/>
      <c r="S150" s="22">
        <v>44153</v>
      </c>
      <c r="T150" s="22">
        <v>44068</v>
      </c>
      <c r="U150" s="22" t="e">
        <f t="shared" ref="U150:U157" si="170">Q150</f>
        <v>#REF!</v>
      </c>
      <c r="V150" s="14" t="e">
        <f t="shared" ref="V150:V157" si="171">U150-T150+1</f>
        <v>#REF!</v>
      </c>
      <c r="W150" s="12">
        <v>45</v>
      </c>
      <c r="X150" s="14" t="e">
        <f t="shared" ref="X150:X157" si="172">V150-W150</f>
        <v>#REF!</v>
      </c>
      <c r="Y150" s="218" t="e">
        <f>VLOOKUP(C150,[1]!Table1[[Province]:[Ngày HĐ dự phòng]],34,FALSE)</f>
        <v>#REF!</v>
      </c>
      <c r="Z150" s="22" t="e">
        <f>VLOOKUP(C150,[1]!Table1[[Province]:[Ngày HĐ dự phòng]],35,FALSE)</f>
        <v>#REF!</v>
      </c>
      <c r="AA150" s="218" t="e">
        <f>VLOOKUP(C150,[1]!Table1[[Province]:[Ngày HĐ dự phòng]],36,FALSE)</f>
        <v>#REF!</v>
      </c>
      <c r="AB150" s="22" t="e">
        <f>VLOOKUP(C150,[1]!Table1[[Province]:[Ngày HĐ dự phòng]],37,FALSE)</f>
        <v>#REF!</v>
      </c>
      <c r="AC150" s="40" t="e">
        <f t="shared" ref="AC150:AC157" si="173">O150</f>
        <v>#REF!</v>
      </c>
      <c r="AD150" s="43" t="e">
        <f t="shared" ref="AD150:AD157" si="174">AC150*0.1</f>
        <v>#REF!</v>
      </c>
      <c r="AE150" s="43" t="e">
        <f t="shared" ref="AE150:AE157" si="175">AC150+AD150</f>
        <v>#REF!</v>
      </c>
      <c r="AF150" s="39" t="e">
        <f>VLOOKUP(C150,[1]!Table1[[Province]:[Ngày HĐ dự phòng]],13,FALSE)</f>
        <v>#REF!</v>
      </c>
      <c r="AG150" s="39" t="e">
        <f t="shared" ref="AG150:AG157" si="176">AF150</f>
        <v>#REF!</v>
      </c>
      <c r="AH150" s="39">
        <v>44068</v>
      </c>
      <c r="AI150" s="39">
        <v>44097</v>
      </c>
      <c r="AJ150" s="39">
        <v>44097</v>
      </c>
      <c r="AK150" s="231" t="s">
        <v>497</v>
      </c>
      <c r="AL150" s="230">
        <v>44153</v>
      </c>
      <c r="AM150" s="42">
        <v>3008400799</v>
      </c>
      <c r="AN150" s="230">
        <v>44913</v>
      </c>
      <c r="AO150" s="39" t="e">
        <f t="shared" ref="AO150:AO157" si="177">AF150</f>
        <v>#REF!</v>
      </c>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c r="EM150" s="15"/>
      <c r="EN150" s="15"/>
      <c r="EO150" s="15"/>
      <c r="EP150" s="15"/>
      <c r="EQ150" s="15"/>
      <c r="ER150" s="15"/>
      <c r="ES150" s="15"/>
      <c r="ET150" s="15"/>
      <c r="EU150" s="15"/>
      <c r="EV150" s="15"/>
      <c r="EW150" s="15"/>
      <c r="EX150" s="15"/>
      <c r="EY150" s="15"/>
      <c r="EZ150" s="15"/>
      <c r="FA150" s="15"/>
      <c r="FB150" s="15"/>
      <c r="FC150" s="15"/>
      <c r="FD150" s="15"/>
      <c r="FE150" s="15"/>
      <c r="FF150" s="15"/>
      <c r="FG150" s="15"/>
      <c r="FH150" s="15"/>
      <c r="FI150" s="15"/>
      <c r="FJ150" s="15"/>
      <c r="FK150" s="15"/>
      <c r="FL150" s="15"/>
      <c r="FM150" s="15"/>
      <c r="FN150" s="15"/>
      <c r="FO150" s="15"/>
      <c r="FP150" s="15"/>
      <c r="FQ150" s="15"/>
      <c r="FR150" s="15"/>
      <c r="FS150" s="15"/>
      <c r="FT150" s="15"/>
      <c r="FU150" s="15"/>
      <c r="FV150" s="15"/>
      <c r="FW150" s="15"/>
      <c r="FX150" s="15"/>
      <c r="FY150" s="15"/>
      <c r="FZ150" s="15"/>
      <c r="GA150" s="15"/>
      <c r="GB150" s="15"/>
      <c r="GC150" s="15"/>
      <c r="GD150" s="15"/>
      <c r="GE150" s="15"/>
      <c r="GF150" s="15"/>
      <c r="GG150" s="15"/>
      <c r="GH150" s="15"/>
      <c r="GI150" s="15"/>
      <c r="GJ150" s="15"/>
      <c r="GK150" s="15"/>
      <c r="GL150" s="15"/>
      <c r="GM150" s="15"/>
      <c r="GN150" s="15"/>
      <c r="GO150" s="15"/>
      <c r="GP150" s="15"/>
      <c r="GQ150" s="15"/>
      <c r="GR150" s="15"/>
      <c r="GS150" s="15"/>
      <c r="GT150" s="15"/>
      <c r="GU150" s="15"/>
      <c r="GV150" s="15"/>
      <c r="GW150" s="15"/>
      <c r="GX150" s="15"/>
      <c r="GY150" s="15"/>
      <c r="GZ150" s="15"/>
      <c r="HA150" s="15"/>
      <c r="HB150" s="15"/>
      <c r="HC150" s="15"/>
      <c r="HD150" s="15"/>
      <c r="HE150" s="15"/>
      <c r="HF150" s="15"/>
      <c r="HG150" s="15"/>
      <c r="HH150" s="15"/>
      <c r="HI150" s="15"/>
      <c r="HJ150" s="15"/>
      <c r="HK150" s="15"/>
      <c r="HL150" s="15"/>
      <c r="HM150" s="15"/>
      <c r="HN150" s="15"/>
      <c r="HO150" s="15"/>
      <c r="HP150" s="15"/>
      <c r="HQ150" s="15"/>
      <c r="HR150" s="15"/>
      <c r="HS150" s="15"/>
      <c r="HT150" s="15"/>
      <c r="HU150" s="15"/>
      <c r="HV150" s="15"/>
      <c r="HW150" s="15"/>
      <c r="HX150" s="15"/>
      <c r="HY150" s="15"/>
      <c r="HZ150" s="15"/>
      <c r="IA150" s="15"/>
      <c r="IB150" s="15"/>
      <c r="IC150" s="15"/>
      <c r="ID150" s="15"/>
      <c r="IE150" s="15"/>
      <c r="IF150" s="15"/>
      <c r="IG150" s="15"/>
      <c r="IH150" s="15"/>
      <c r="II150" s="15"/>
      <c r="IJ150" s="15"/>
      <c r="IK150" s="15"/>
      <c r="IL150" s="15"/>
      <c r="IM150" s="15"/>
      <c r="IN150" s="15"/>
      <c r="IO150" s="15"/>
      <c r="IP150" s="15"/>
      <c r="IQ150" s="15"/>
      <c r="IR150" s="15"/>
      <c r="IS150" s="15"/>
      <c r="IT150" s="15"/>
      <c r="IU150" s="15"/>
      <c r="IV150" s="15"/>
      <c r="IW150" s="15"/>
      <c r="IX150" s="15"/>
      <c r="IY150" s="15"/>
      <c r="IZ150" s="15"/>
    </row>
    <row r="151" spans="1:260" s="10" customFormat="1" ht="36.75" customHeight="1">
      <c r="A151" s="11">
        <f t="shared" si="167"/>
        <v>17</v>
      </c>
      <c r="B151" s="16" t="str">
        <f>VLOOKUP(A151,'Tên tỉnh'!$A$3:$C$65,2,FALSE)</f>
        <v>VNPT Đắk Nông</v>
      </c>
      <c r="C151" s="17" t="str">
        <f>VLOOKUP(A151,'Tên tỉnh'!$A$3:$C$65,3,FALSE)</f>
        <v>Đắk Nông</v>
      </c>
      <c r="D151" s="18" t="s">
        <v>485</v>
      </c>
      <c r="E151" s="17" t="s">
        <v>486</v>
      </c>
      <c r="F151" s="19">
        <v>43633</v>
      </c>
      <c r="G151" s="11">
        <v>2</v>
      </c>
      <c r="H151" s="12" t="s">
        <v>488</v>
      </c>
      <c r="I151" s="20">
        <v>44056</v>
      </c>
      <c r="J151" s="21" t="s">
        <v>419</v>
      </c>
      <c r="K151" s="11" t="s">
        <v>26</v>
      </c>
      <c r="L151" s="13">
        <v>829150</v>
      </c>
      <c r="M151" s="13" t="e">
        <f>VLOOKUP(C151,[2]!Table1[[Province]:[Ngày HĐ dự phòng]],5,FALSE)</f>
        <v>#REF!</v>
      </c>
      <c r="N151" s="13" t="e">
        <f>VLOOKUP(C151,[2]!Table1[[Province]:[Ngày HĐ dự phòng]],6,FALSE)</f>
        <v>#REF!</v>
      </c>
      <c r="O151" s="13" t="e">
        <f t="shared" si="156"/>
        <v>#REF!</v>
      </c>
      <c r="P151" s="12"/>
      <c r="Q151" s="22" t="e">
        <f>VLOOKUP(C151,[2]!Table1[[Province]:[Ngày HĐ dự phòng]],14,FALSE)</f>
        <v>#REF!</v>
      </c>
      <c r="R151" s="12"/>
      <c r="S151" s="22">
        <v>44154</v>
      </c>
      <c r="T151" s="22">
        <v>44091</v>
      </c>
      <c r="U151" s="22" t="e">
        <f t="shared" si="170"/>
        <v>#REF!</v>
      </c>
      <c r="V151" s="14" t="e">
        <f t="shared" si="171"/>
        <v>#REF!</v>
      </c>
      <c r="W151" s="12">
        <v>30</v>
      </c>
      <c r="X151" s="14" t="e">
        <f t="shared" si="172"/>
        <v>#REF!</v>
      </c>
      <c r="Y151" s="218" t="e">
        <f>VLOOKUP(C151,[2]!Table1[[Province]:[Ngày HĐ dự phòng]],30,FALSE)</f>
        <v>#REF!</v>
      </c>
      <c r="Z151" s="22" t="e">
        <f>VLOOKUP(C151,[2]!Table1[[Province]:[Ngày HĐ dự phòng]],31,FALSE)</f>
        <v>#REF!</v>
      </c>
      <c r="AA151" s="218" t="e">
        <f>VLOOKUP(C151,[2]!Table1[[Province]:[Ngày HĐ dự phòng]],32,FALSE)</f>
        <v>#REF!</v>
      </c>
      <c r="AB151" s="22" t="e">
        <f>VLOOKUP(C151,[2]!Table1[[Province]:[Ngày HĐ dự phòng]],33,FALSE)</f>
        <v>#REF!</v>
      </c>
      <c r="AC151" s="40" t="e">
        <f t="shared" si="173"/>
        <v>#REF!</v>
      </c>
      <c r="AD151" s="43" t="e">
        <f t="shared" si="174"/>
        <v>#REF!</v>
      </c>
      <c r="AE151" s="43" t="e">
        <f t="shared" si="175"/>
        <v>#REF!</v>
      </c>
      <c r="AF151" s="39" t="e">
        <f>VLOOKUP(C151,[2]!Table1[[Province]:[Ngày HĐ dự phòng]],12,FALSE)</f>
        <v>#REF!</v>
      </c>
      <c r="AG151" s="39" t="e">
        <f t="shared" si="176"/>
        <v>#REF!</v>
      </c>
      <c r="AH151" s="39">
        <v>44091</v>
      </c>
      <c r="AI151" s="39">
        <v>44111</v>
      </c>
      <c r="AJ151" s="39">
        <v>44111</v>
      </c>
      <c r="AK151" s="231" t="s">
        <v>498</v>
      </c>
      <c r="AL151" s="230">
        <v>44154</v>
      </c>
      <c r="AM151" s="42">
        <v>1557031765</v>
      </c>
      <c r="AN151" s="230">
        <v>44914</v>
      </c>
      <c r="AO151" s="39" t="e">
        <f t="shared" si="177"/>
        <v>#REF!</v>
      </c>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c r="EE151" s="15"/>
      <c r="EF151" s="15"/>
      <c r="EG151" s="15"/>
      <c r="EH151" s="15"/>
      <c r="EI151" s="15"/>
      <c r="EJ151" s="15"/>
      <c r="EK151" s="15"/>
      <c r="EL151" s="15"/>
      <c r="EM151" s="15"/>
      <c r="EN151" s="15"/>
      <c r="EO151" s="15"/>
      <c r="EP151" s="15"/>
      <c r="EQ151" s="15"/>
      <c r="ER151" s="15"/>
      <c r="ES151" s="15"/>
      <c r="ET151" s="15"/>
      <c r="EU151" s="15"/>
      <c r="EV151" s="15"/>
      <c r="EW151" s="15"/>
      <c r="EX151" s="15"/>
      <c r="EY151" s="15"/>
      <c r="EZ151" s="15"/>
      <c r="FA151" s="15"/>
      <c r="FB151" s="15"/>
      <c r="FC151" s="15"/>
      <c r="FD151" s="15"/>
      <c r="FE151" s="15"/>
      <c r="FF151" s="15"/>
      <c r="FG151" s="15"/>
      <c r="FH151" s="15"/>
      <c r="FI151" s="15"/>
      <c r="FJ151" s="15"/>
      <c r="FK151" s="15"/>
      <c r="FL151" s="15"/>
      <c r="FM151" s="15"/>
      <c r="FN151" s="15"/>
      <c r="FO151" s="15"/>
      <c r="FP151" s="15"/>
      <c r="FQ151" s="15"/>
      <c r="FR151" s="15"/>
      <c r="FS151" s="15"/>
      <c r="FT151" s="15"/>
      <c r="FU151" s="15"/>
      <c r="FV151" s="15"/>
      <c r="FW151" s="15"/>
      <c r="FX151" s="15"/>
      <c r="FY151" s="15"/>
      <c r="FZ151" s="15"/>
      <c r="GA151" s="15"/>
      <c r="GB151" s="15"/>
      <c r="GC151" s="15"/>
      <c r="GD151" s="15"/>
      <c r="GE151" s="15"/>
      <c r="GF151" s="15"/>
      <c r="GG151" s="15"/>
      <c r="GH151" s="15"/>
      <c r="GI151" s="15"/>
      <c r="GJ151" s="15"/>
      <c r="GK151" s="15"/>
      <c r="GL151" s="15"/>
      <c r="GM151" s="15"/>
      <c r="GN151" s="15"/>
      <c r="GO151" s="15"/>
      <c r="GP151" s="15"/>
      <c r="GQ151" s="15"/>
      <c r="GR151" s="15"/>
      <c r="GS151" s="15"/>
      <c r="GT151" s="15"/>
      <c r="GU151" s="15"/>
      <c r="GV151" s="15"/>
      <c r="GW151" s="15"/>
      <c r="GX151" s="15"/>
      <c r="GY151" s="15"/>
      <c r="GZ151" s="15"/>
      <c r="HA151" s="15"/>
      <c r="HB151" s="15"/>
      <c r="HC151" s="15"/>
      <c r="HD151" s="15"/>
      <c r="HE151" s="15"/>
      <c r="HF151" s="15"/>
      <c r="HG151" s="15"/>
      <c r="HH151" s="15"/>
      <c r="HI151" s="15"/>
      <c r="HJ151" s="15"/>
      <c r="HK151" s="15"/>
      <c r="HL151" s="15"/>
      <c r="HM151" s="15"/>
      <c r="HN151" s="15"/>
      <c r="HO151" s="15"/>
      <c r="HP151" s="15"/>
      <c r="HQ151" s="15"/>
      <c r="HR151" s="15"/>
      <c r="HS151" s="15"/>
      <c r="HT151" s="15"/>
      <c r="HU151" s="15"/>
      <c r="HV151" s="15"/>
      <c r="HW151" s="15"/>
      <c r="HX151" s="15"/>
      <c r="HY151" s="15"/>
      <c r="HZ151" s="15"/>
      <c r="IA151" s="15"/>
      <c r="IB151" s="15"/>
      <c r="IC151" s="15"/>
      <c r="ID151" s="15"/>
      <c r="IE151" s="15"/>
      <c r="IF151" s="15"/>
      <c r="IG151" s="15"/>
      <c r="IH151" s="15"/>
      <c r="II151" s="15"/>
      <c r="IJ151" s="15"/>
      <c r="IK151" s="15"/>
      <c r="IL151" s="15"/>
      <c r="IM151" s="15"/>
      <c r="IN151" s="15"/>
      <c r="IO151" s="15"/>
      <c r="IP151" s="15"/>
      <c r="IQ151" s="15"/>
      <c r="IR151" s="15"/>
      <c r="IS151" s="15"/>
      <c r="IT151" s="15"/>
      <c r="IU151" s="15"/>
      <c r="IV151" s="15"/>
      <c r="IW151" s="15"/>
      <c r="IX151" s="15"/>
      <c r="IY151" s="15"/>
      <c r="IZ151" s="15"/>
    </row>
    <row r="152" spans="1:260" s="10" customFormat="1" ht="36.75" customHeight="1">
      <c r="A152" s="11">
        <f t="shared" si="167"/>
        <v>17</v>
      </c>
      <c r="B152" s="16" t="str">
        <f>VLOOKUP(A152,'Tên tỉnh'!$A$3:$C$65,2,FALSE)</f>
        <v>VNPT Đắk Nông</v>
      </c>
      <c r="C152" s="17" t="str">
        <f>VLOOKUP(A152,'Tên tỉnh'!$A$3:$C$65,3,FALSE)</f>
        <v>Đắk Nông</v>
      </c>
      <c r="D152" s="18" t="s">
        <v>485</v>
      </c>
      <c r="E152" s="17" t="s">
        <v>486</v>
      </c>
      <c r="F152" s="19">
        <v>43633</v>
      </c>
      <c r="G152" s="11">
        <v>3</v>
      </c>
      <c r="H152" s="12" t="s">
        <v>494</v>
      </c>
      <c r="I152" s="20">
        <v>44056</v>
      </c>
      <c r="J152" s="21" t="s">
        <v>419</v>
      </c>
      <c r="K152" s="11" t="s">
        <v>26</v>
      </c>
      <c r="L152" s="13">
        <v>829150</v>
      </c>
      <c r="M152" s="13" t="e">
        <f>VLOOKUP(C152,[3]!Table1[[Province]:[Ngày HĐ dự phòng]],5,FALSE)</f>
        <v>#REF!</v>
      </c>
      <c r="N152" s="13" t="e">
        <f>VLOOKUP(C152,[3]!Table1[[Province]:[Ngày HĐ dự phòng]],6,FALSE)</f>
        <v>#REF!</v>
      </c>
      <c r="O152" s="13" t="e">
        <f t="shared" si="156"/>
        <v>#REF!</v>
      </c>
      <c r="P152" s="12"/>
      <c r="Q152" s="22" t="e">
        <f>VLOOKUP(C152,[3]!Table1[[Province]:[Ngày HĐ dự phòng]],14,FALSE)</f>
        <v>#REF!</v>
      </c>
      <c r="R152" s="12"/>
      <c r="S152" s="22">
        <v>44180</v>
      </c>
      <c r="T152" s="22">
        <v>44118</v>
      </c>
      <c r="U152" s="22" t="e">
        <f t="shared" si="170"/>
        <v>#REF!</v>
      </c>
      <c r="V152" s="14" t="e">
        <f t="shared" si="171"/>
        <v>#REF!</v>
      </c>
      <c r="W152" s="12">
        <v>30</v>
      </c>
      <c r="X152" s="14" t="e">
        <f t="shared" si="172"/>
        <v>#REF!</v>
      </c>
      <c r="Y152" s="218" t="e">
        <f>VLOOKUP(C152,[3]!Table1[[Province]:[Ngày HĐ dự phòng]],30,FALSE)</f>
        <v>#REF!</v>
      </c>
      <c r="Z152" s="22" t="e">
        <f>VLOOKUP(C152,[3]!Table1[[Province]:[Ngày HĐ dự phòng]],31,FALSE)</f>
        <v>#REF!</v>
      </c>
      <c r="AA152" s="218" t="e">
        <f>VLOOKUP(C152,[3]!Table1[[Province]:[Ngày HĐ dự phòng]],32,FALSE)</f>
        <v>#REF!</v>
      </c>
      <c r="AB152" s="22" t="e">
        <f>VLOOKUP(C152,[3]!Table1[[Province]:[Ngày HĐ dự phòng]],33,FALSE)</f>
        <v>#REF!</v>
      </c>
      <c r="AC152" s="40" t="e">
        <f t="shared" si="173"/>
        <v>#REF!</v>
      </c>
      <c r="AD152" s="43" t="e">
        <f t="shared" si="174"/>
        <v>#REF!</v>
      </c>
      <c r="AE152" s="43" t="e">
        <f t="shared" si="175"/>
        <v>#REF!</v>
      </c>
      <c r="AF152" s="39" t="e">
        <f>VLOOKUP(C152,[3]!Table1[[Province]:[Ngày HĐ dự phòng]],12,FALSE)</f>
        <v>#REF!</v>
      </c>
      <c r="AG152" s="39" t="e">
        <f t="shared" si="176"/>
        <v>#REF!</v>
      </c>
      <c r="AH152" s="39">
        <v>44118</v>
      </c>
      <c r="AI152" s="39">
        <v>44132</v>
      </c>
      <c r="AJ152" s="39">
        <v>44132</v>
      </c>
      <c r="AK152" s="231" t="s">
        <v>499</v>
      </c>
      <c r="AL152" s="230">
        <v>44190</v>
      </c>
      <c r="AM152" s="42">
        <v>1453466784</v>
      </c>
      <c r="AN152" s="230">
        <v>44941</v>
      </c>
      <c r="AO152" s="39" t="e">
        <f t="shared" si="177"/>
        <v>#REF!</v>
      </c>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c r="EE152" s="15"/>
      <c r="EF152" s="15"/>
      <c r="EG152" s="15"/>
      <c r="EH152" s="15"/>
      <c r="EI152" s="15"/>
      <c r="EJ152" s="15"/>
      <c r="EK152" s="15"/>
      <c r="EL152" s="15"/>
      <c r="EM152" s="15"/>
      <c r="EN152" s="15"/>
      <c r="EO152" s="15"/>
      <c r="EP152" s="15"/>
      <c r="EQ152" s="15"/>
      <c r="ER152" s="15"/>
      <c r="ES152" s="15"/>
      <c r="ET152" s="15"/>
      <c r="EU152" s="15"/>
      <c r="EV152" s="15"/>
      <c r="EW152" s="15"/>
      <c r="EX152" s="15"/>
      <c r="EY152" s="15"/>
      <c r="EZ152" s="15"/>
      <c r="FA152" s="15"/>
      <c r="FB152" s="15"/>
      <c r="FC152" s="15"/>
      <c r="FD152" s="15"/>
      <c r="FE152" s="15"/>
      <c r="FF152" s="15"/>
      <c r="FG152" s="15"/>
      <c r="FH152" s="15"/>
      <c r="FI152" s="15"/>
      <c r="FJ152" s="15"/>
      <c r="FK152" s="15"/>
      <c r="FL152" s="15"/>
      <c r="FM152" s="15"/>
      <c r="FN152" s="15"/>
      <c r="FO152" s="15"/>
      <c r="FP152" s="15"/>
      <c r="FQ152" s="15"/>
      <c r="FR152" s="15"/>
      <c r="FS152" s="15"/>
      <c r="FT152" s="15"/>
      <c r="FU152" s="15"/>
      <c r="FV152" s="15"/>
      <c r="FW152" s="15"/>
      <c r="FX152" s="15"/>
      <c r="FY152" s="15"/>
      <c r="FZ152" s="15"/>
      <c r="GA152" s="15"/>
      <c r="GB152" s="15"/>
      <c r="GC152" s="15"/>
      <c r="GD152" s="15"/>
      <c r="GE152" s="15"/>
      <c r="GF152" s="15"/>
      <c r="GG152" s="15"/>
      <c r="GH152" s="15"/>
      <c r="GI152" s="15"/>
      <c r="GJ152" s="15"/>
      <c r="GK152" s="15"/>
      <c r="GL152" s="15"/>
      <c r="GM152" s="15"/>
      <c r="GN152" s="15"/>
      <c r="GO152" s="15"/>
      <c r="GP152" s="15"/>
      <c r="GQ152" s="15"/>
      <c r="GR152" s="15"/>
      <c r="GS152" s="15"/>
      <c r="GT152" s="15"/>
      <c r="GU152" s="15"/>
      <c r="GV152" s="15"/>
      <c r="GW152" s="15"/>
      <c r="GX152" s="15"/>
      <c r="GY152" s="15"/>
      <c r="GZ152" s="15"/>
      <c r="HA152" s="15"/>
      <c r="HB152" s="15"/>
      <c r="HC152" s="15"/>
      <c r="HD152" s="15"/>
      <c r="HE152" s="15"/>
      <c r="HF152" s="15"/>
      <c r="HG152" s="15"/>
      <c r="HH152" s="15"/>
      <c r="HI152" s="15"/>
      <c r="HJ152" s="15"/>
      <c r="HK152" s="15"/>
      <c r="HL152" s="15"/>
      <c r="HM152" s="15"/>
      <c r="HN152" s="15"/>
      <c r="HO152" s="15"/>
      <c r="HP152" s="15"/>
      <c r="HQ152" s="15"/>
      <c r="HR152" s="15"/>
      <c r="HS152" s="15"/>
      <c r="HT152" s="15"/>
      <c r="HU152" s="15"/>
      <c r="HV152" s="15"/>
      <c r="HW152" s="15"/>
      <c r="HX152" s="15"/>
      <c r="HY152" s="15"/>
      <c r="HZ152" s="15"/>
      <c r="IA152" s="15"/>
      <c r="IB152" s="15"/>
      <c r="IC152" s="15"/>
      <c r="ID152" s="15"/>
      <c r="IE152" s="15"/>
      <c r="IF152" s="15"/>
      <c r="IG152" s="15"/>
      <c r="IH152" s="15"/>
      <c r="II152" s="15"/>
      <c r="IJ152" s="15"/>
      <c r="IK152" s="15"/>
      <c r="IL152" s="15"/>
      <c r="IM152" s="15"/>
      <c r="IN152" s="15"/>
      <c r="IO152" s="15"/>
      <c r="IP152" s="15"/>
      <c r="IQ152" s="15"/>
      <c r="IR152" s="15"/>
      <c r="IS152" s="15"/>
      <c r="IT152" s="15"/>
      <c r="IU152" s="15"/>
      <c r="IV152" s="15"/>
      <c r="IW152" s="15"/>
      <c r="IX152" s="15"/>
      <c r="IY152" s="15"/>
      <c r="IZ152" s="15"/>
    </row>
    <row r="153" spans="1:260" s="10" customFormat="1" ht="36.75" customHeight="1">
      <c r="A153" s="11">
        <f t="shared" si="167"/>
        <v>17</v>
      </c>
      <c r="B153" s="16" t="str">
        <f>VLOOKUP(A153,'Tên tỉnh'!$A$3:$C$65,2,FALSE)</f>
        <v>VNPT Đắk Nông</v>
      </c>
      <c r="C153" s="17" t="str">
        <f>VLOOKUP(A153,'Tên tỉnh'!$A$3:$C$65,3,FALSE)</f>
        <v>Đắk Nông</v>
      </c>
      <c r="D153" s="18" t="s">
        <v>485</v>
      </c>
      <c r="E153" s="17" t="s">
        <v>486</v>
      </c>
      <c r="F153" s="19">
        <v>43633</v>
      </c>
      <c r="G153" s="11">
        <v>4</v>
      </c>
      <c r="H153" s="11" t="s">
        <v>489</v>
      </c>
      <c r="I153" s="20">
        <v>44056</v>
      </c>
      <c r="J153" s="21" t="s">
        <v>419</v>
      </c>
      <c r="K153" s="11" t="s">
        <v>26</v>
      </c>
      <c r="L153" s="13">
        <v>829150</v>
      </c>
      <c r="M153" s="13" t="e">
        <f>VLOOKUP(C153,[4]!Table1[[Province]:[Ngày HĐ dự phòng]],6,FALSE)</f>
        <v>#REF!</v>
      </c>
      <c r="N153" s="13" t="e">
        <f>VLOOKUP(C153,[4]!Table1[[Province]:[Ngày HĐ dự phòng]],7,FALSE)</f>
        <v>#REF!</v>
      </c>
      <c r="O153" s="13" t="e">
        <f t="shared" si="156"/>
        <v>#REF!</v>
      </c>
      <c r="P153" s="12"/>
      <c r="Q153" s="22" t="e">
        <f>VLOOKUP(C153,[4]!Table1[[Province]:[Ngày HĐ dự phòng]],16,FALSE)</f>
        <v>#REF!</v>
      </c>
      <c r="R153" s="12"/>
      <c r="S153" s="22">
        <v>44208</v>
      </c>
      <c r="T153" s="22">
        <v>44127</v>
      </c>
      <c r="U153" s="22" t="e">
        <f t="shared" si="170"/>
        <v>#REF!</v>
      </c>
      <c r="V153" s="14" t="e">
        <f t="shared" si="171"/>
        <v>#REF!</v>
      </c>
      <c r="W153" s="12">
        <v>30</v>
      </c>
      <c r="X153" s="14" t="e">
        <f t="shared" si="172"/>
        <v>#REF!</v>
      </c>
      <c r="Y153" s="218" t="e">
        <f>VLOOKUP(C153,[4]!Table1[[Province]:[Ngày HĐ dự phòng]],32,FALSE)</f>
        <v>#REF!</v>
      </c>
      <c r="Z153" s="22" t="e">
        <f>VLOOKUP(C153,[4]!Table1[[Province]:[Ngày HĐ dự phòng]],33,FALSE)</f>
        <v>#REF!</v>
      </c>
      <c r="AA153" s="218" t="e">
        <f>VLOOKUP(C153,[4]!Table1[[Province]:[Ngày HĐ dự phòng]],34,FALSE)</f>
        <v>#REF!</v>
      </c>
      <c r="AB153" s="22" t="e">
        <f>VLOOKUP(C153,[4]!Table1[[Province]:[Ngày HĐ dự phòng]],35,FALSE)</f>
        <v>#REF!</v>
      </c>
      <c r="AC153" s="40" t="e">
        <f t="shared" si="173"/>
        <v>#REF!</v>
      </c>
      <c r="AD153" s="43" t="e">
        <f t="shared" si="174"/>
        <v>#REF!</v>
      </c>
      <c r="AE153" s="43" t="e">
        <f t="shared" si="175"/>
        <v>#REF!</v>
      </c>
      <c r="AF153" s="39" t="e">
        <f>VLOOKUP(C153,[4]!Table1[[Province]:[Ngày HĐ dự phòng]],13,FALSE)</f>
        <v>#REF!</v>
      </c>
      <c r="AG153" s="39" t="e">
        <f t="shared" si="176"/>
        <v>#REF!</v>
      </c>
      <c r="AH153" s="39">
        <v>44127</v>
      </c>
      <c r="AI153" s="39">
        <v>44161</v>
      </c>
      <c r="AJ153" s="39">
        <v>44161</v>
      </c>
      <c r="AK153" s="231" t="s">
        <v>500</v>
      </c>
      <c r="AL153" s="230">
        <v>44214</v>
      </c>
      <c r="AM153" s="42">
        <v>241970845</v>
      </c>
      <c r="AN153" s="230">
        <v>44970</v>
      </c>
      <c r="AO153" s="39" t="e">
        <f t="shared" si="177"/>
        <v>#REF!</v>
      </c>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c r="EM153" s="15"/>
      <c r="EN153" s="15"/>
      <c r="EO153" s="15"/>
      <c r="EP153" s="15"/>
      <c r="EQ153" s="15"/>
      <c r="ER153" s="15"/>
      <c r="ES153" s="15"/>
      <c r="ET153" s="15"/>
      <c r="EU153" s="15"/>
      <c r="EV153" s="15"/>
      <c r="EW153" s="15"/>
      <c r="EX153" s="15"/>
      <c r="EY153" s="15"/>
      <c r="EZ153" s="15"/>
      <c r="FA153" s="15"/>
      <c r="FB153" s="15"/>
      <c r="FC153" s="15"/>
      <c r="FD153" s="15"/>
      <c r="FE153" s="15"/>
      <c r="FF153" s="15"/>
      <c r="FG153" s="15"/>
      <c r="FH153" s="15"/>
      <c r="FI153" s="15"/>
      <c r="FJ153" s="15"/>
      <c r="FK153" s="15"/>
      <c r="FL153" s="15"/>
      <c r="FM153" s="15"/>
      <c r="FN153" s="15"/>
      <c r="FO153" s="15"/>
      <c r="FP153" s="15"/>
      <c r="FQ153" s="15"/>
      <c r="FR153" s="15"/>
      <c r="FS153" s="15"/>
      <c r="FT153" s="15"/>
      <c r="FU153" s="15"/>
      <c r="FV153" s="15"/>
      <c r="FW153" s="15"/>
      <c r="FX153" s="15"/>
      <c r="FY153" s="15"/>
      <c r="FZ153" s="15"/>
      <c r="GA153" s="15"/>
      <c r="GB153" s="15"/>
      <c r="GC153" s="15"/>
      <c r="GD153" s="15"/>
      <c r="GE153" s="15"/>
      <c r="GF153" s="15"/>
      <c r="GG153" s="15"/>
      <c r="GH153" s="15"/>
      <c r="GI153" s="15"/>
      <c r="GJ153" s="15"/>
      <c r="GK153" s="15"/>
      <c r="GL153" s="15"/>
      <c r="GM153" s="15"/>
      <c r="GN153" s="15"/>
      <c r="GO153" s="15"/>
      <c r="GP153" s="15"/>
      <c r="GQ153" s="15"/>
      <c r="GR153" s="15"/>
      <c r="GS153" s="15"/>
      <c r="GT153" s="15"/>
      <c r="GU153" s="15"/>
      <c r="GV153" s="15"/>
      <c r="GW153" s="15"/>
      <c r="GX153" s="15"/>
      <c r="GY153" s="15"/>
      <c r="GZ153" s="15"/>
      <c r="HA153" s="15"/>
      <c r="HB153" s="15"/>
      <c r="HC153" s="15"/>
      <c r="HD153" s="15"/>
      <c r="HE153" s="15"/>
      <c r="HF153" s="15"/>
      <c r="HG153" s="15"/>
      <c r="HH153" s="15"/>
      <c r="HI153" s="15"/>
      <c r="HJ153" s="15"/>
      <c r="HK153" s="15"/>
      <c r="HL153" s="15"/>
      <c r="HM153" s="15"/>
      <c r="HN153" s="15"/>
      <c r="HO153" s="15"/>
      <c r="HP153" s="15"/>
      <c r="HQ153" s="15"/>
      <c r="HR153" s="15"/>
      <c r="HS153" s="15"/>
      <c r="HT153" s="15"/>
      <c r="HU153" s="15"/>
      <c r="HV153" s="15"/>
      <c r="HW153" s="15"/>
      <c r="HX153" s="15"/>
      <c r="HY153" s="15"/>
      <c r="HZ153" s="15"/>
      <c r="IA153" s="15"/>
      <c r="IB153" s="15"/>
      <c r="IC153" s="15"/>
      <c r="ID153" s="15"/>
      <c r="IE153" s="15"/>
      <c r="IF153" s="15"/>
      <c r="IG153" s="15"/>
      <c r="IH153" s="15"/>
      <c r="II153" s="15"/>
      <c r="IJ153" s="15"/>
      <c r="IK153" s="15"/>
      <c r="IL153" s="15"/>
      <c r="IM153" s="15"/>
      <c r="IN153" s="15"/>
      <c r="IO153" s="15"/>
      <c r="IP153" s="15"/>
      <c r="IQ153" s="15"/>
      <c r="IR153" s="15"/>
      <c r="IS153" s="15"/>
      <c r="IT153" s="15"/>
      <c r="IU153" s="15"/>
      <c r="IV153" s="15"/>
      <c r="IW153" s="15"/>
      <c r="IX153" s="15"/>
      <c r="IY153" s="15"/>
      <c r="IZ153" s="15"/>
    </row>
    <row r="154" spans="1:260" s="10" customFormat="1" ht="36.75" customHeight="1">
      <c r="A154" s="11">
        <f t="shared" si="167"/>
        <v>17</v>
      </c>
      <c r="B154" s="16" t="str">
        <f>VLOOKUP(A154,'Tên tỉnh'!$A$3:$C$65,2,FALSE)</f>
        <v>VNPT Đắk Nông</v>
      </c>
      <c r="C154" s="17" t="str">
        <f>VLOOKUP(A154,'Tên tỉnh'!$A$3:$C$65,3,FALSE)</f>
        <v>Đắk Nông</v>
      </c>
      <c r="D154" s="18" t="s">
        <v>485</v>
      </c>
      <c r="E154" s="17" t="s">
        <v>486</v>
      </c>
      <c r="F154" s="19">
        <v>43633</v>
      </c>
      <c r="G154" s="11">
        <v>5</v>
      </c>
      <c r="H154" s="11" t="s">
        <v>490</v>
      </c>
      <c r="I154" s="20">
        <v>44056</v>
      </c>
      <c r="J154" s="21" t="s">
        <v>419</v>
      </c>
      <c r="K154" s="11" t="s">
        <v>26</v>
      </c>
      <c r="L154" s="13">
        <v>829150</v>
      </c>
      <c r="M154" s="13" t="e">
        <f>VLOOKUP(C154,[5]!Table1[[Province]:[Ngày HĐ dự phòng]],5,FALSE)</f>
        <v>#REF!</v>
      </c>
      <c r="N154" s="13" t="e">
        <f>VLOOKUP(C154,[5]!Table1[[Province]:[Ngày HĐ dự phòng]],6,FALSE)</f>
        <v>#REF!</v>
      </c>
      <c r="O154" s="13" t="e">
        <f t="shared" si="156"/>
        <v>#REF!</v>
      </c>
      <c r="P154" s="12"/>
      <c r="Q154" s="22" t="e">
        <f>VLOOKUP(C154,[5]!Table1[[Province]:[Ngày HĐ dự phòng]],14,FALSE)</f>
        <v>#REF!</v>
      </c>
      <c r="R154" s="12"/>
      <c r="S154" s="22">
        <v>44210</v>
      </c>
      <c r="T154" s="22">
        <v>44148</v>
      </c>
      <c r="U154" s="22" t="e">
        <f t="shared" si="170"/>
        <v>#REF!</v>
      </c>
      <c r="V154" s="14" t="e">
        <f t="shared" si="171"/>
        <v>#REF!</v>
      </c>
      <c r="W154" s="12">
        <v>30</v>
      </c>
      <c r="X154" s="14" t="e">
        <f t="shared" si="172"/>
        <v>#REF!</v>
      </c>
      <c r="Y154" s="218" t="e">
        <f>VLOOKUP(C154,[5]!Table1[[Province]:[Ngày HĐ dự phòng]],30,FALSE)</f>
        <v>#REF!</v>
      </c>
      <c r="Z154" s="22" t="e">
        <f>VLOOKUP(C154,[5]!Table1[[Province]:[Ngày HĐ dự phòng]],31,FALSE)</f>
        <v>#REF!</v>
      </c>
      <c r="AA154" s="218" t="e">
        <f>VLOOKUP(C154,[5]!Table1[[Province]:[Ngày HĐ dự phòng]],32,FALSE)</f>
        <v>#REF!</v>
      </c>
      <c r="AB154" s="22" t="e">
        <f>VLOOKUP(C154,[5]!Table1[[Province]:[Ngày HĐ dự phòng]],33,FALSE)</f>
        <v>#REF!</v>
      </c>
      <c r="AC154" s="40" t="e">
        <f t="shared" si="173"/>
        <v>#REF!</v>
      </c>
      <c r="AD154" s="43" t="e">
        <f t="shared" si="174"/>
        <v>#REF!</v>
      </c>
      <c r="AE154" s="43" t="e">
        <f t="shared" si="175"/>
        <v>#REF!</v>
      </c>
      <c r="AF154" s="39" t="e">
        <f>VLOOKUP(C154,[5]!Table1[[Province]:[Ngày HĐ dự phòng]],12,FALSE)</f>
        <v>#REF!</v>
      </c>
      <c r="AG154" s="39" t="e">
        <f t="shared" si="176"/>
        <v>#REF!</v>
      </c>
      <c r="AH154" s="39">
        <v>44148</v>
      </c>
      <c r="AI154" s="39">
        <v>44162</v>
      </c>
      <c r="AJ154" s="39">
        <v>44162</v>
      </c>
      <c r="AK154" s="232" t="s">
        <v>501</v>
      </c>
      <c r="AL154" s="230">
        <v>44214</v>
      </c>
      <c r="AM154" s="42">
        <v>786063220</v>
      </c>
      <c r="AN154" s="230">
        <v>44970</v>
      </c>
      <c r="AO154" s="39" t="e">
        <f t="shared" si="177"/>
        <v>#REF!</v>
      </c>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c r="EE154" s="15"/>
      <c r="EF154" s="15"/>
      <c r="EG154" s="15"/>
      <c r="EH154" s="15"/>
      <c r="EI154" s="15"/>
      <c r="EJ154" s="15"/>
      <c r="EK154" s="15"/>
      <c r="EL154" s="15"/>
      <c r="EM154" s="15"/>
      <c r="EN154" s="15"/>
      <c r="EO154" s="15"/>
      <c r="EP154" s="15"/>
      <c r="EQ154" s="15"/>
      <c r="ER154" s="15"/>
      <c r="ES154" s="15"/>
      <c r="ET154" s="15"/>
      <c r="EU154" s="15"/>
      <c r="EV154" s="15"/>
      <c r="EW154" s="15"/>
      <c r="EX154" s="15"/>
      <c r="EY154" s="15"/>
      <c r="EZ154" s="15"/>
      <c r="FA154" s="15"/>
      <c r="FB154" s="15"/>
      <c r="FC154" s="15"/>
      <c r="FD154" s="15"/>
      <c r="FE154" s="15"/>
      <c r="FF154" s="15"/>
      <c r="FG154" s="15"/>
      <c r="FH154" s="15"/>
      <c r="FI154" s="15"/>
      <c r="FJ154" s="15"/>
      <c r="FK154" s="15"/>
      <c r="FL154" s="15"/>
      <c r="FM154" s="15"/>
      <c r="FN154" s="15"/>
      <c r="FO154" s="15"/>
      <c r="FP154" s="15"/>
      <c r="FQ154" s="15"/>
      <c r="FR154" s="15"/>
      <c r="FS154" s="15"/>
      <c r="FT154" s="15"/>
      <c r="FU154" s="15"/>
      <c r="FV154" s="15"/>
      <c r="FW154" s="15"/>
      <c r="FX154" s="15"/>
      <c r="FY154" s="15"/>
      <c r="FZ154" s="15"/>
      <c r="GA154" s="15"/>
      <c r="GB154" s="15"/>
      <c r="GC154" s="15"/>
      <c r="GD154" s="15"/>
      <c r="GE154" s="15"/>
      <c r="GF154" s="15"/>
      <c r="GG154" s="15"/>
      <c r="GH154" s="15"/>
      <c r="GI154" s="15"/>
      <c r="GJ154" s="15"/>
      <c r="GK154" s="15"/>
      <c r="GL154" s="15"/>
      <c r="GM154" s="15"/>
      <c r="GN154" s="15"/>
      <c r="GO154" s="15"/>
      <c r="GP154" s="15"/>
      <c r="GQ154" s="15"/>
      <c r="GR154" s="15"/>
      <c r="GS154" s="15"/>
      <c r="GT154" s="15"/>
      <c r="GU154" s="15"/>
      <c r="GV154" s="15"/>
      <c r="GW154" s="15"/>
      <c r="GX154" s="15"/>
      <c r="GY154" s="15"/>
      <c r="GZ154" s="15"/>
      <c r="HA154" s="15"/>
      <c r="HB154" s="15"/>
      <c r="HC154" s="15"/>
      <c r="HD154" s="15"/>
      <c r="HE154" s="15"/>
      <c r="HF154" s="15"/>
      <c r="HG154" s="15"/>
      <c r="HH154" s="15"/>
      <c r="HI154" s="15"/>
      <c r="HJ154" s="15"/>
      <c r="HK154" s="15"/>
      <c r="HL154" s="15"/>
      <c r="HM154" s="15"/>
      <c r="HN154" s="15"/>
      <c r="HO154" s="15"/>
      <c r="HP154" s="15"/>
      <c r="HQ154" s="15"/>
      <c r="HR154" s="15"/>
      <c r="HS154" s="15"/>
      <c r="HT154" s="15"/>
      <c r="HU154" s="15"/>
      <c r="HV154" s="15"/>
      <c r="HW154" s="15"/>
      <c r="HX154" s="15"/>
      <c r="HY154" s="15"/>
      <c r="HZ154" s="15"/>
      <c r="IA154" s="15"/>
      <c r="IB154" s="15"/>
      <c r="IC154" s="15"/>
      <c r="ID154" s="15"/>
      <c r="IE154" s="15"/>
      <c r="IF154" s="15"/>
      <c r="IG154" s="15"/>
      <c r="IH154" s="15"/>
      <c r="II154" s="15"/>
      <c r="IJ154" s="15"/>
      <c r="IK154" s="15"/>
      <c r="IL154" s="15"/>
      <c r="IM154" s="15"/>
      <c r="IN154" s="15"/>
      <c r="IO154" s="15"/>
      <c r="IP154" s="15"/>
      <c r="IQ154" s="15"/>
      <c r="IR154" s="15"/>
      <c r="IS154" s="15"/>
      <c r="IT154" s="15"/>
      <c r="IU154" s="15"/>
      <c r="IV154" s="15"/>
      <c r="IW154" s="15"/>
      <c r="IX154" s="15"/>
      <c r="IY154" s="15"/>
      <c r="IZ154" s="15"/>
    </row>
    <row r="155" spans="1:260" s="25" customFormat="1" ht="27" customHeight="1">
      <c r="A155" s="11">
        <f t="shared" si="167"/>
        <v>17</v>
      </c>
      <c r="B155" s="16" t="str">
        <f>VLOOKUP(A155,'Tên tỉnh'!$A$3:$C$65,2,FALSE)</f>
        <v>VNPT Đắk Nông</v>
      </c>
      <c r="C155" s="17" t="str">
        <f>VLOOKUP(A155,'Tên tỉnh'!$A$3:$C$65,3,FALSE)</f>
        <v>Đắk Nông</v>
      </c>
      <c r="D155" s="18" t="s">
        <v>485</v>
      </c>
      <c r="E155" s="17" t="s">
        <v>486</v>
      </c>
      <c r="F155" s="19">
        <v>43633</v>
      </c>
      <c r="G155" s="11">
        <v>6</v>
      </c>
      <c r="H155" s="12" t="s">
        <v>491</v>
      </c>
      <c r="I155" s="20">
        <v>44056</v>
      </c>
      <c r="J155" s="21" t="s">
        <v>419</v>
      </c>
      <c r="K155" s="11" t="s">
        <v>26</v>
      </c>
      <c r="L155" s="13">
        <v>829150</v>
      </c>
      <c r="M155" s="13" t="e">
        <f>VLOOKUP(C155,[6]!Table1[[Province]:[Ngày HĐ dự phòng]],5,FALSE)</f>
        <v>#REF!</v>
      </c>
      <c r="N155" s="13" t="e">
        <f>VLOOKUP(C155,[6]!Table1[[Province]:[Ngày HĐ dự phòng]],6,FALSE)</f>
        <v>#REF!</v>
      </c>
      <c r="O155" s="13" t="e">
        <f t="shared" si="156"/>
        <v>#REF!</v>
      </c>
      <c r="P155" s="12"/>
      <c r="Q155" s="22" t="e">
        <f>VLOOKUP(C155,[6]!Table1[[Province]:[Ngày HĐ dự phòng]],14,FALSE)</f>
        <v>#REF!</v>
      </c>
      <c r="R155" s="12"/>
      <c r="S155" s="22">
        <v>44251</v>
      </c>
      <c r="T155" s="22">
        <v>44179</v>
      </c>
      <c r="U155" s="22" t="e">
        <f t="shared" si="170"/>
        <v>#REF!</v>
      </c>
      <c r="V155" s="14" t="e">
        <f t="shared" si="171"/>
        <v>#REF!</v>
      </c>
      <c r="W155" s="12">
        <v>30</v>
      </c>
      <c r="X155" s="14" t="e">
        <f t="shared" si="172"/>
        <v>#REF!</v>
      </c>
      <c r="Y155" s="218" t="e">
        <f>VLOOKUP(C155,[6]!Table1[[Province]:[Ngày HĐ dự phòng]],30,FALSE)</f>
        <v>#REF!</v>
      </c>
      <c r="Z155" s="22" t="e">
        <f>VLOOKUP(C155,[6]!Table1[[Province]:[Ngày HĐ dự phòng]],31,FALSE)</f>
        <v>#REF!</v>
      </c>
      <c r="AA155" s="218" t="e">
        <f>VLOOKUP(C155,[6]!Table1[[Province]:[Ngày HĐ dự phòng]],32,FALSE)</f>
        <v>#REF!</v>
      </c>
      <c r="AB155" s="22" t="e">
        <f>VLOOKUP(C155,[6]!Table1[[Province]:[Ngày HĐ dự phòng]],33,FALSE)</f>
        <v>#REF!</v>
      </c>
      <c r="AC155" s="40" t="e">
        <f t="shared" si="173"/>
        <v>#REF!</v>
      </c>
      <c r="AD155" s="43" t="e">
        <f t="shared" si="174"/>
        <v>#REF!</v>
      </c>
      <c r="AE155" s="43" t="e">
        <f t="shared" si="175"/>
        <v>#REF!</v>
      </c>
      <c r="AF155" s="39" t="e">
        <f>VLOOKUP(C155,[6]!Table1[[Province]:[Ngày HĐ dự phòng]],12,FALSE)</f>
        <v>#REF!</v>
      </c>
      <c r="AG155" s="39" t="e">
        <f t="shared" si="176"/>
        <v>#REF!</v>
      </c>
      <c r="AH155" s="39">
        <v>44179</v>
      </c>
      <c r="AI155" s="39">
        <v>44190</v>
      </c>
      <c r="AJ155" s="39">
        <v>44190</v>
      </c>
      <c r="AK155" s="232" t="s">
        <v>502</v>
      </c>
      <c r="AL155" s="230">
        <v>44259</v>
      </c>
      <c r="AM155" s="42">
        <v>1476131599</v>
      </c>
      <c r="AN155" s="230">
        <v>45012</v>
      </c>
      <c r="AO155" s="39" t="e">
        <f t="shared" si="177"/>
        <v>#REF!</v>
      </c>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c r="BP155" s="34"/>
      <c r="BQ155" s="34"/>
      <c r="BR155" s="34"/>
      <c r="BS155" s="34"/>
      <c r="BT155" s="34"/>
      <c r="BU155" s="34"/>
      <c r="BV155" s="34"/>
      <c r="BW155" s="34"/>
      <c r="BX155" s="34"/>
      <c r="BY155" s="34"/>
      <c r="BZ155" s="34"/>
      <c r="CA155" s="34"/>
      <c r="CB155" s="34"/>
      <c r="CC155" s="34"/>
      <c r="CD155" s="34"/>
      <c r="CE155" s="34"/>
      <c r="CF155" s="34"/>
      <c r="CG155" s="34"/>
      <c r="CH155" s="34"/>
      <c r="CI155" s="34"/>
      <c r="CJ155" s="34"/>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H155" s="34"/>
      <c r="DI155" s="34"/>
      <c r="DJ155" s="34"/>
      <c r="DK155" s="34"/>
      <c r="DL155" s="34"/>
      <c r="DM155" s="34"/>
      <c r="DN155" s="34"/>
      <c r="DO155" s="34"/>
      <c r="DP155" s="34"/>
      <c r="DQ155" s="34"/>
      <c r="DR155" s="34"/>
      <c r="DS155" s="34"/>
      <c r="DT155" s="34"/>
      <c r="DU155" s="34"/>
      <c r="DV155" s="34"/>
      <c r="DW155" s="34"/>
      <c r="DX155" s="34"/>
      <c r="DY155" s="34"/>
      <c r="DZ155" s="34"/>
      <c r="EA155" s="34"/>
      <c r="EB155" s="34"/>
      <c r="EC155" s="34"/>
      <c r="ED155" s="34"/>
      <c r="EE155" s="34"/>
      <c r="EF155" s="34"/>
      <c r="EG155" s="34"/>
      <c r="EH155" s="34"/>
      <c r="EI155" s="34"/>
      <c r="EJ155" s="34"/>
      <c r="EK155" s="34"/>
      <c r="EL155" s="34"/>
      <c r="EM155" s="34"/>
      <c r="EN155" s="34"/>
      <c r="EO155" s="34"/>
      <c r="EP155" s="34"/>
      <c r="EQ155" s="34"/>
      <c r="ER155" s="34"/>
      <c r="ES155" s="34"/>
      <c r="ET155" s="34"/>
      <c r="EU155" s="34"/>
      <c r="EV155" s="34"/>
      <c r="EW155" s="34"/>
      <c r="EX155" s="34"/>
      <c r="EY155" s="34"/>
      <c r="EZ155" s="34"/>
      <c r="FA155" s="34"/>
      <c r="FB155" s="34"/>
      <c r="FC155" s="34"/>
      <c r="FD155" s="34"/>
      <c r="FE155" s="34"/>
      <c r="FF155" s="34"/>
      <c r="FG155" s="34"/>
      <c r="FH155" s="34"/>
      <c r="FI155" s="34"/>
      <c r="FJ155" s="34"/>
      <c r="FK155" s="34"/>
      <c r="FL155" s="34"/>
      <c r="FM155" s="34"/>
      <c r="FN155" s="34"/>
      <c r="FO155" s="34"/>
      <c r="FP155" s="34"/>
      <c r="FQ155" s="34"/>
      <c r="FR155" s="34"/>
      <c r="FS155" s="34"/>
      <c r="FT155" s="34"/>
      <c r="FU155" s="34"/>
      <c r="FV155" s="34"/>
      <c r="FW155" s="34"/>
      <c r="FX155" s="34"/>
      <c r="FY155" s="34"/>
      <c r="FZ155" s="34"/>
      <c r="GA155" s="34"/>
      <c r="GB155" s="34"/>
      <c r="GC155" s="34"/>
      <c r="GD155" s="34"/>
      <c r="GE155" s="34"/>
      <c r="GF155" s="34"/>
      <c r="GG155" s="34"/>
      <c r="GH155" s="34"/>
      <c r="GI155" s="34"/>
      <c r="GJ155" s="34"/>
      <c r="GK155" s="34"/>
      <c r="GL155" s="34"/>
      <c r="GM155" s="34"/>
      <c r="GN155" s="34"/>
      <c r="GO155" s="34"/>
      <c r="GP155" s="34"/>
      <c r="GQ155" s="34"/>
      <c r="GR155" s="34"/>
      <c r="GS155" s="34"/>
      <c r="GT155" s="34"/>
      <c r="GU155" s="34"/>
      <c r="GV155" s="34"/>
      <c r="GW155" s="34"/>
      <c r="GX155" s="34"/>
      <c r="GY155" s="34"/>
      <c r="GZ155" s="34"/>
      <c r="HA155" s="34"/>
      <c r="HB155" s="34"/>
      <c r="HC155" s="34"/>
      <c r="HD155" s="34"/>
      <c r="HE155" s="34"/>
      <c r="HF155" s="34"/>
      <c r="HG155" s="34"/>
      <c r="HH155" s="34"/>
      <c r="HI155" s="34"/>
      <c r="HJ155" s="34"/>
      <c r="HK155" s="34"/>
      <c r="HL155" s="34"/>
      <c r="HM155" s="34"/>
      <c r="HN155" s="34"/>
      <c r="HO155" s="34"/>
      <c r="HP155" s="34"/>
      <c r="HQ155" s="34"/>
      <c r="HR155" s="34"/>
      <c r="HS155" s="34"/>
      <c r="HT155" s="34"/>
      <c r="HU155" s="34"/>
      <c r="HV155" s="34"/>
      <c r="HW155" s="34"/>
      <c r="HX155" s="34"/>
      <c r="HY155" s="34"/>
      <c r="HZ155" s="34"/>
      <c r="IA155" s="34"/>
      <c r="IB155" s="34"/>
      <c r="IC155" s="34"/>
      <c r="ID155" s="34"/>
      <c r="IE155" s="34"/>
      <c r="IF155" s="34"/>
      <c r="IG155" s="34"/>
      <c r="IH155" s="34"/>
      <c r="II155" s="34"/>
      <c r="IJ155" s="34"/>
      <c r="IK155" s="34"/>
      <c r="IL155" s="34"/>
      <c r="IM155" s="34"/>
      <c r="IN155" s="34"/>
      <c r="IO155" s="34"/>
      <c r="IP155" s="34"/>
      <c r="IQ155" s="34"/>
      <c r="IR155" s="34"/>
      <c r="IS155" s="34"/>
      <c r="IT155" s="34"/>
      <c r="IU155" s="34"/>
      <c r="IV155" s="34"/>
      <c r="IW155" s="34"/>
      <c r="IX155" s="34"/>
      <c r="IY155" s="34"/>
      <c r="IZ155" s="34"/>
    </row>
    <row r="156" spans="1:260" s="10" customFormat="1" ht="36.75" customHeight="1">
      <c r="A156" s="11">
        <f t="shared" si="167"/>
        <v>17</v>
      </c>
      <c r="B156" s="16" t="str">
        <f>VLOOKUP(A156,'Tên tỉnh'!$A$3:$C$65,2,FALSE)</f>
        <v>VNPT Đắk Nông</v>
      </c>
      <c r="C156" s="17" t="str">
        <f>VLOOKUP(A156,'Tên tỉnh'!$A$3:$C$65,3,FALSE)</f>
        <v>Đắk Nông</v>
      </c>
      <c r="D156" s="18" t="s">
        <v>485</v>
      </c>
      <c r="E156" s="17" t="s">
        <v>486</v>
      </c>
      <c r="F156" s="19">
        <v>43633</v>
      </c>
      <c r="G156" s="11">
        <v>7</v>
      </c>
      <c r="H156" s="11" t="s">
        <v>492</v>
      </c>
      <c r="I156" s="20">
        <v>44056</v>
      </c>
      <c r="J156" s="21" t="s">
        <v>419</v>
      </c>
      <c r="K156" s="11" t="s">
        <v>26</v>
      </c>
      <c r="L156" s="13">
        <v>829150</v>
      </c>
      <c r="M156" s="13" t="e">
        <f>VLOOKUP(C155,[7]!Table1[[Province]:[Ngày HĐ dự phòng]],6,FALSE)</f>
        <v>#REF!</v>
      </c>
      <c r="N156" s="13" t="e">
        <f>VLOOKUP(C155,[7]!Table1[[Province]:[Ngày HĐ dự phòng]],7,FALSE)</f>
        <v>#REF!</v>
      </c>
      <c r="O156" s="13" t="e">
        <f t="shared" si="156"/>
        <v>#REF!</v>
      </c>
      <c r="P156" s="12"/>
      <c r="Q156" s="22" t="e">
        <f>VLOOKUP(C155,[7]!Table1[[Province]:[Ngày HĐ dự phòng]],16,FALSE)</f>
        <v>#REF!</v>
      </c>
      <c r="R156" s="12"/>
      <c r="S156" s="22">
        <v>44263</v>
      </c>
      <c r="T156" s="22">
        <v>44200</v>
      </c>
      <c r="U156" s="22" t="e">
        <f t="shared" si="170"/>
        <v>#REF!</v>
      </c>
      <c r="V156" s="14" t="e">
        <f t="shared" si="171"/>
        <v>#REF!</v>
      </c>
      <c r="W156" s="12">
        <v>30</v>
      </c>
      <c r="X156" s="14" t="e">
        <f t="shared" si="172"/>
        <v>#REF!</v>
      </c>
      <c r="Y156" s="218" t="e">
        <f>VLOOKUP(C155,[7]!Table1[[Province]:[Ngày HĐ dự phòng]],32,FALSE)</f>
        <v>#REF!</v>
      </c>
      <c r="Z156" s="22" t="e">
        <f>VLOOKUP(C155,[7]!Table1[[Province]:[Ngày HĐ dự phòng]],33,FALSE)</f>
        <v>#REF!</v>
      </c>
      <c r="AA156" s="218" t="e">
        <f>VLOOKUP(C155,[7]!Table1[[Province]:[Ngày HĐ dự phòng]],34,FALSE)</f>
        <v>#REF!</v>
      </c>
      <c r="AB156" s="22" t="e">
        <f>VLOOKUP(C155,[7]!Table1[[Province]:[Ngày HĐ dự phòng]],35,FALSE)</f>
        <v>#REF!</v>
      </c>
      <c r="AC156" s="40" t="e">
        <f t="shared" si="173"/>
        <v>#REF!</v>
      </c>
      <c r="AD156" s="43" t="e">
        <f t="shared" si="174"/>
        <v>#REF!</v>
      </c>
      <c r="AE156" s="43" t="e">
        <f t="shared" si="175"/>
        <v>#REF!</v>
      </c>
      <c r="AF156" s="39" t="e">
        <f>VLOOKUP(C155,[7]!Table1[[Province]:[Ngày HĐ dự phòng]],13,FALSE)</f>
        <v>#REF!</v>
      </c>
      <c r="AG156" s="39" t="e">
        <f t="shared" si="176"/>
        <v>#REF!</v>
      </c>
      <c r="AH156" s="39">
        <v>44200</v>
      </c>
      <c r="AI156" s="39">
        <v>44210</v>
      </c>
      <c r="AJ156" s="39">
        <v>44210</v>
      </c>
      <c r="AK156" s="232" t="s">
        <v>503</v>
      </c>
      <c r="AL156" s="230">
        <v>44272</v>
      </c>
      <c r="AM156" s="42">
        <v>492515100</v>
      </c>
      <c r="AN156" s="230">
        <v>45023</v>
      </c>
      <c r="AO156" s="39" t="e">
        <f t="shared" si="177"/>
        <v>#REF!</v>
      </c>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c r="EM156" s="15"/>
      <c r="EN156" s="15"/>
      <c r="EO156" s="15"/>
      <c r="EP156" s="15"/>
      <c r="EQ156" s="15"/>
      <c r="ER156" s="15"/>
      <c r="ES156" s="15"/>
      <c r="ET156" s="15"/>
      <c r="EU156" s="15"/>
      <c r="EV156" s="15"/>
      <c r="EW156" s="15"/>
      <c r="EX156" s="15"/>
      <c r="EY156" s="15"/>
      <c r="EZ156" s="15"/>
      <c r="FA156" s="15"/>
      <c r="FB156" s="15"/>
      <c r="FC156" s="15"/>
      <c r="FD156" s="15"/>
      <c r="FE156" s="15"/>
      <c r="FF156" s="15"/>
      <c r="FG156" s="15"/>
      <c r="FH156" s="15"/>
      <c r="FI156" s="15"/>
      <c r="FJ156" s="15"/>
      <c r="FK156" s="15"/>
      <c r="FL156" s="15"/>
      <c r="FM156" s="15"/>
      <c r="FN156" s="15"/>
      <c r="FO156" s="15"/>
      <c r="FP156" s="15"/>
      <c r="FQ156" s="15"/>
      <c r="FR156" s="15"/>
      <c r="FS156" s="15"/>
      <c r="FT156" s="15"/>
      <c r="FU156" s="15"/>
      <c r="FV156" s="15"/>
      <c r="FW156" s="15"/>
      <c r="FX156" s="15"/>
      <c r="FY156" s="15"/>
      <c r="FZ156" s="15"/>
      <c r="GA156" s="15"/>
      <c r="GB156" s="15"/>
      <c r="GC156" s="15"/>
      <c r="GD156" s="15"/>
      <c r="GE156" s="15"/>
      <c r="GF156" s="15"/>
      <c r="GG156" s="15"/>
      <c r="GH156" s="15"/>
      <c r="GI156" s="15"/>
      <c r="GJ156" s="15"/>
      <c r="GK156" s="15"/>
      <c r="GL156" s="15"/>
      <c r="GM156" s="15"/>
      <c r="GN156" s="15"/>
      <c r="GO156" s="15"/>
      <c r="GP156" s="15"/>
      <c r="GQ156" s="15"/>
      <c r="GR156" s="15"/>
      <c r="GS156" s="15"/>
      <c r="GT156" s="15"/>
      <c r="GU156" s="15"/>
      <c r="GV156" s="15"/>
      <c r="GW156" s="15"/>
      <c r="GX156" s="15"/>
      <c r="GY156" s="15"/>
      <c r="GZ156" s="15"/>
      <c r="HA156" s="15"/>
      <c r="HB156" s="15"/>
      <c r="HC156" s="15"/>
      <c r="HD156" s="15"/>
      <c r="HE156" s="15"/>
      <c r="HF156" s="15"/>
      <c r="HG156" s="15"/>
      <c r="HH156" s="15"/>
      <c r="HI156" s="15"/>
      <c r="HJ156" s="15"/>
      <c r="HK156" s="15"/>
      <c r="HL156" s="15"/>
      <c r="HM156" s="15"/>
      <c r="HN156" s="15"/>
      <c r="HO156" s="15"/>
      <c r="HP156" s="15"/>
      <c r="HQ156" s="15"/>
      <c r="HR156" s="15"/>
      <c r="HS156" s="15"/>
      <c r="HT156" s="15"/>
      <c r="HU156" s="15"/>
      <c r="HV156" s="15"/>
      <c r="HW156" s="15"/>
      <c r="HX156" s="15"/>
      <c r="HY156" s="15"/>
      <c r="HZ156" s="15"/>
      <c r="IA156" s="15"/>
      <c r="IB156" s="15"/>
      <c r="IC156" s="15"/>
      <c r="ID156" s="15"/>
      <c r="IE156" s="15"/>
      <c r="IF156" s="15"/>
      <c r="IG156" s="15"/>
      <c r="IH156" s="15"/>
      <c r="II156" s="15"/>
      <c r="IJ156" s="15"/>
      <c r="IK156" s="15"/>
      <c r="IL156" s="15"/>
      <c r="IM156" s="15"/>
      <c r="IN156" s="15"/>
      <c r="IO156" s="15"/>
      <c r="IP156" s="15"/>
      <c r="IQ156" s="15"/>
      <c r="IR156" s="15"/>
      <c r="IS156" s="15"/>
      <c r="IT156" s="15"/>
      <c r="IU156" s="15"/>
      <c r="IV156" s="15"/>
      <c r="IW156" s="15"/>
      <c r="IX156" s="15"/>
      <c r="IY156" s="15"/>
      <c r="IZ156" s="15"/>
    </row>
    <row r="157" spans="1:260" s="10" customFormat="1" ht="36.75" customHeight="1">
      <c r="A157" s="11">
        <f t="shared" si="167"/>
        <v>17</v>
      </c>
      <c r="B157" s="16" t="str">
        <f>VLOOKUP(A157,'Tên tỉnh'!$A$3:$C$65,2,FALSE)</f>
        <v>VNPT Đắk Nông</v>
      </c>
      <c r="C157" s="17" t="str">
        <f>VLOOKUP(A157,'Tên tỉnh'!$A$3:$C$65,3,FALSE)</f>
        <v>Đắk Nông</v>
      </c>
      <c r="D157" s="18" t="s">
        <v>485</v>
      </c>
      <c r="E157" s="17" t="s">
        <v>486</v>
      </c>
      <c r="F157" s="19">
        <v>43633</v>
      </c>
      <c r="G157" s="11">
        <v>8</v>
      </c>
      <c r="H157" s="11" t="s">
        <v>493</v>
      </c>
      <c r="I157" s="20">
        <v>44056</v>
      </c>
      <c r="J157" s="21" t="s">
        <v>419</v>
      </c>
      <c r="K157" s="11" t="s">
        <v>26</v>
      </c>
      <c r="L157" s="13">
        <v>829150</v>
      </c>
      <c r="M157" s="13" t="e">
        <f>VLOOKUP(C157,[8]Sheet1!$B$2:$AH$2,5,FALSE)</f>
        <v>#N/A</v>
      </c>
      <c r="N157" s="13" t="e">
        <f>VLOOKUP(C157,[8]Sheet1!$B$2:$AH$2,6,FALSE)</f>
        <v>#N/A</v>
      </c>
      <c r="O157" s="13" t="e">
        <f t="shared" si="156"/>
        <v>#N/A</v>
      </c>
      <c r="P157" s="12"/>
      <c r="Q157" s="22" t="e">
        <f>VLOOKUP(C157,[8]Sheet1!$B$2:$AH$2,14,FALSE)</f>
        <v>#N/A</v>
      </c>
      <c r="R157" s="12"/>
      <c r="S157" s="22">
        <v>44279</v>
      </c>
      <c r="T157" s="22">
        <v>44223</v>
      </c>
      <c r="U157" s="22" t="e">
        <f t="shared" si="170"/>
        <v>#N/A</v>
      </c>
      <c r="V157" s="14" t="e">
        <f t="shared" si="171"/>
        <v>#N/A</v>
      </c>
      <c r="W157" s="12">
        <v>30</v>
      </c>
      <c r="X157" s="14" t="e">
        <f t="shared" si="172"/>
        <v>#N/A</v>
      </c>
      <c r="Y157" s="218" t="e">
        <f>VLOOKUP(C157,[8]Sheet1!$B$2:$AH$2,30,FALSE)</f>
        <v>#N/A</v>
      </c>
      <c r="Z157" s="22" t="e">
        <f>VLOOKUP(C157,[8]Sheet1!$B$2:$AH$2,31,FALSE)</f>
        <v>#N/A</v>
      </c>
      <c r="AA157" s="218" t="e">
        <f>VLOOKUP(C157,[8]Sheet1!$B$2:$AH$2,32,FALSE)</f>
        <v>#N/A</v>
      </c>
      <c r="AB157" s="22" t="e">
        <f>VLOOKUP(C157,[8]Sheet1!$B$2:$AH$2,33,FALSE)</f>
        <v>#N/A</v>
      </c>
      <c r="AC157" s="40" t="e">
        <f t="shared" si="173"/>
        <v>#N/A</v>
      </c>
      <c r="AD157" s="43" t="e">
        <f t="shared" si="174"/>
        <v>#N/A</v>
      </c>
      <c r="AE157" s="43" t="e">
        <f t="shared" si="175"/>
        <v>#N/A</v>
      </c>
      <c r="AF157" s="39" t="e">
        <f>VLOOKUP(C157,[8]Sheet1!$B$2:$AH$2,12,FALSE)</f>
        <v>#N/A</v>
      </c>
      <c r="AG157" s="39" t="e">
        <f t="shared" si="176"/>
        <v>#N/A</v>
      </c>
      <c r="AH157" s="39">
        <v>44223</v>
      </c>
      <c r="AI157" s="39">
        <v>44230</v>
      </c>
      <c r="AJ157" s="39">
        <v>44230</v>
      </c>
      <c r="AK157" s="232" t="s">
        <v>504</v>
      </c>
      <c r="AL157" s="230">
        <v>44288</v>
      </c>
      <c r="AM157" s="42">
        <v>262218688</v>
      </c>
      <c r="AN157" s="230">
        <v>45040</v>
      </c>
      <c r="AO157" s="39" t="e">
        <f t="shared" si="177"/>
        <v>#N/A</v>
      </c>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c r="EM157" s="15"/>
      <c r="EN157" s="15"/>
      <c r="EO157" s="15"/>
      <c r="EP157" s="15"/>
      <c r="EQ157" s="15"/>
      <c r="ER157" s="15"/>
      <c r="ES157" s="15"/>
      <c r="ET157" s="15"/>
      <c r="EU157" s="15"/>
      <c r="EV157" s="15"/>
      <c r="EW157" s="15"/>
      <c r="EX157" s="15"/>
      <c r="EY157" s="15"/>
      <c r="EZ157" s="15"/>
      <c r="FA157" s="15"/>
      <c r="FB157" s="15"/>
      <c r="FC157" s="15"/>
      <c r="FD157" s="15"/>
      <c r="FE157" s="15"/>
      <c r="FF157" s="15"/>
      <c r="FG157" s="15"/>
      <c r="FH157" s="15"/>
      <c r="FI157" s="15"/>
      <c r="FJ157" s="15"/>
      <c r="FK157" s="15"/>
      <c r="FL157" s="15"/>
      <c r="FM157" s="15"/>
      <c r="FN157" s="15"/>
      <c r="FO157" s="15"/>
      <c r="FP157" s="15"/>
      <c r="FQ157" s="15"/>
      <c r="FR157" s="15"/>
      <c r="FS157" s="15"/>
      <c r="FT157" s="15"/>
      <c r="FU157" s="15"/>
      <c r="FV157" s="15"/>
      <c r="FW157" s="15"/>
      <c r="FX157" s="15"/>
      <c r="FY157" s="15"/>
      <c r="FZ157" s="15"/>
      <c r="GA157" s="15"/>
      <c r="GB157" s="15"/>
      <c r="GC157" s="15"/>
      <c r="GD157" s="15"/>
      <c r="GE157" s="15"/>
      <c r="GF157" s="15"/>
      <c r="GG157" s="15"/>
      <c r="GH157" s="15"/>
      <c r="GI157" s="15"/>
      <c r="GJ157" s="15"/>
      <c r="GK157" s="15"/>
      <c r="GL157" s="15"/>
      <c r="GM157" s="15"/>
      <c r="GN157" s="15"/>
      <c r="GO157" s="15"/>
      <c r="GP157" s="15"/>
      <c r="GQ157" s="15"/>
      <c r="GR157" s="15"/>
      <c r="GS157" s="15"/>
      <c r="GT157" s="15"/>
      <c r="GU157" s="15"/>
      <c r="GV157" s="15"/>
      <c r="GW157" s="15"/>
      <c r="GX157" s="15"/>
      <c r="GY157" s="15"/>
      <c r="GZ157" s="15"/>
      <c r="HA157" s="15"/>
      <c r="HB157" s="15"/>
      <c r="HC157" s="15"/>
      <c r="HD157" s="15"/>
      <c r="HE157" s="15"/>
      <c r="HF157" s="15"/>
      <c r="HG157" s="15"/>
      <c r="HH157" s="15"/>
      <c r="HI157" s="15"/>
      <c r="HJ157" s="15"/>
      <c r="HK157" s="15"/>
      <c r="HL157" s="15"/>
      <c r="HM157" s="15"/>
      <c r="HN157" s="15"/>
      <c r="HO157" s="15"/>
      <c r="HP157" s="15"/>
      <c r="HQ157" s="15"/>
      <c r="HR157" s="15"/>
      <c r="HS157" s="15"/>
      <c r="HT157" s="15"/>
      <c r="HU157" s="15"/>
      <c r="HV157" s="15"/>
      <c r="HW157" s="15"/>
      <c r="HX157" s="15"/>
      <c r="HY157" s="15"/>
      <c r="HZ157" s="15"/>
      <c r="IA157" s="15"/>
      <c r="IB157" s="15"/>
      <c r="IC157" s="15"/>
      <c r="ID157" s="15"/>
      <c r="IE157" s="15"/>
      <c r="IF157" s="15"/>
      <c r="IG157" s="15"/>
      <c r="IH157" s="15"/>
      <c r="II157" s="15"/>
      <c r="IJ157" s="15"/>
      <c r="IK157" s="15"/>
      <c r="IL157" s="15"/>
      <c r="IM157" s="15"/>
      <c r="IN157" s="15"/>
      <c r="IO157" s="15"/>
      <c r="IP157" s="15"/>
      <c r="IQ157" s="15"/>
      <c r="IR157" s="15"/>
      <c r="IS157" s="15"/>
      <c r="IT157" s="15"/>
      <c r="IU157" s="15"/>
      <c r="IV157" s="15"/>
      <c r="IW157" s="15"/>
      <c r="IX157" s="15"/>
      <c r="IY157" s="15"/>
      <c r="IZ157" s="15"/>
    </row>
    <row r="158" spans="1:260" s="10" customFormat="1" ht="28.5" customHeight="1">
      <c r="A158" s="23"/>
      <c r="B158" s="24" t="str">
        <f t="shared" ref="B158" si="178">B150&amp;" Total"</f>
        <v>VNPT Đắk Nông Total</v>
      </c>
      <c r="C158" s="24"/>
      <c r="D158" s="25"/>
      <c r="E158" s="228"/>
      <c r="F158" s="26"/>
      <c r="G158" s="23"/>
      <c r="H158" s="25"/>
      <c r="I158" s="26"/>
      <c r="J158" s="27"/>
      <c r="K158" s="25"/>
      <c r="L158" s="28"/>
      <c r="M158" s="28"/>
      <c r="N158" s="28"/>
      <c r="O158" s="29" t="e">
        <f t="shared" ref="O158" si="179">SUBTOTAL(9,O150:O157)</f>
        <v>#REF!</v>
      </c>
      <c r="P158" s="12"/>
      <c r="Q158" s="11"/>
      <c r="R158" s="28"/>
      <c r="S158" s="30"/>
      <c r="T158" s="31"/>
      <c r="U158" s="22"/>
      <c r="V158" s="32"/>
      <c r="W158" s="33"/>
      <c r="X158" s="14"/>
      <c r="Y158" s="218"/>
      <c r="Z158" s="22"/>
      <c r="AA158" s="218"/>
      <c r="AB158" s="22"/>
      <c r="AC158" s="38"/>
      <c r="AD158" s="38"/>
      <c r="AE158" s="38"/>
      <c r="AF158" s="38"/>
      <c r="AG158" s="38"/>
      <c r="AH158" s="38"/>
      <c r="AI158" s="38"/>
      <c r="AJ158" s="38"/>
      <c r="AK158" s="38"/>
      <c r="AL158" s="38"/>
      <c r="AM158" s="38"/>
      <c r="AN158" s="38"/>
      <c r="AO158" s="38"/>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c r="EM158" s="15"/>
      <c r="EN158" s="15"/>
      <c r="EO158" s="15"/>
      <c r="EP158" s="15"/>
      <c r="EQ158" s="15"/>
      <c r="ER158" s="15"/>
      <c r="ES158" s="15"/>
      <c r="ET158" s="15"/>
      <c r="EU158" s="15"/>
      <c r="EV158" s="15"/>
      <c r="EW158" s="15"/>
      <c r="EX158" s="15"/>
      <c r="EY158" s="15"/>
      <c r="EZ158" s="15"/>
      <c r="FA158" s="15"/>
      <c r="FB158" s="15"/>
      <c r="FC158" s="15"/>
      <c r="FD158" s="15"/>
      <c r="FE158" s="15"/>
      <c r="FF158" s="15"/>
      <c r="FG158" s="15"/>
      <c r="FH158" s="15"/>
      <c r="FI158" s="15"/>
      <c r="FJ158" s="15"/>
      <c r="FK158" s="15"/>
      <c r="FL158" s="15"/>
      <c r="FM158" s="15"/>
      <c r="FN158" s="15"/>
      <c r="FO158" s="15"/>
      <c r="FP158" s="15"/>
      <c r="FQ158" s="15"/>
      <c r="FR158" s="15"/>
      <c r="FS158" s="15"/>
      <c r="FT158" s="15"/>
      <c r="FU158" s="15"/>
      <c r="FV158" s="15"/>
      <c r="FW158" s="15"/>
      <c r="FX158" s="15"/>
      <c r="FY158" s="15"/>
      <c r="FZ158" s="15"/>
      <c r="GA158" s="15"/>
      <c r="GB158" s="15"/>
      <c r="GC158" s="15"/>
      <c r="GD158" s="15"/>
      <c r="GE158" s="15"/>
      <c r="GF158" s="15"/>
      <c r="GG158" s="15"/>
      <c r="GH158" s="15"/>
      <c r="GI158" s="15"/>
      <c r="GJ158" s="15"/>
      <c r="GK158" s="15"/>
      <c r="GL158" s="15"/>
      <c r="GM158" s="15"/>
      <c r="GN158" s="15"/>
      <c r="GO158" s="15"/>
      <c r="GP158" s="15"/>
      <c r="GQ158" s="15"/>
      <c r="GR158" s="15"/>
      <c r="GS158" s="15"/>
      <c r="GT158" s="15"/>
      <c r="GU158" s="15"/>
      <c r="GV158" s="15"/>
      <c r="GW158" s="15"/>
      <c r="GX158" s="15"/>
      <c r="GY158" s="15"/>
      <c r="GZ158" s="15"/>
      <c r="HA158" s="15"/>
      <c r="HB158" s="15"/>
      <c r="HC158" s="15"/>
      <c r="HD158" s="15"/>
      <c r="HE158" s="15"/>
      <c r="HF158" s="15"/>
      <c r="HG158" s="15"/>
      <c r="HH158" s="15"/>
      <c r="HI158" s="15"/>
      <c r="HJ158" s="15"/>
      <c r="HK158" s="15"/>
      <c r="HL158" s="15"/>
      <c r="HM158" s="15"/>
      <c r="HN158" s="15"/>
      <c r="HO158" s="15"/>
      <c r="HP158" s="15"/>
      <c r="HQ158" s="15"/>
      <c r="HR158" s="15"/>
      <c r="HS158" s="15"/>
      <c r="HT158" s="15"/>
      <c r="HU158" s="15"/>
      <c r="HV158" s="15"/>
      <c r="HW158" s="15"/>
      <c r="HX158" s="15"/>
      <c r="HY158" s="15"/>
      <c r="HZ158" s="15"/>
      <c r="IA158" s="15"/>
      <c r="IB158" s="15"/>
      <c r="IC158" s="15"/>
      <c r="ID158" s="15"/>
      <c r="IE158" s="15"/>
      <c r="IF158" s="15"/>
      <c r="IG158" s="15"/>
      <c r="IH158" s="15"/>
      <c r="II158" s="15"/>
      <c r="IJ158" s="15"/>
      <c r="IK158" s="15"/>
      <c r="IL158" s="15"/>
      <c r="IM158" s="15"/>
      <c r="IN158" s="15"/>
      <c r="IO158" s="15"/>
      <c r="IP158" s="15"/>
      <c r="IQ158" s="15"/>
      <c r="IR158" s="15"/>
      <c r="IS158" s="15"/>
      <c r="IT158" s="15"/>
      <c r="IU158" s="15"/>
      <c r="IV158" s="15"/>
      <c r="IW158" s="15"/>
      <c r="IX158" s="15"/>
      <c r="IY158" s="15"/>
      <c r="IZ158" s="15"/>
    </row>
    <row r="159" spans="1:260" s="10" customFormat="1" ht="36.75" customHeight="1">
      <c r="A159" s="11">
        <f t="shared" si="167"/>
        <v>18</v>
      </c>
      <c r="B159" s="16" t="str">
        <f>VLOOKUP(A159,'Tên tỉnh'!$A$3:$C$65,2,FALSE)</f>
        <v>VNPT Điện Biên</v>
      </c>
      <c r="C159" s="17" t="str">
        <f>VLOOKUP(A159,'Tên tỉnh'!$A$3:$C$65,3,FALSE)</f>
        <v>Điện Biên</v>
      </c>
      <c r="D159" s="18" t="s">
        <v>485</v>
      </c>
      <c r="E159" s="17" t="s">
        <v>486</v>
      </c>
      <c r="F159" s="19">
        <v>43633</v>
      </c>
      <c r="G159" s="11">
        <v>1</v>
      </c>
      <c r="H159" s="11" t="s">
        <v>487</v>
      </c>
      <c r="I159" s="20">
        <v>44056</v>
      </c>
      <c r="J159" s="21" t="s">
        <v>419</v>
      </c>
      <c r="K159" s="11" t="s">
        <v>26</v>
      </c>
      <c r="L159" s="13">
        <v>829150</v>
      </c>
      <c r="M159" s="13" t="e">
        <f>VLOOKUP(C159,[1]!Table1[[Province]:[Ngày HĐ dự phòng]],5,FALSE)</f>
        <v>#REF!</v>
      </c>
      <c r="N159" s="13" t="e">
        <f>VLOOKUP(C159,[1]!Table1[[Province]:[Ngày HĐ dự phòng]],6,FALSE)</f>
        <v>#REF!</v>
      </c>
      <c r="O159" s="13" t="e">
        <f t="shared" si="156"/>
        <v>#REF!</v>
      </c>
      <c r="P159" s="12"/>
      <c r="Q159" s="22" t="e">
        <f>VLOOKUP(C159,[1]!Table1[[Province]:[Ngày HĐ dự phòng]],15,FALSE)</f>
        <v>#REF!</v>
      </c>
      <c r="R159" s="12"/>
      <c r="S159" s="22">
        <v>44153</v>
      </c>
      <c r="T159" s="22">
        <v>44068</v>
      </c>
      <c r="U159" s="22" t="e">
        <f t="shared" ref="U159:U166" si="180">Q159</f>
        <v>#REF!</v>
      </c>
      <c r="V159" s="14" t="e">
        <f t="shared" ref="V159:V166" si="181">U159-T159+1</f>
        <v>#REF!</v>
      </c>
      <c r="W159" s="12">
        <v>45</v>
      </c>
      <c r="X159" s="14" t="e">
        <f t="shared" ref="X159:X166" si="182">V159-W159</f>
        <v>#REF!</v>
      </c>
      <c r="Y159" s="218" t="e">
        <f>VLOOKUP(C159,[1]!Table1[[Province]:[Ngày HĐ dự phòng]],34,FALSE)</f>
        <v>#REF!</v>
      </c>
      <c r="Z159" s="22" t="e">
        <f>VLOOKUP(C159,[1]!Table1[[Province]:[Ngày HĐ dự phòng]],35,FALSE)</f>
        <v>#REF!</v>
      </c>
      <c r="AA159" s="218" t="e">
        <f>VLOOKUP(C159,[1]!Table1[[Province]:[Ngày HĐ dự phòng]],36,FALSE)</f>
        <v>#REF!</v>
      </c>
      <c r="AB159" s="22" t="e">
        <f>VLOOKUP(C159,[1]!Table1[[Province]:[Ngày HĐ dự phòng]],37,FALSE)</f>
        <v>#REF!</v>
      </c>
      <c r="AC159" s="40" t="e">
        <f t="shared" ref="AC159:AC166" si="183">O159</f>
        <v>#REF!</v>
      </c>
      <c r="AD159" s="43" t="e">
        <f t="shared" ref="AD159:AD166" si="184">AC159*0.1</f>
        <v>#REF!</v>
      </c>
      <c r="AE159" s="43" t="e">
        <f t="shared" ref="AE159:AE166" si="185">AC159+AD159</f>
        <v>#REF!</v>
      </c>
      <c r="AF159" s="39" t="e">
        <f>VLOOKUP(C159,[1]!Table1[[Province]:[Ngày HĐ dự phòng]],13,FALSE)</f>
        <v>#REF!</v>
      </c>
      <c r="AG159" s="39" t="e">
        <f t="shared" ref="AG159:AG166" si="186">AF159</f>
        <v>#REF!</v>
      </c>
      <c r="AH159" s="39">
        <v>44068</v>
      </c>
      <c r="AI159" s="39">
        <v>44097</v>
      </c>
      <c r="AJ159" s="39">
        <v>44097</v>
      </c>
      <c r="AK159" s="231" t="s">
        <v>497</v>
      </c>
      <c r="AL159" s="230">
        <v>44153</v>
      </c>
      <c r="AM159" s="42">
        <v>3008400799</v>
      </c>
      <c r="AN159" s="230">
        <v>44913</v>
      </c>
      <c r="AO159" s="39" t="e">
        <f t="shared" ref="AO159:AO166" si="187">AF159</f>
        <v>#REF!</v>
      </c>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c r="EM159" s="15"/>
      <c r="EN159" s="15"/>
      <c r="EO159" s="15"/>
      <c r="EP159" s="15"/>
      <c r="EQ159" s="15"/>
      <c r="ER159" s="15"/>
      <c r="ES159" s="15"/>
      <c r="ET159" s="15"/>
      <c r="EU159" s="15"/>
      <c r="EV159" s="15"/>
      <c r="EW159" s="15"/>
      <c r="EX159" s="15"/>
      <c r="EY159" s="15"/>
      <c r="EZ159" s="15"/>
      <c r="FA159" s="15"/>
      <c r="FB159" s="15"/>
      <c r="FC159" s="15"/>
      <c r="FD159" s="15"/>
      <c r="FE159" s="15"/>
      <c r="FF159" s="15"/>
      <c r="FG159" s="15"/>
      <c r="FH159" s="15"/>
      <c r="FI159" s="15"/>
      <c r="FJ159" s="15"/>
      <c r="FK159" s="15"/>
      <c r="FL159" s="15"/>
      <c r="FM159" s="15"/>
      <c r="FN159" s="15"/>
      <c r="FO159" s="15"/>
      <c r="FP159" s="15"/>
      <c r="FQ159" s="15"/>
      <c r="FR159" s="15"/>
      <c r="FS159" s="15"/>
      <c r="FT159" s="15"/>
      <c r="FU159" s="15"/>
      <c r="FV159" s="15"/>
      <c r="FW159" s="15"/>
      <c r="FX159" s="15"/>
      <c r="FY159" s="15"/>
      <c r="FZ159" s="15"/>
      <c r="GA159" s="15"/>
      <c r="GB159" s="15"/>
      <c r="GC159" s="15"/>
      <c r="GD159" s="15"/>
      <c r="GE159" s="15"/>
      <c r="GF159" s="15"/>
      <c r="GG159" s="15"/>
      <c r="GH159" s="15"/>
      <c r="GI159" s="15"/>
      <c r="GJ159" s="15"/>
      <c r="GK159" s="15"/>
      <c r="GL159" s="15"/>
      <c r="GM159" s="15"/>
      <c r="GN159" s="15"/>
      <c r="GO159" s="15"/>
      <c r="GP159" s="15"/>
      <c r="GQ159" s="15"/>
      <c r="GR159" s="15"/>
      <c r="GS159" s="15"/>
      <c r="GT159" s="15"/>
      <c r="GU159" s="15"/>
      <c r="GV159" s="15"/>
      <c r="GW159" s="15"/>
      <c r="GX159" s="15"/>
      <c r="GY159" s="15"/>
      <c r="GZ159" s="15"/>
      <c r="HA159" s="15"/>
      <c r="HB159" s="15"/>
      <c r="HC159" s="15"/>
      <c r="HD159" s="15"/>
      <c r="HE159" s="15"/>
      <c r="HF159" s="15"/>
      <c r="HG159" s="15"/>
      <c r="HH159" s="15"/>
      <c r="HI159" s="15"/>
      <c r="HJ159" s="15"/>
      <c r="HK159" s="15"/>
      <c r="HL159" s="15"/>
      <c r="HM159" s="15"/>
      <c r="HN159" s="15"/>
      <c r="HO159" s="15"/>
      <c r="HP159" s="15"/>
      <c r="HQ159" s="15"/>
      <c r="HR159" s="15"/>
      <c r="HS159" s="15"/>
      <c r="HT159" s="15"/>
      <c r="HU159" s="15"/>
      <c r="HV159" s="15"/>
      <c r="HW159" s="15"/>
      <c r="HX159" s="15"/>
      <c r="HY159" s="15"/>
      <c r="HZ159" s="15"/>
      <c r="IA159" s="15"/>
      <c r="IB159" s="15"/>
      <c r="IC159" s="15"/>
      <c r="ID159" s="15"/>
      <c r="IE159" s="15"/>
      <c r="IF159" s="15"/>
      <c r="IG159" s="15"/>
      <c r="IH159" s="15"/>
      <c r="II159" s="15"/>
      <c r="IJ159" s="15"/>
      <c r="IK159" s="15"/>
      <c r="IL159" s="15"/>
      <c r="IM159" s="15"/>
      <c r="IN159" s="15"/>
      <c r="IO159" s="15"/>
      <c r="IP159" s="15"/>
      <c r="IQ159" s="15"/>
      <c r="IR159" s="15"/>
      <c r="IS159" s="15"/>
      <c r="IT159" s="15"/>
      <c r="IU159" s="15"/>
      <c r="IV159" s="15"/>
      <c r="IW159" s="15"/>
      <c r="IX159" s="15"/>
      <c r="IY159" s="15"/>
      <c r="IZ159" s="15"/>
    </row>
    <row r="160" spans="1:260" s="10" customFormat="1" ht="36.75" customHeight="1">
      <c r="A160" s="11">
        <f t="shared" si="167"/>
        <v>18</v>
      </c>
      <c r="B160" s="16" t="str">
        <f>VLOOKUP(A160,'Tên tỉnh'!$A$3:$C$65,2,FALSE)</f>
        <v>VNPT Điện Biên</v>
      </c>
      <c r="C160" s="17" t="str">
        <f>VLOOKUP(A160,'Tên tỉnh'!$A$3:$C$65,3,FALSE)</f>
        <v>Điện Biên</v>
      </c>
      <c r="D160" s="18" t="s">
        <v>485</v>
      </c>
      <c r="E160" s="17" t="s">
        <v>486</v>
      </c>
      <c r="F160" s="19">
        <v>43633</v>
      </c>
      <c r="G160" s="11">
        <v>2</v>
      </c>
      <c r="H160" s="12" t="s">
        <v>488</v>
      </c>
      <c r="I160" s="20">
        <v>44056</v>
      </c>
      <c r="J160" s="21" t="s">
        <v>419</v>
      </c>
      <c r="K160" s="11" t="s">
        <v>26</v>
      </c>
      <c r="L160" s="13">
        <v>829150</v>
      </c>
      <c r="M160" s="13" t="e">
        <f>VLOOKUP(C160,[2]!Table1[[Province]:[Ngày HĐ dự phòng]],5,FALSE)</f>
        <v>#REF!</v>
      </c>
      <c r="N160" s="13" t="e">
        <f>VLOOKUP(C160,[2]!Table1[[Province]:[Ngày HĐ dự phòng]],6,FALSE)</f>
        <v>#REF!</v>
      </c>
      <c r="O160" s="13" t="e">
        <f t="shared" si="156"/>
        <v>#REF!</v>
      </c>
      <c r="P160" s="12"/>
      <c r="Q160" s="22" t="e">
        <f>VLOOKUP(C160,[2]!Table1[[Province]:[Ngày HĐ dự phòng]],14,FALSE)</f>
        <v>#REF!</v>
      </c>
      <c r="R160" s="12"/>
      <c r="S160" s="22">
        <v>44154</v>
      </c>
      <c r="T160" s="22">
        <v>44091</v>
      </c>
      <c r="U160" s="22" t="e">
        <f t="shared" si="180"/>
        <v>#REF!</v>
      </c>
      <c r="V160" s="14" t="e">
        <f t="shared" si="181"/>
        <v>#REF!</v>
      </c>
      <c r="W160" s="12">
        <v>30</v>
      </c>
      <c r="X160" s="14" t="e">
        <f t="shared" si="182"/>
        <v>#REF!</v>
      </c>
      <c r="Y160" s="218" t="e">
        <f>VLOOKUP(C160,[2]!Table1[[Province]:[Ngày HĐ dự phòng]],30,FALSE)</f>
        <v>#REF!</v>
      </c>
      <c r="Z160" s="22" t="e">
        <f>VLOOKUP(C160,[2]!Table1[[Province]:[Ngày HĐ dự phòng]],31,FALSE)</f>
        <v>#REF!</v>
      </c>
      <c r="AA160" s="218" t="e">
        <f>VLOOKUP(C160,[2]!Table1[[Province]:[Ngày HĐ dự phòng]],32,FALSE)</f>
        <v>#REF!</v>
      </c>
      <c r="AB160" s="22" t="e">
        <f>VLOOKUP(C160,[2]!Table1[[Province]:[Ngày HĐ dự phòng]],33,FALSE)</f>
        <v>#REF!</v>
      </c>
      <c r="AC160" s="40" t="e">
        <f t="shared" si="183"/>
        <v>#REF!</v>
      </c>
      <c r="AD160" s="43" t="e">
        <f t="shared" si="184"/>
        <v>#REF!</v>
      </c>
      <c r="AE160" s="43" t="e">
        <f t="shared" si="185"/>
        <v>#REF!</v>
      </c>
      <c r="AF160" s="39" t="e">
        <f>VLOOKUP(C160,[2]!Table1[[Province]:[Ngày HĐ dự phòng]],12,FALSE)</f>
        <v>#REF!</v>
      </c>
      <c r="AG160" s="39" t="e">
        <f t="shared" si="186"/>
        <v>#REF!</v>
      </c>
      <c r="AH160" s="39">
        <v>44091</v>
      </c>
      <c r="AI160" s="39">
        <v>44111</v>
      </c>
      <c r="AJ160" s="39">
        <v>44111</v>
      </c>
      <c r="AK160" s="231" t="s">
        <v>498</v>
      </c>
      <c r="AL160" s="230">
        <v>44154</v>
      </c>
      <c r="AM160" s="42">
        <v>1557031765</v>
      </c>
      <c r="AN160" s="230">
        <v>44914</v>
      </c>
      <c r="AO160" s="39" t="e">
        <f t="shared" si="187"/>
        <v>#REF!</v>
      </c>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c r="EM160" s="15"/>
      <c r="EN160" s="15"/>
      <c r="EO160" s="15"/>
      <c r="EP160" s="15"/>
      <c r="EQ160" s="15"/>
      <c r="ER160" s="15"/>
      <c r="ES160" s="15"/>
      <c r="ET160" s="15"/>
      <c r="EU160" s="15"/>
      <c r="EV160" s="15"/>
      <c r="EW160" s="15"/>
      <c r="EX160" s="15"/>
      <c r="EY160" s="15"/>
      <c r="EZ160" s="15"/>
      <c r="FA160" s="15"/>
      <c r="FB160" s="15"/>
      <c r="FC160" s="15"/>
      <c r="FD160" s="15"/>
      <c r="FE160" s="15"/>
      <c r="FF160" s="15"/>
      <c r="FG160" s="15"/>
      <c r="FH160" s="15"/>
      <c r="FI160" s="15"/>
      <c r="FJ160" s="15"/>
      <c r="FK160" s="15"/>
      <c r="FL160" s="15"/>
      <c r="FM160" s="15"/>
      <c r="FN160" s="15"/>
      <c r="FO160" s="15"/>
      <c r="FP160" s="15"/>
      <c r="FQ160" s="15"/>
      <c r="FR160" s="15"/>
      <c r="FS160" s="15"/>
      <c r="FT160" s="15"/>
      <c r="FU160" s="15"/>
      <c r="FV160" s="15"/>
      <c r="FW160" s="15"/>
      <c r="FX160" s="15"/>
      <c r="FY160" s="15"/>
      <c r="FZ160" s="15"/>
      <c r="GA160" s="15"/>
      <c r="GB160" s="15"/>
      <c r="GC160" s="15"/>
      <c r="GD160" s="15"/>
      <c r="GE160" s="15"/>
      <c r="GF160" s="15"/>
      <c r="GG160" s="15"/>
      <c r="GH160" s="15"/>
      <c r="GI160" s="15"/>
      <c r="GJ160" s="15"/>
      <c r="GK160" s="15"/>
      <c r="GL160" s="15"/>
      <c r="GM160" s="15"/>
      <c r="GN160" s="15"/>
      <c r="GO160" s="15"/>
      <c r="GP160" s="15"/>
      <c r="GQ160" s="15"/>
      <c r="GR160" s="15"/>
      <c r="GS160" s="15"/>
      <c r="GT160" s="15"/>
      <c r="GU160" s="15"/>
      <c r="GV160" s="15"/>
      <c r="GW160" s="15"/>
      <c r="GX160" s="15"/>
      <c r="GY160" s="15"/>
      <c r="GZ160" s="15"/>
      <c r="HA160" s="15"/>
      <c r="HB160" s="15"/>
      <c r="HC160" s="15"/>
      <c r="HD160" s="15"/>
      <c r="HE160" s="15"/>
      <c r="HF160" s="15"/>
      <c r="HG160" s="15"/>
      <c r="HH160" s="15"/>
      <c r="HI160" s="15"/>
      <c r="HJ160" s="15"/>
      <c r="HK160" s="15"/>
      <c r="HL160" s="15"/>
      <c r="HM160" s="15"/>
      <c r="HN160" s="15"/>
      <c r="HO160" s="15"/>
      <c r="HP160" s="15"/>
      <c r="HQ160" s="15"/>
      <c r="HR160" s="15"/>
      <c r="HS160" s="15"/>
      <c r="HT160" s="15"/>
      <c r="HU160" s="15"/>
      <c r="HV160" s="15"/>
      <c r="HW160" s="15"/>
      <c r="HX160" s="15"/>
      <c r="HY160" s="15"/>
      <c r="HZ160" s="15"/>
      <c r="IA160" s="15"/>
      <c r="IB160" s="15"/>
      <c r="IC160" s="15"/>
      <c r="ID160" s="15"/>
      <c r="IE160" s="15"/>
      <c r="IF160" s="15"/>
      <c r="IG160" s="15"/>
      <c r="IH160" s="15"/>
      <c r="II160" s="15"/>
      <c r="IJ160" s="15"/>
      <c r="IK160" s="15"/>
      <c r="IL160" s="15"/>
      <c r="IM160" s="15"/>
      <c r="IN160" s="15"/>
      <c r="IO160" s="15"/>
      <c r="IP160" s="15"/>
      <c r="IQ160" s="15"/>
      <c r="IR160" s="15"/>
      <c r="IS160" s="15"/>
      <c r="IT160" s="15"/>
      <c r="IU160" s="15"/>
      <c r="IV160" s="15"/>
      <c r="IW160" s="15"/>
      <c r="IX160" s="15"/>
      <c r="IY160" s="15"/>
      <c r="IZ160" s="15"/>
    </row>
    <row r="161" spans="1:260" s="10" customFormat="1" ht="36.75" customHeight="1">
      <c r="A161" s="11">
        <f t="shared" si="167"/>
        <v>18</v>
      </c>
      <c r="B161" s="16" t="str">
        <f>VLOOKUP(A161,'Tên tỉnh'!$A$3:$C$65,2,FALSE)</f>
        <v>VNPT Điện Biên</v>
      </c>
      <c r="C161" s="17" t="str">
        <f>VLOOKUP(A161,'Tên tỉnh'!$A$3:$C$65,3,FALSE)</f>
        <v>Điện Biên</v>
      </c>
      <c r="D161" s="18" t="s">
        <v>485</v>
      </c>
      <c r="E161" s="17" t="s">
        <v>486</v>
      </c>
      <c r="F161" s="19">
        <v>43633</v>
      </c>
      <c r="G161" s="11">
        <v>3</v>
      </c>
      <c r="H161" s="12" t="s">
        <v>494</v>
      </c>
      <c r="I161" s="20">
        <v>44056</v>
      </c>
      <c r="J161" s="21" t="s">
        <v>419</v>
      </c>
      <c r="K161" s="11" t="s">
        <v>26</v>
      </c>
      <c r="L161" s="13">
        <v>829150</v>
      </c>
      <c r="M161" s="13" t="e">
        <f>VLOOKUP(C161,[3]!Table1[[Province]:[Ngày HĐ dự phòng]],5,FALSE)</f>
        <v>#REF!</v>
      </c>
      <c r="N161" s="13" t="e">
        <f>VLOOKUP(C161,[3]!Table1[[Province]:[Ngày HĐ dự phòng]],6,FALSE)</f>
        <v>#REF!</v>
      </c>
      <c r="O161" s="13" t="e">
        <f t="shared" si="156"/>
        <v>#REF!</v>
      </c>
      <c r="P161" s="12"/>
      <c r="Q161" s="22" t="e">
        <f>VLOOKUP(C161,[3]!Table1[[Province]:[Ngày HĐ dự phòng]],14,FALSE)</f>
        <v>#REF!</v>
      </c>
      <c r="R161" s="12"/>
      <c r="S161" s="22">
        <v>44180</v>
      </c>
      <c r="T161" s="22">
        <v>44118</v>
      </c>
      <c r="U161" s="22" t="e">
        <f t="shared" si="180"/>
        <v>#REF!</v>
      </c>
      <c r="V161" s="14" t="e">
        <f t="shared" si="181"/>
        <v>#REF!</v>
      </c>
      <c r="W161" s="12">
        <v>30</v>
      </c>
      <c r="X161" s="14" t="e">
        <f t="shared" si="182"/>
        <v>#REF!</v>
      </c>
      <c r="Y161" s="218" t="e">
        <f>VLOOKUP(C161,[3]!Table1[[Province]:[Ngày HĐ dự phòng]],30,FALSE)</f>
        <v>#REF!</v>
      </c>
      <c r="Z161" s="22" t="e">
        <f>VLOOKUP(C161,[3]!Table1[[Province]:[Ngày HĐ dự phòng]],31,FALSE)</f>
        <v>#REF!</v>
      </c>
      <c r="AA161" s="218" t="e">
        <f>VLOOKUP(C161,[3]!Table1[[Province]:[Ngày HĐ dự phòng]],32,FALSE)</f>
        <v>#REF!</v>
      </c>
      <c r="AB161" s="22" t="e">
        <f>VLOOKUP(C161,[3]!Table1[[Province]:[Ngày HĐ dự phòng]],33,FALSE)</f>
        <v>#REF!</v>
      </c>
      <c r="AC161" s="40" t="e">
        <f t="shared" si="183"/>
        <v>#REF!</v>
      </c>
      <c r="AD161" s="43" t="e">
        <f t="shared" si="184"/>
        <v>#REF!</v>
      </c>
      <c r="AE161" s="43" t="e">
        <f t="shared" si="185"/>
        <v>#REF!</v>
      </c>
      <c r="AF161" s="39" t="e">
        <f>VLOOKUP(C161,[3]!Table1[[Province]:[Ngày HĐ dự phòng]],12,FALSE)</f>
        <v>#REF!</v>
      </c>
      <c r="AG161" s="39" t="e">
        <f t="shared" si="186"/>
        <v>#REF!</v>
      </c>
      <c r="AH161" s="39">
        <v>44118</v>
      </c>
      <c r="AI161" s="39">
        <v>44132</v>
      </c>
      <c r="AJ161" s="39">
        <v>44132</v>
      </c>
      <c r="AK161" s="231" t="s">
        <v>499</v>
      </c>
      <c r="AL161" s="230">
        <v>44190</v>
      </c>
      <c r="AM161" s="42">
        <v>1453466784</v>
      </c>
      <c r="AN161" s="230">
        <v>44941</v>
      </c>
      <c r="AO161" s="39" t="e">
        <f t="shared" si="187"/>
        <v>#REF!</v>
      </c>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c r="EE161" s="15"/>
      <c r="EF161" s="15"/>
      <c r="EG161" s="15"/>
      <c r="EH161" s="15"/>
      <c r="EI161" s="15"/>
      <c r="EJ161" s="15"/>
      <c r="EK161" s="15"/>
      <c r="EL161" s="15"/>
      <c r="EM161" s="15"/>
      <c r="EN161" s="15"/>
      <c r="EO161" s="15"/>
      <c r="EP161" s="15"/>
      <c r="EQ161" s="15"/>
      <c r="ER161" s="15"/>
      <c r="ES161" s="15"/>
      <c r="ET161" s="15"/>
      <c r="EU161" s="15"/>
      <c r="EV161" s="15"/>
      <c r="EW161" s="15"/>
      <c r="EX161" s="15"/>
      <c r="EY161" s="15"/>
      <c r="EZ161" s="15"/>
      <c r="FA161" s="15"/>
      <c r="FB161" s="15"/>
      <c r="FC161" s="15"/>
      <c r="FD161" s="15"/>
      <c r="FE161" s="15"/>
      <c r="FF161" s="15"/>
      <c r="FG161" s="15"/>
      <c r="FH161" s="15"/>
      <c r="FI161" s="15"/>
      <c r="FJ161" s="15"/>
      <c r="FK161" s="15"/>
      <c r="FL161" s="15"/>
      <c r="FM161" s="15"/>
      <c r="FN161" s="15"/>
      <c r="FO161" s="15"/>
      <c r="FP161" s="15"/>
      <c r="FQ161" s="15"/>
      <c r="FR161" s="15"/>
      <c r="FS161" s="15"/>
      <c r="FT161" s="15"/>
      <c r="FU161" s="15"/>
      <c r="FV161" s="15"/>
      <c r="FW161" s="15"/>
      <c r="FX161" s="15"/>
      <c r="FY161" s="15"/>
      <c r="FZ161" s="15"/>
      <c r="GA161" s="15"/>
      <c r="GB161" s="15"/>
      <c r="GC161" s="15"/>
      <c r="GD161" s="15"/>
      <c r="GE161" s="15"/>
      <c r="GF161" s="15"/>
      <c r="GG161" s="15"/>
      <c r="GH161" s="15"/>
      <c r="GI161" s="15"/>
      <c r="GJ161" s="15"/>
      <c r="GK161" s="15"/>
      <c r="GL161" s="15"/>
      <c r="GM161" s="15"/>
      <c r="GN161" s="15"/>
      <c r="GO161" s="15"/>
      <c r="GP161" s="15"/>
      <c r="GQ161" s="15"/>
      <c r="GR161" s="15"/>
      <c r="GS161" s="15"/>
      <c r="GT161" s="15"/>
      <c r="GU161" s="15"/>
      <c r="GV161" s="15"/>
      <c r="GW161" s="15"/>
      <c r="GX161" s="15"/>
      <c r="GY161" s="15"/>
      <c r="GZ161" s="15"/>
      <c r="HA161" s="15"/>
      <c r="HB161" s="15"/>
      <c r="HC161" s="15"/>
      <c r="HD161" s="15"/>
      <c r="HE161" s="15"/>
      <c r="HF161" s="15"/>
      <c r="HG161" s="15"/>
      <c r="HH161" s="15"/>
      <c r="HI161" s="15"/>
      <c r="HJ161" s="15"/>
      <c r="HK161" s="15"/>
      <c r="HL161" s="15"/>
      <c r="HM161" s="15"/>
      <c r="HN161" s="15"/>
      <c r="HO161" s="15"/>
      <c r="HP161" s="15"/>
      <c r="HQ161" s="15"/>
      <c r="HR161" s="15"/>
      <c r="HS161" s="15"/>
      <c r="HT161" s="15"/>
      <c r="HU161" s="15"/>
      <c r="HV161" s="15"/>
      <c r="HW161" s="15"/>
      <c r="HX161" s="15"/>
      <c r="HY161" s="15"/>
      <c r="HZ161" s="15"/>
      <c r="IA161" s="15"/>
      <c r="IB161" s="15"/>
      <c r="IC161" s="15"/>
      <c r="ID161" s="15"/>
      <c r="IE161" s="15"/>
      <c r="IF161" s="15"/>
      <c r="IG161" s="15"/>
      <c r="IH161" s="15"/>
      <c r="II161" s="15"/>
      <c r="IJ161" s="15"/>
      <c r="IK161" s="15"/>
      <c r="IL161" s="15"/>
      <c r="IM161" s="15"/>
      <c r="IN161" s="15"/>
      <c r="IO161" s="15"/>
      <c r="IP161" s="15"/>
      <c r="IQ161" s="15"/>
      <c r="IR161" s="15"/>
      <c r="IS161" s="15"/>
      <c r="IT161" s="15"/>
      <c r="IU161" s="15"/>
      <c r="IV161" s="15"/>
      <c r="IW161" s="15"/>
      <c r="IX161" s="15"/>
      <c r="IY161" s="15"/>
      <c r="IZ161" s="15"/>
    </row>
    <row r="162" spans="1:260" s="10" customFormat="1" ht="36.75" customHeight="1">
      <c r="A162" s="11">
        <f t="shared" si="167"/>
        <v>18</v>
      </c>
      <c r="B162" s="16" t="str">
        <f>VLOOKUP(A162,'Tên tỉnh'!$A$3:$C$65,2,FALSE)</f>
        <v>VNPT Điện Biên</v>
      </c>
      <c r="C162" s="17" t="str">
        <f>VLOOKUP(A162,'Tên tỉnh'!$A$3:$C$65,3,FALSE)</f>
        <v>Điện Biên</v>
      </c>
      <c r="D162" s="18" t="s">
        <v>485</v>
      </c>
      <c r="E162" s="17" t="s">
        <v>486</v>
      </c>
      <c r="F162" s="19">
        <v>43633</v>
      </c>
      <c r="G162" s="11">
        <v>4</v>
      </c>
      <c r="H162" s="11" t="s">
        <v>489</v>
      </c>
      <c r="I162" s="20">
        <v>44056</v>
      </c>
      <c r="J162" s="21" t="s">
        <v>419</v>
      </c>
      <c r="K162" s="11" t="s">
        <v>26</v>
      </c>
      <c r="L162" s="13">
        <v>829150</v>
      </c>
      <c r="M162" s="13" t="e">
        <f>VLOOKUP(C162,[4]!Table1[[Province]:[Ngày HĐ dự phòng]],6,FALSE)</f>
        <v>#REF!</v>
      </c>
      <c r="N162" s="13" t="e">
        <f>VLOOKUP(C162,[4]!Table1[[Province]:[Ngày HĐ dự phòng]],7,FALSE)</f>
        <v>#REF!</v>
      </c>
      <c r="O162" s="13" t="e">
        <f t="shared" si="156"/>
        <v>#REF!</v>
      </c>
      <c r="P162" s="12"/>
      <c r="Q162" s="22" t="e">
        <f>VLOOKUP(C162,[4]!Table1[[Province]:[Ngày HĐ dự phòng]],16,FALSE)</f>
        <v>#REF!</v>
      </c>
      <c r="R162" s="12"/>
      <c r="S162" s="22">
        <v>44208</v>
      </c>
      <c r="T162" s="22">
        <v>44127</v>
      </c>
      <c r="U162" s="22" t="e">
        <f t="shared" si="180"/>
        <v>#REF!</v>
      </c>
      <c r="V162" s="14" t="e">
        <f t="shared" si="181"/>
        <v>#REF!</v>
      </c>
      <c r="W162" s="12">
        <v>30</v>
      </c>
      <c r="X162" s="14" t="e">
        <f t="shared" si="182"/>
        <v>#REF!</v>
      </c>
      <c r="Y162" s="218" t="e">
        <f>VLOOKUP(C162,[4]!Table1[[Province]:[Ngày HĐ dự phòng]],32,FALSE)</f>
        <v>#REF!</v>
      </c>
      <c r="Z162" s="22" t="e">
        <f>VLOOKUP(C162,[4]!Table1[[Province]:[Ngày HĐ dự phòng]],33,FALSE)</f>
        <v>#REF!</v>
      </c>
      <c r="AA162" s="218" t="e">
        <f>VLOOKUP(C162,[4]!Table1[[Province]:[Ngày HĐ dự phòng]],34,FALSE)</f>
        <v>#REF!</v>
      </c>
      <c r="AB162" s="22" t="e">
        <f>VLOOKUP(C162,[4]!Table1[[Province]:[Ngày HĐ dự phòng]],35,FALSE)</f>
        <v>#REF!</v>
      </c>
      <c r="AC162" s="40" t="e">
        <f t="shared" si="183"/>
        <v>#REF!</v>
      </c>
      <c r="AD162" s="43" t="e">
        <f t="shared" si="184"/>
        <v>#REF!</v>
      </c>
      <c r="AE162" s="43" t="e">
        <f t="shared" si="185"/>
        <v>#REF!</v>
      </c>
      <c r="AF162" s="39" t="e">
        <f>VLOOKUP(C162,[4]!Table1[[Province]:[Ngày HĐ dự phòng]],13,FALSE)</f>
        <v>#REF!</v>
      </c>
      <c r="AG162" s="39" t="e">
        <f t="shared" si="186"/>
        <v>#REF!</v>
      </c>
      <c r="AH162" s="39">
        <v>44127</v>
      </c>
      <c r="AI162" s="39">
        <v>44161</v>
      </c>
      <c r="AJ162" s="39">
        <v>44161</v>
      </c>
      <c r="AK162" s="231" t="s">
        <v>500</v>
      </c>
      <c r="AL162" s="230">
        <v>44214</v>
      </c>
      <c r="AM162" s="42">
        <v>241970845</v>
      </c>
      <c r="AN162" s="230">
        <v>44970</v>
      </c>
      <c r="AO162" s="39" t="e">
        <f t="shared" si="187"/>
        <v>#REF!</v>
      </c>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c r="EM162" s="15"/>
      <c r="EN162" s="15"/>
      <c r="EO162" s="15"/>
      <c r="EP162" s="15"/>
      <c r="EQ162" s="15"/>
      <c r="ER162" s="15"/>
      <c r="ES162" s="15"/>
      <c r="ET162" s="15"/>
      <c r="EU162" s="15"/>
      <c r="EV162" s="15"/>
      <c r="EW162" s="15"/>
      <c r="EX162" s="15"/>
      <c r="EY162" s="15"/>
      <c r="EZ162" s="15"/>
      <c r="FA162" s="15"/>
      <c r="FB162" s="15"/>
      <c r="FC162" s="15"/>
      <c r="FD162" s="15"/>
      <c r="FE162" s="15"/>
      <c r="FF162" s="15"/>
      <c r="FG162" s="15"/>
      <c r="FH162" s="15"/>
      <c r="FI162" s="15"/>
      <c r="FJ162" s="15"/>
      <c r="FK162" s="15"/>
      <c r="FL162" s="15"/>
      <c r="FM162" s="15"/>
      <c r="FN162" s="15"/>
      <c r="FO162" s="15"/>
      <c r="FP162" s="15"/>
      <c r="FQ162" s="15"/>
      <c r="FR162" s="15"/>
      <c r="FS162" s="15"/>
      <c r="FT162" s="15"/>
      <c r="FU162" s="15"/>
      <c r="FV162" s="15"/>
      <c r="FW162" s="15"/>
      <c r="FX162" s="15"/>
      <c r="FY162" s="15"/>
      <c r="FZ162" s="15"/>
      <c r="GA162" s="15"/>
      <c r="GB162" s="15"/>
      <c r="GC162" s="15"/>
      <c r="GD162" s="15"/>
      <c r="GE162" s="15"/>
      <c r="GF162" s="15"/>
      <c r="GG162" s="15"/>
      <c r="GH162" s="15"/>
      <c r="GI162" s="15"/>
      <c r="GJ162" s="15"/>
      <c r="GK162" s="15"/>
      <c r="GL162" s="15"/>
      <c r="GM162" s="15"/>
      <c r="GN162" s="15"/>
      <c r="GO162" s="15"/>
      <c r="GP162" s="15"/>
      <c r="GQ162" s="15"/>
      <c r="GR162" s="15"/>
      <c r="GS162" s="15"/>
      <c r="GT162" s="15"/>
      <c r="GU162" s="15"/>
      <c r="GV162" s="15"/>
      <c r="GW162" s="15"/>
      <c r="GX162" s="15"/>
      <c r="GY162" s="15"/>
      <c r="GZ162" s="15"/>
      <c r="HA162" s="15"/>
      <c r="HB162" s="15"/>
      <c r="HC162" s="15"/>
      <c r="HD162" s="15"/>
      <c r="HE162" s="15"/>
      <c r="HF162" s="15"/>
      <c r="HG162" s="15"/>
      <c r="HH162" s="15"/>
      <c r="HI162" s="15"/>
      <c r="HJ162" s="15"/>
      <c r="HK162" s="15"/>
      <c r="HL162" s="15"/>
      <c r="HM162" s="15"/>
      <c r="HN162" s="15"/>
      <c r="HO162" s="15"/>
      <c r="HP162" s="15"/>
      <c r="HQ162" s="15"/>
      <c r="HR162" s="15"/>
      <c r="HS162" s="15"/>
      <c r="HT162" s="15"/>
      <c r="HU162" s="15"/>
      <c r="HV162" s="15"/>
      <c r="HW162" s="15"/>
      <c r="HX162" s="15"/>
      <c r="HY162" s="15"/>
      <c r="HZ162" s="15"/>
      <c r="IA162" s="15"/>
      <c r="IB162" s="15"/>
      <c r="IC162" s="15"/>
      <c r="ID162" s="15"/>
      <c r="IE162" s="15"/>
      <c r="IF162" s="15"/>
      <c r="IG162" s="15"/>
      <c r="IH162" s="15"/>
      <c r="II162" s="15"/>
      <c r="IJ162" s="15"/>
      <c r="IK162" s="15"/>
      <c r="IL162" s="15"/>
      <c r="IM162" s="15"/>
      <c r="IN162" s="15"/>
      <c r="IO162" s="15"/>
      <c r="IP162" s="15"/>
      <c r="IQ162" s="15"/>
      <c r="IR162" s="15"/>
      <c r="IS162" s="15"/>
      <c r="IT162" s="15"/>
      <c r="IU162" s="15"/>
      <c r="IV162" s="15"/>
      <c r="IW162" s="15"/>
      <c r="IX162" s="15"/>
      <c r="IY162" s="15"/>
      <c r="IZ162" s="15"/>
    </row>
    <row r="163" spans="1:260" s="25" customFormat="1" ht="27" customHeight="1">
      <c r="A163" s="11">
        <f t="shared" si="167"/>
        <v>18</v>
      </c>
      <c r="B163" s="16" t="str">
        <f>VLOOKUP(A163,'Tên tỉnh'!$A$3:$C$65,2,FALSE)</f>
        <v>VNPT Điện Biên</v>
      </c>
      <c r="C163" s="17" t="str">
        <f>VLOOKUP(A163,'Tên tỉnh'!$A$3:$C$65,3,FALSE)</f>
        <v>Điện Biên</v>
      </c>
      <c r="D163" s="18" t="s">
        <v>485</v>
      </c>
      <c r="E163" s="17" t="s">
        <v>486</v>
      </c>
      <c r="F163" s="19">
        <v>43633</v>
      </c>
      <c r="G163" s="11">
        <v>5</v>
      </c>
      <c r="H163" s="11" t="s">
        <v>490</v>
      </c>
      <c r="I163" s="20">
        <v>44056</v>
      </c>
      <c r="J163" s="21" t="s">
        <v>419</v>
      </c>
      <c r="K163" s="11" t="s">
        <v>26</v>
      </c>
      <c r="L163" s="13">
        <v>829150</v>
      </c>
      <c r="M163" s="13" t="e">
        <f>VLOOKUP(C163,[5]!Table1[[Province]:[Ngày HĐ dự phòng]],5,FALSE)</f>
        <v>#REF!</v>
      </c>
      <c r="N163" s="13" t="e">
        <f>VLOOKUP(C163,[5]!Table1[[Province]:[Ngày HĐ dự phòng]],6,FALSE)</f>
        <v>#REF!</v>
      </c>
      <c r="O163" s="13" t="e">
        <f t="shared" si="156"/>
        <v>#REF!</v>
      </c>
      <c r="P163" s="12"/>
      <c r="Q163" s="22" t="e">
        <f>VLOOKUP(C163,[5]!Table1[[Province]:[Ngày HĐ dự phòng]],14,FALSE)</f>
        <v>#REF!</v>
      </c>
      <c r="R163" s="12"/>
      <c r="S163" s="22">
        <v>44210</v>
      </c>
      <c r="T163" s="22">
        <v>44148</v>
      </c>
      <c r="U163" s="22" t="e">
        <f t="shared" si="180"/>
        <v>#REF!</v>
      </c>
      <c r="V163" s="14" t="e">
        <f t="shared" si="181"/>
        <v>#REF!</v>
      </c>
      <c r="W163" s="12">
        <v>30</v>
      </c>
      <c r="X163" s="14" t="e">
        <f t="shared" si="182"/>
        <v>#REF!</v>
      </c>
      <c r="Y163" s="218" t="e">
        <f>VLOOKUP(C163,[5]!Table1[[Province]:[Ngày HĐ dự phòng]],30,FALSE)</f>
        <v>#REF!</v>
      </c>
      <c r="Z163" s="22" t="e">
        <f>VLOOKUP(C163,[5]!Table1[[Province]:[Ngày HĐ dự phòng]],31,FALSE)</f>
        <v>#REF!</v>
      </c>
      <c r="AA163" s="218" t="e">
        <f>VLOOKUP(C163,[5]!Table1[[Province]:[Ngày HĐ dự phòng]],32,FALSE)</f>
        <v>#REF!</v>
      </c>
      <c r="AB163" s="22" t="e">
        <f>VLOOKUP(C163,[5]!Table1[[Province]:[Ngày HĐ dự phòng]],33,FALSE)</f>
        <v>#REF!</v>
      </c>
      <c r="AC163" s="40" t="e">
        <f t="shared" si="183"/>
        <v>#REF!</v>
      </c>
      <c r="AD163" s="43" t="e">
        <f t="shared" si="184"/>
        <v>#REF!</v>
      </c>
      <c r="AE163" s="43" t="e">
        <f t="shared" si="185"/>
        <v>#REF!</v>
      </c>
      <c r="AF163" s="39" t="e">
        <f>VLOOKUP(C163,[5]!Table1[[Province]:[Ngày HĐ dự phòng]],12,FALSE)</f>
        <v>#REF!</v>
      </c>
      <c r="AG163" s="39" t="e">
        <f t="shared" si="186"/>
        <v>#REF!</v>
      </c>
      <c r="AH163" s="39">
        <v>44148</v>
      </c>
      <c r="AI163" s="39">
        <v>44162</v>
      </c>
      <c r="AJ163" s="39">
        <v>44162</v>
      </c>
      <c r="AK163" s="232" t="s">
        <v>501</v>
      </c>
      <c r="AL163" s="230">
        <v>44214</v>
      </c>
      <c r="AM163" s="42">
        <v>786063220</v>
      </c>
      <c r="AN163" s="230">
        <v>44970</v>
      </c>
      <c r="AO163" s="39" t="e">
        <f t="shared" si="187"/>
        <v>#REF!</v>
      </c>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c r="BO163" s="34"/>
      <c r="BP163" s="34"/>
      <c r="BQ163" s="34"/>
      <c r="BR163" s="34"/>
      <c r="BS163" s="34"/>
      <c r="BT163" s="34"/>
      <c r="BU163" s="34"/>
      <c r="BV163" s="34"/>
      <c r="BW163" s="34"/>
      <c r="BX163" s="34"/>
      <c r="BY163" s="34"/>
      <c r="BZ163" s="34"/>
      <c r="CA163" s="34"/>
      <c r="CB163" s="34"/>
      <c r="CC163" s="34"/>
      <c r="CD163" s="34"/>
      <c r="CE163" s="34"/>
      <c r="CF163" s="34"/>
      <c r="CG163" s="34"/>
      <c r="CH163" s="34"/>
      <c r="CI163" s="34"/>
      <c r="CJ163" s="34"/>
      <c r="CK163" s="34"/>
      <c r="CL163" s="34"/>
      <c r="CM163" s="34"/>
      <c r="CN163" s="34"/>
      <c r="CO163" s="34"/>
      <c r="CP163" s="34"/>
      <c r="CQ163" s="34"/>
      <c r="CR163" s="34"/>
      <c r="CS163" s="34"/>
      <c r="CT163" s="34"/>
      <c r="CU163" s="34"/>
      <c r="CV163" s="34"/>
      <c r="CW163" s="34"/>
      <c r="CX163" s="34"/>
      <c r="CY163" s="34"/>
      <c r="CZ163" s="34"/>
      <c r="DA163" s="34"/>
      <c r="DB163" s="34"/>
      <c r="DC163" s="34"/>
      <c r="DD163" s="34"/>
      <c r="DE163" s="34"/>
      <c r="DF163" s="34"/>
      <c r="DG163" s="34"/>
      <c r="DH163" s="34"/>
      <c r="DI163" s="34"/>
      <c r="DJ163" s="34"/>
      <c r="DK163" s="34"/>
      <c r="DL163" s="34"/>
      <c r="DM163" s="34"/>
      <c r="DN163" s="34"/>
      <c r="DO163" s="34"/>
      <c r="DP163" s="34"/>
      <c r="DQ163" s="34"/>
      <c r="DR163" s="34"/>
      <c r="DS163" s="34"/>
      <c r="DT163" s="34"/>
      <c r="DU163" s="34"/>
      <c r="DV163" s="34"/>
      <c r="DW163" s="34"/>
      <c r="DX163" s="34"/>
      <c r="DY163" s="34"/>
      <c r="DZ163" s="34"/>
      <c r="EA163" s="34"/>
      <c r="EB163" s="34"/>
      <c r="EC163" s="34"/>
      <c r="ED163" s="34"/>
      <c r="EE163" s="34"/>
      <c r="EF163" s="34"/>
      <c r="EG163" s="34"/>
      <c r="EH163" s="34"/>
      <c r="EI163" s="34"/>
      <c r="EJ163" s="34"/>
      <c r="EK163" s="34"/>
      <c r="EL163" s="34"/>
      <c r="EM163" s="34"/>
      <c r="EN163" s="34"/>
      <c r="EO163" s="34"/>
      <c r="EP163" s="34"/>
      <c r="EQ163" s="34"/>
      <c r="ER163" s="34"/>
      <c r="ES163" s="34"/>
      <c r="ET163" s="34"/>
      <c r="EU163" s="34"/>
      <c r="EV163" s="34"/>
      <c r="EW163" s="34"/>
      <c r="EX163" s="34"/>
      <c r="EY163" s="34"/>
      <c r="EZ163" s="34"/>
      <c r="FA163" s="34"/>
      <c r="FB163" s="34"/>
      <c r="FC163" s="34"/>
      <c r="FD163" s="34"/>
      <c r="FE163" s="34"/>
      <c r="FF163" s="34"/>
      <c r="FG163" s="34"/>
      <c r="FH163" s="34"/>
      <c r="FI163" s="34"/>
      <c r="FJ163" s="34"/>
      <c r="FK163" s="34"/>
      <c r="FL163" s="34"/>
      <c r="FM163" s="34"/>
      <c r="FN163" s="34"/>
      <c r="FO163" s="34"/>
      <c r="FP163" s="34"/>
      <c r="FQ163" s="34"/>
      <c r="FR163" s="34"/>
      <c r="FS163" s="34"/>
      <c r="FT163" s="34"/>
      <c r="FU163" s="34"/>
      <c r="FV163" s="34"/>
      <c r="FW163" s="34"/>
      <c r="FX163" s="34"/>
      <c r="FY163" s="34"/>
      <c r="FZ163" s="34"/>
      <c r="GA163" s="34"/>
      <c r="GB163" s="34"/>
      <c r="GC163" s="34"/>
      <c r="GD163" s="34"/>
      <c r="GE163" s="34"/>
      <c r="GF163" s="34"/>
      <c r="GG163" s="34"/>
      <c r="GH163" s="34"/>
      <c r="GI163" s="34"/>
      <c r="GJ163" s="34"/>
      <c r="GK163" s="34"/>
      <c r="GL163" s="34"/>
      <c r="GM163" s="34"/>
      <c r="GN163" s="34"/>
      <c r="GO163" s="34"/>
      <c r="GP163" s="34"/>
      <c r="GQ163" s="34"/>
      <c r="GR163" s="34"/>
      <c r="GS163" s="34"/>
      <c r="GT163" s="34"/>
      <c r="GU163" s="34"/>
      <c r="GV163" s="34"/>
      <c r="GW163" s="34"/>
      <c r="GX163" s="34"/>
      <c r="GY163" s="34"/>
      <c r="GZ163" s="34"/>
      <c r="HA163" s="34"/>
      <c r="HB163" s="34"/>
      <c r="HC163" s="34"/>
      <c r="HD163" s="34"/>
      <c r="HE163" s="34"/>
      <c r="HF163" s="34"/>
      <c r="HG163" s="34"/>
      <c r="HH163" s="34"/>
      <c r="HI163" s="34"/>
      <c r="HJ163" s="34"/>
      <c r="HK163" s="34"/>
      <c r="HL163" s="34"/>
      <c r="HM163" s="34"/>
      <c r="HN163" s="34"/>
      <c r="HO163" s="34"/>
      <c r="HP163" s="34"/>
      <c r="HQ163" s="34"/>
      <c r="HR163" s="34"/>
      <c r="HS163" s="34"/>
      <c r="HT163" s="34"/>
      <c r="HU163" s="34"/>
      <c r="HV163" s="34"/>
      <c r="HW163" s="34"/>
      <c r="HX163" s="34"/>
      <c r="HY163" s="34"/>
      <c r="HZ163" s="34"/>
      <c r="IA163" s="34"/>
      <c r="IB163" s="34"/>
      <c r="IC163" s="34"/>
      <c r="ID163" s="34"/>
      <c r="IE163" s="34"/>
      <c r="IF163" s="34"/>
      <c r="IG163" s="34"/>
      <c r="IH163" s="34"/>
      <c r="II163" s="34"/>
      <c r="IJ163" s="34"/>
      <c r="IK163" s="34"/>
      <c r="IL163" s="34"/>
      <c r="IM163" s="34"/>
      <c r="IN163" s="34"/>
      <c r="IO163" s="34"/>
      <c r="IP163" s="34"/>
      <c r="IQ163" s="34"/>
      <c r="IR163" s="34"/>
      <c r="IS163" s="34"/>
      <c r="IT163" s="34"/>
      <c r="IU163" s="34"/>
      <c r="IV163" s="34"/>
      <c r="IW163" s="34"/>
      <c r="IX163" s="34"/>
      <c r="IY163" s="34"/>
      <c r="IZ163" s="34"/>
    </row>
    <row r="164" spans="1:260" s="10" customFormat="1" ht="36.75" customHeight="1">
      <c r="A164" s="11">
        <f t="shared" si="167"/>
        <v>18</v>
      </c>
      <c r="B164" s="16" t="str">
        <f>VLOOKUP(A164,'Tên tỉnh'!$A$3:$C$65,2,FALSE)</f>
        <v>VNPT Điện Biên</v>
      </c>
      <c r="C164" s="17" t="str">
        <f>VLOOKUP(A164,'Tên tỉnh'!$A$3:$C$65,3,FALSE)</f>
        <v>Điện Biên</v>
      </c>
      <c r="D164" s="18" t="s">
        <v>485</v>
      </c>
      <c r="E164" s="17" t="s">
        <v>486</v>
      </c>
      <c r="F164" s="19">
        <v>43633</v>
      </c>
      <c r="G164" s="11">
        <v>6</v>
      </c>
      <c r="H164" s="12" t="s">
        <v>491</v>
      </c>
      <c r="I164" s="20">
        <v>44056</v>
      </c>
      <c r="J164" s="21" t="s">
        <v>419</v>
      </c>
      <c r="K164" s="11" t="s">
        <v>26</v>
      </c>
      <c r="L164" s="13">
        <v>829150</v>
      </c>
      <c r="M164" s="13" t="e">
        <f>VLOOKUP(C164,[6]!Table1[[Province]:[Ngày HĐ dự phòng]],5,FALSE)</f>
        <v>#REF!</v>
      </c>
      <c r="N164" s="13" t="e">
        <f>VLOOKUP(C164,[6]!Table1[[Province]:[Ngày HĐ dự phòng]],6,FALSE)</f>
        <v>#REF!</v>
      </c>
      <c r="O164" s="13" t="e">
        <f t="shared" si="156"/>
        <v>#REF!</v>
      </c>
      <c r="P164" s="12"/>
      <c r="Q164" s="22" t="e">
        <f>VLOOKUP(C164,[6]!Table1[[Province]:[Ngày HĐ dự phòng]],14,FALSE)</f>
        <v>#REF!</v>
      </c>
      <c r="R164" s="12"/>
      <c r="S164" s="22">
        <v>44251</v>
      </c>
      <c r="T164" s="22">
        <v>44179</v>
      </c>
      <c r="U164" s="22" t="e">
        <f t="shared" si="180"/>
        <v>#REF!</v>
      </c>
      <c r="V164" s="14" t="e">
        <f t="shared" si="181"/>
        <v>#REF!</v>
      </c>
      <c r="W164" s="12">
        <v>30</v>
      </c>
      <c r="X164" s="14" t="e">
        <f t="shared" si="182"/>
        <v>#REF!</v>
      </c>
      <c r="Y164" s="218" t="e">
        <f>VLOOKUP(C164,[6]!Table1[[Province]:[Ngày HĐ dự phòng]],30,FALSE)</f>
        <v>#REF!</v>
      </c>
      <c r="Z164" s="22" t="e">
        <f>VLOOKUP(C164,[6]!Table1[[Province]:[Ngày HĐ dự phòng]],31,FALSE)</f>
        <v>#REF!</v>
      </c>
      <c r="AA164" s="218" t="e">
        <f>VLOOKUP(C164,[6]!Table1[[Province]:[Ngày HĐ dự phòng]],32,FALSE)</f>
        <v>#REF!</v>
      </c>
      <c r="AB164" s="22" t="e">
        <f>VLOOKUP(C164,[6]!Table1[[Province]:[Ngày HĐ dự phòng]],33,FALSE)</f>
        <v>#REF!</v>
      </c>
      <c r="AC164" s="40" t="e">
        <f t="shared" si="183"/>
        <v>#REF!</v>
      </c>
      <c r="AD164" s="43" t="e">
        <f t="shared" si="184"/>
        <v>#REF!</v>
      </c>
      <c r="AE164" s="43" t="e">
        <f t="shared" si="185"/>
        <v>#REF!</v>
      </c>
      <c r="AF164" s="39" t="e">
        <f>VLOOKUP(C164,[6]!Table1[[Province]:[Ngày HĐ dự phòng]],12,FALSE)</f>
        <v>#REF!</v>
      </c>
      <c r="AG164" s="39" t="e">
        <f t="shared" si="186"/>
        <v>#REF!</v>
      </c>
      <c r="AH164" s="39">
        <v>44179</v>
      </c>
      <c r="AI164" s="39">
        <v>44190</v>
      </c>
      <c r="AJ164" s="39">
        <v>44190</v>
      </c>
      <c r="AK164" s="232" t="s">
        <v>502</v>
      </c>
      <c r="AL164" s="230">
        <v>44259</v>
      </c>
      <c r="AM164" s="42">
        <v>1476131599</v>
      </c>
      <c r="AN164" s="230">
        <v>45012</v>
      </c>
      <c r="AO164" s="39" t="e">
        <f t="shared" si="187"/>
        <v>#REF!</v>
      </c>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c r="EE164" s="15"/>
      <c r="EF164" s="15"/>
      <c r="EG164" s="15"/>
      <c r="EH164" s="15"/>
      <c r="EI164" s="15"/>
      <c r="EJ164" s="15"/>
      <c r="EK164" s="15"/>
      <c r="EL164" s="15"/>
      <c r="EM164" s="15"/>
      <c r="EN164" s="15"/>
      <c r="EO164" s="15"/>
      <c r="EP164" s="15"/>
      <c r="EQ164" s="15"/>
      <c r="ER164" s="15"/>
      <c r="ES164" s="15"/>
      <c r="ET164" s="15"/>
      <c r="EU164" s="15"/>
      <c r="EV164" s="15"/>
      <c r="EW164" s="15"/>
      <c r="EX164" s="15"/>
      <c r="EY164" s="15"/>
      <c r="EZ164" s="15"/>
      <c r="FA164" s="15"/>
      <c r="FB164" s="15"/>
      <c r="FC164" s="15"/>
      <c r="FD164" s="15"/>
      <c r="FE164" s="15"/>
      <c r="FF164" s="15"/>
      <c r="FG164" s="15"/>
      <c r="FH164" s="15"/>
      <c r="FI164" s="15"/>
      <c r="FJ164" s="15"/>
      <c r="FK164" s="15"/>
      <c r="FL164" s="15"/>
      <c r="FM164" s="15"/>
      <c r="FN164" s="15"/>
      <c r="FO164" s="15"/>
      <c r="FP164" s="15"/>
      <c r="FQ164" s="15"/>
      <c r="FR164" s="15"/>
      <c r="FS164" s="15"/>
      <c r="FT164" s="15"/>
      <c r="FU164" s="15"/>
      <c r="FV164" s="15"/>
      <c r="FW164" s="15"/>
      <c r="FX164" s="15"/>
      <c r="FY164" s="15"/>
      <c r="FZ164" s="15"/>
      <c r="GA164" s="15"/>
      <c r="GB164" s="15"/>
      <c r="GC164" s="15"/>
      <c r="GD164" s="15"/>
      <c r="GE164" s="15"/>
      <c r="GF164" s="15"/>
      <c r="GG164" s="15"/>
      <c r="GH164" s="15"/>
      <c r="GI164" s="15"/>
      <c r="GJ164" s="15"/>
      <c r="GK164" s="15"/>
      <c r="GL164" s="15"/>
      <c r="GM164" s="15"/>
      <c r="GN164" s="15"/>
      <c r="GO164" s="15"/>
      <c r="GP164" s="15"/>
      <c r="GQ164" s="15"/>
      <c r="GR164" s="15"/>
      <c r="GS164" s="15"/>
      <c r="GT164" s="15"/>
      <c r="GU164" s="15"/>
      <c r="GV164" s="15"/>
      <c r="GW164" s="15"/>
      <c r="GX164" s="15"/>
      <c r="GY164" s="15"/>
      <c r="GZ164" s="15"/>
      <c r="HA164" s="15"/>
      <c r="HB164" s="15"/>
      <c r="HC164" s="15"/>
      <c r="HD164" s="15"/>
      <c r="HE164" s="15"/>
      <c r="HF164" s="15"/>
      <c r="HG164" s="15"/>
      <c r="HH164" s="15"/>
      <c r="HI164" s="15"/>
      <c r="HJ164" s="15"/>
      <c r="HK164" s="15"/>
      <c r="HL164" s="15"/>
      <c r="HM164" s="15"/>
      <c r="HN164" s="15"/>
      <c r="HO164" s="15"/>
      <c r="HP164" s="15"/>
      <c r="HQ164" s="15"/>
      <c r="HR164" s="15"/>
      <c r="HS164" s="15"/>
      <c r="HT164" s="15"/>
      <c r="HU164" s="15"/>
      <c r="HV164" s="15"/>
      <c r="HW164" s="15"/>
      <c r="HX164" s="15"/>
      <c r="HY164" s="15"/>
      <c r="HZ164" s="15"/>
      <c r="IA164" s="15"/>
      <c r="IB164" s="15"/>
      <c r="IC164" s="15"/>
      <c r="ID164" s="15"/>
      <c r="IE164" s="15"/>
      <c r="IF164" s="15"/>
      <c r="IG164" s="15"/>
      <c r="IH164" s="15"/>
      <c r="II164" s="15"/>
      <c r="IJ164" s="15"/>
      <c r="IK164" s="15"/>
      <c r="IL164" s="15"/>
      <c r="IM164" s="15"/>
      <c r="IN164" s="15"/>
      <c r="IO164" s="15"/>
      <c r="IP164" s="15"/>
      <c r="IQ164" s="15"/>
      <c r="IR164" s="15"/>
      <c r="IS164" s="15"/>
      <c r="IT164" s="15"/>
      <c r="IU164" s="15"/>
      <c r="IV164" s="15"/>
      <c r="IW164" s="15"/>
      <c r="IX164" s="15"/>
      <c r="IY164" s="15"/>
      <c r="IZ164" s="15"/>
    </row>
    <row r="165" spans="1:260" s="10" customFormat="1" ht="36.75" customHeight="1">
      <c r="A165" s="11">
        <f t="shared" si="167"/>
        <v>18</v>
      </c>
      <c r="B165" s="16" t="str">
        <f>VLOOKUP(A165,'Tên tỉnh'!$A$3:$C$65,2,FALSE)</f>
        <v>VNPT Điện Biên</v>
      </c>
      <c r="C165" s="17" t="str">
        <f>VLOOKUP(A165,'Tên tỉnh'!$A$3:$C$65,3,FALSE)</f>
        <v>Điện Biên</v>
      </c>
      <c r="D165" s="18" t="s">
        <v>485</v>
      </c>
      <c r="E165" s="17" t="s">
        <v>486</v>
      </c>
      <c r="F165" s="19">
        <v>43633</v>
      </c>
      <c r="G165" s="11">
        <v>7</v>
      </c>
      <c r="H165" s="11" t="s">
        <v>492</v>
      </c>
      <c r="I165" s="20">
        <v>44056</v>
      </c>
      <c r="J165" s="21" t="s">
        <v>419</v>
      </c>
      <c r="K165" s="11" t="s">
        <v>26</v>
      </c>
      <c r="L165" s="13">
        <v>829150</v>
      </c>
      <c r="M165" s="13" t="e">
        <f>VLOOKUP(C164,[7]!Table1[[Province]:[Ngày HĐ dự phòng]],6,FALSE)</f>
        <v>#REF!</v>
      </c>
      <c r="N165" s="13" t="e">
        <f>VLOOKUP(C164,[7]!Table1[[Province]:[Ngày HĐ dự phòng]],7,FALSE)</f>
        <v>#REF!</v>
      </c>
      <c r="O165" s="13" t="e">
        <f t="shared" si="156"/>
        <v>#REF!</v>
      </c>
      <c r="P165" s="12"/>
      <c r="Q165" s="22" t="e">
        <f>VLOOKUP(C164,[7]!Table1[[Province]:[Ngày HĐ dự phòng]],16,FALSE)</f>
        <v>#REF!</v>
      </c>
      <c r="R165" s="12"/>
      <c r="S165" s="22">
        <v>44263</v>
      </c>
      <c r="T165" s="22">
        <v>44200</v>
      </c>
      <c r="U165" s="22" t="e">
        <f t="shared" si="180"/>
        <v>#REF!</v>
      </c>
      <c r="V165" s="14" t="e">
        <f t="shared" si="181"/>
        <v>#REF!</v>
      </c>
      <c r="W165" s="12">
        <v>30</v>
      </c>
      <c r="X165" s="14" t="e">
        <f t="shared" si="182"/>
        <v>#REF!</v>
      </c>
      <c r="Y165" s="218" t="e">
        <f>VLOOKUP(C164,[7]!Table1[[Province]:[Ngày HĐ dự phòng]],32,FALSE)</f>
        <v>#REF!</v>
      </c>
      <c r="Z165" s="22" t="e">
        <f>VLOOKUP(C164,[7]!Table1[[Province]:[Ngày HĐ dự phòng]],33,FALSE)</f>
        <v>#REF!</v>
      </c>
      <c r="AA165" s="218" t="e">
        <f>VLOOKUP(C164,[7]!Table1[[Province]:[Ngày HĐ dự phòng]],34,FALSE)</f>
        <v>#REF!</v>
      </c>
      <c r="AB165" s="22" t="e">
        <f>VLOOKUP(C164,[7]!Table1[[Province]:[Ngày HĐ dự phòng]],35,FALSE)</f>
        <v>#REF!</v>
      </c>
      <c r="AC165" s="40" t="e">
        <f t="shared" si="183"/>
        <v>#REF!</v>
      </c>
      <c r="AD165" s="43" t="e">
        <f t="shared" si="184"/>
        <v>#REF!</v>
      </c>
      <c r="AE165" s="43" t="e">
        <f t="shared" si="185"/>
        <v>#REF!</v>
      </c>
      <c r="AF165" s="39" t="e">
        <f>VLOOKUP(C164,[7]!Table1[[Province]:[Ngày HĐ dự phòng]],13,FALSE)</f>
        <v>#REF!</v>
      </c>
      <c r="AG165" s="39" t="e">
        <f t="shared" si="186"/>
        <v>#REF!</v>
      </c>
      <c r="AH165" s="39">
        <v>44200</v>
      </c>
      <c r="AI165" s="39">
        <v>44210</v>
      </c>
      <c r="AJ165" s="39">
        <v>44210</v>
      </c>
      <c r="AK165" s="232" t="s">
        <v>503</v>
      </c>
      <c r="AL165" s="230">
        <v>44272</v>
      </c>
      <c r="AM165" s="42">
        <v>492515100</v>
      </c>
      <c r="AN165" s="230">
        <v>45023</v>
      </c>
      <c r="AO165" s="39" t="e">
        <f t="shared" si="187"/>
        <v>#REF!</v>
      </c>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c r="EE165" s="15"/>
      <c r="EF165" s="15"/>
      <c r="EG165" s="15"/>
      <c r="EH165" s="15"/>
      <c r="EI165" s="15"/>
      <c r="EJ165" s="15"/>
      <c r="EK165" s="15"/>
      <c r="EL165" s="15"/>
      <c r="EM165" s="15"/>
      <c r="EN165" s="15"/>
      <c r="EO165" s="15"/>
      <c r="EP165" s="15"/>
      <c r="EQ165" s="15"/>
      <c r="ER165" s="15"/>
      <c r="ES165" s="15"/>
      <c r="ET165" s="15"/>
      <c r="EU165" s="15"/>
      <c r="EV165" s="15"/>
      <c r="EW165" s="15"/>
      <c r="EX165" s="15"/>
      <c r="EY165" s="15"/>
      <c r="EZ165" s="15"/>
      <c r="FA165" s="15"/>
      <c r="FB165" s="15"/>
      <c r="FC165" s="15"/>
      <c r="FD165" s="15"/>
      <c r="FE165" s="15"/>
      <c r="FF165" s="15"/>
      <c r="FG165" s="15"/>
      <c r="FH165" s="15"/>
      <c r="FI165" s="15"/>
      <c r="FJ165" s="15"/>
      <c r="FK165" s="15"/>
      <c r="FL165" s="15"/>
      <c r="FM165" s="15"/>
      <c r="FN165" s="15"/>
      <c r="FO165" s="15"/>
      <c r="FP165" s="15"/>
      <c r="FQ165" s="15"/>
      <c r="FR165" s="15"/>
      <c r="FS165" s="15"/>
      <c r="FT165" s="15"/>
      <c r="FU165" s="15"/>
      <c r="FV165" s="15"/>
      <c r="FW165" s="15"/>
      <c r="FX165" s="15"/>
      <c r="FY165" s="15"/>
      <c r="FZ165" s="15"/>
      <c r="GA165" s="15"/>
      <c r="GB165" s="15"/>
      <c r="GC165" s="15"/>
      <c r="GD165" s="15"/>
      <c r="GE165" s="15"/>
      <c r="GF165" s="15"/>
      <c r="GG165" s="15"/>
      <c r="GH165" s="15"/>
      <c r="GI165" s="15"/>
      <c r="GJ165" s="15"/>
      <c r="GK165" s="15"/>
      <c r="GL165" s="15"/>
      <c r="GM165" s="15"/>
      <c r="GN165" s="15"/>
      <c r="GO165" s="15"/>
      <c r="GP165" s="15"/>
      <c r="GQ165" s="15"/>
      <c r="GR165" s="15"/>
      <c r="GS165" s="15"/>
      <c r="GT165" s="15"/>
      <c r="GU165" s="15"/>
      <c r="GV165" s="15"/>
      <c r="GW165" s="15"/>
      <c r="GX165" s="15"/>
      <c r="GY165" s="15"/>
      <c r="GZ165" s="15"/>
      <c r="HA165" s="15"/>
      <c r="HB165" s="15"/>
      <c r="HC165" s="15"/>
      <c r="HD165" s="15"/>
      <c r="HE165" s="15"/>
      <c r="HF165" s="15"/>
      <c r="HG165" s="15"/>
      <c r="HH165" s="15"/>
      <c r="HI165" s="15"/>
      <c r="HJ165" s="15"/>
      <c r="HK165" s="15"/>
      <c r="HL165" s="15"/>
      <c r="HM165" s="15"/>
      <c r="HN165" s="15"/>
      <c r="HO165" s="15"/>
      <c r="HP165" s="15"/>
      <c r="HQ165" s="15"/>
      <c r="HR165" s="15"/>
      <c r="HS165" s="15"/>
      <c r="HT165" s="15"/>
      <c r="HU165" s="15"/>
      <c r="HV165" s="15"/>
      <c r="HW165" s="15"/>
      <c r="HX165" s="15"/>
      <c r="HY165" s="15"/>
      <c r="HZ165" s="15"/>
      <c r="IA165" s="15"/>
      <c r="IB165" s="15"/>
      <c r="IC165" s="15"/>
      <c r="ID165" s="15"/>
      <c r="IE165" s="15"/>
      <c r="IF165" s="15"/>
      <c r="IG165" s="15"/>
      <c r="IH165" s="15"/>
      <c r="II165" s="15"/>
      <c r="IJ165" s="15"/>
      <c r="IK165" s="15"/>
      <c r="IL165" s="15"/>
      <c r="IM165" s="15"/>
      <c r="IN165" s="15"/>
      <c r="IO165" s="15"/>
      <c r="IP165" s="15"/>
      <c r="IQ165" s="15"/>
      <c r="IR165" s="15"/>
      <c r="IS165" s="15"/>
      <c r="IT165" s="15"/>
      <c r="IU165" s="15"/>
      <c r="IV165" s="15"/>
      <c r="IW165" s="15"/>
      <c r="IX165" s="15"/>
      <c r="IY165" s="15"/>
      <c r="IZ165" s="15"/>
    </row>
    <row r="166" spans="1:260" s="10" customFormat="1" ht="36.75" customHeight="1">
      <c r="A166" s="11">
        <f t="shared" si="167"/>
        <v>18</v>
      </c>
      <c r="B166" s="16" t="str">
        <f>VLOOKUP(A166,'Tên tỉnh'!$A$3:$C$65,2,FALSE)</f>
        <v>VNPT Điện Biên</v>
      </c>
      <c r="C166" s="17" t="str">
        <f>VLOOKUP(A166,'Tên tỉnh'!$A$3:$C$65,3,FALSE)</f>
        <v>Điện Biên</v>
      </c>
      <c r="D166" s="18" t="s">
        <v>485</v>
      </c>
      <c r="E166" s="17" t="s">
        <v>486</v>
      </c>
      <c r="F166" s="19">
        <v>43633</v>
      </c>
      <c r="G166" s="11">
        <v>8</v>
      </c>
      <c r="H166" s="11" t="s">
        <v>493</v>
      </c>
      <c r="I166" s="20">
        <v>44056</v>
      </c>
      <c r="J166" s="21" t="s">
        <v>419</v>
      </c>
      <c r="K166" s="11" t="s">
        <v>26</v>
      </c>
      <c r="L166" s="13">
        <v>829150</v>
      </c>
      <c r="M166" s="13" t="e">
        <f>VLOOKUP(C166,[8]Sheet1!$B$2:$AH$2,5,FALSE)</f>
        <v>#N/A</v>
      </c>
      <c r="N166" s="13" t="e">
        <f>VLOOKUP(C166,[8]Sheet1!$B$2:$AH$2,6,FALSE)</f>
        <v>#N/A</v>
      </c>
      <c r="O166" s="13" t="e">
        <f t="shared" si="156"/>
        <v>#N/A</v>
      </c>
      <c r="P166" s="12"/>
      <c r="Q166" s="22" t="e">
        <f>VLOOKUP(C166,[8]Sheet1!$B$2:$AH$2,14,FALSE)</f>
        <v>#N/A</v>
      </c>
      <c r="R166" s="12"/>
      <c r="S166" s="22">
        <v>44279</v>
      </c>
      <c r="T166" s="22">
        <v>44223</v>
      </c>
      <c r="U166" s="22" t="e">
        <f t="shared" si="180"/>
        <v>#N/A</v>
      </c>
      <c r="V166" s="14" t="e">
        <f t="shared" si="181"/>
        <v>#N/A</v>
      </c>
      <c r="W166" s="12">
        <v>30</v>
      </c>
      <c r="X166" s="14" t="e">
        <f t="shared" si="182"/>
        <v>#N/A</v>
      </c>
      <c r="Y166" s="218" t="e">
        <f>VLOOKUP(C166,[8]Sheet1!$B$2:$AH$2,30,FALSE)</f>
        <v>#N/A</v>
      </c>
      <c r="Z166" s="22" t="e">
        <f>VLOOKUP(C166,[8]Sheet1!$B$2:$AH$2,31,FALSE)</f>
        <v>#N/A</v>
      </c>
      <c r="AA166" s="218" t="e">
        <f>VLOOKUP(C166,[8]Sheet1!$B$2:$AH$2,32,FALSE)</f>
        <v>#N/A</v>
      </c>
      <c r="AB166" s="22" t="e">
        <f>VLOOKUP(C166,[8]Sheet1!$B$2:$AH$2,33,FALSE)</f>
        <v>#N/A</v>
      </c>
      <c r="AC166" s="40" t="e">
        <f t="shared" si="183"/>
        <v>#N/A</v>
      </c>
      <c r="AD166" s="43" t="e">
        <f t="shared" si="184"/>
        <v>#N/A</v>
      </c>
      <c r="AE166" s="43" t="e">
        <f t="shared" si="185"/>
        <v>#N/A</v>
      </c>
      <c r="AF166" s="39" t="e">
        <f>VLOOKUP(C166,[8]Sheet1!$B$2:$AH$2,12,FALSE)</f>
        <v>#N/A</v>
      </c>
      <c r="AG166" s="39" t="e">
        <f t="shared" si="186"/>
        <v>#N/A</v>
      </c>
      <c r="AH166" s="39">
        <v>44223</v>
      </c>
      <c r="AI166" s="39">
        <v>44230</v>
      </c>
      <c r="AJ166" s="39">
        <v>44230</v>
      </c>
      <c r="AK166" s="232" t="s">
        <v>504</v>
      </c>
      <c r="AL166" s="230">
        <v>44288</v>
      </c>
      <c r="AM166" s="42">
        <v>262218688</v>
      </c>
      <c r="AN166" s="230">
        <v>45040</v>
      </c>
      <c r="AO166" s="39" t="e">
        <f t="shared" si="187"/>
        <v>#N/A</v>
      </c>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c r="EM166" s="15"/>
      <c r="EN166" s="15"/>
      <c r="EO166" s="15"/>
      <c r="EP166" s="15"/>
      <c r="EQ166" s="15"/>
      <c r="ER166" s="15"/>
      <c r="ES166" s="15"/>
      <c r="ET166" s="15"/>
      <c r="EU166" s="15"/>
      <c r="EV166" s="15"/>
      <c r="EW166" s="15"/>
      <c r="EX166" s="15"/>
      <c r="EY166" s="15"/>
      <c r="EZ166" s="15"/>
      <c r="FA166" s="15"/>
      <c r="FB166" s="15"/>
      <c r="FC166" s="15"/>
      <c r="FD166" s="15"/>
      <c r="FE166" s="15"/>
      <c r="FF166" s="15"/>
      <c r="FG166" s="15"/>
      <c r="FH166" s="15"/>
      <c r="FI166" s="15"/>
      <c r="FJ166" s="15"/>
      <c r="FK166" s="15"/>
      <c r="FL166" s="15"/>
      <c r="FM166" s="15"/>
      <c r="FN166" s="15"/>
      <c r="FO166" s="15"/>
      <c r="FP166" s="15"/>
      <c r="FQ166" s="15"/>
      <c r="FR166" s="15"/>
      <c r="FS166" s="15"/>
      <c r="FT166" s="15"/>
      <c r="FU166" s="15"/>
      <c r="FV166" s="15"/>
      <c r="FW166" s="15"/>
      <c r="FX166" s="15"/>
      <c r="FY166" s="15"/>
      <c r="FZ166" s="15"/>
      <c r="GA166" s="15"/>
      <c r="GB166" s="15"/>
      <c r="GC166" s="15"/>
      <c r="GD166" s="15"/>
      <c r="GE166" s="15"/>
      <c r="GF166" s="15"/>
      <c r="GG166" s="15"/>
      <c r="GH166" s="15"/>
      <c r="GI166" s="15"/>
      <c r="GJ166" s="15"/>
      <c r="GK166" s="15"/>
      <c r="GL166" s="15"/>
      <c r="GM166" s="15"/>
      <c r="GN166" s="15"/>
      <c r="GO166" s="15"/>
      <c r="GP166" s="15"/>
      <c r="GQ166" s="15"/>
      <c r="GR166" s="15"/>
      <c r="GS166" s="15"/>
      <c r="GT166" s="15"/>
      <c r="GU166" s="15"/>
      <c r="GV166" s="15"/>
      <c r="GW166" s="15"/>
      <c r="GX166" s="15"/>
      <c r="GY166" s="15"/>
      <c r="GZ166" s="15"/>
      <c r="HA166" s="15"/>
      <c r="HB166" s="15"/>
      <c r="HC166" s="15"/>
      <c r="HD166" s="15"/>
      <c r="HE166" s="15"/>
      <c r="HF166" s="15"/>
      <c r="HG166" s="15"/>
      <c r="HH166" s="15"/>
      <c r="HI166" s="15"/>
      <c r="HJ166" s="15"/>
      <c r="HK166" s="15"/>
      <c r="HL166" s="15"/>
      <c r="HM166" s="15"/>
      <c r="HN166" s="15"/>
      <c r="HO166" s="15"/>
      <c r="HP166" s="15"/>
      <c r="HQ166" s="15"/>
      <c r="HR166" s="15"/>
      <c r="HS166" s="15"/>
      <c r="HT166" s="15"/>
      <c r="HU166" s="15"/>
      <c r="HV166" s="15"/>
      <c r="HW166" s="15"/>
      <c r="HX166" s="15"/>
      <c r="HY166" s="15"/>
      <c r="HZ166" s="15"/>
      <c r="IA166" s="15"/>
      <c r="IB166" s="15"/>
      <c r="IC166" s="15"/>
      <c r="ID166" s="15"/>
      <c r="IE166" s="15"/>
      <c r="IF166" s="15"/>
      <c r="IG166" s="15"/>
      <c r="IH166" s="15"/>
      <c r="II166" s="15"/>
      <c r="IJ166" s="15"/>
      <c r="IK166" s="15"/>
      <c r="IL166" s="15"/>
      <c r="IM166" s="15"/>
      <c r="IN166" s="15"/>
      <c r="IO166" s="15"/>
      <c r="IP166" s="15"/>
      <c r="IQ166" s="15"/>
      <c r="IR166" s="15"/>
      <c r="IS166" s="15"/>
      <c r="IT166" s="15"/>
      <c r="IU166" s="15"/>
      <c r="IV166" s="15"/>
      <c r="IW166" s="15"/>
      <c r="IX166" s="15"/>
      <c r="IY166" s="15"/>
      <c r="IZ166" s="15"/>
    </row>
    <row r="167" spans="1:260" s="10" customFormat="1" ht="28.5" customHeight="1">
      <c r="A167" s="23"/>
      <c r="B167" s="24" t="str">
        <f t="shared" ref="B167" si="188">B159&amp;" Total"</f>
        <v>VNPT Điện Biên Total</v>
      </c>
      <c r="C167" s="24"/>
      <c r="D167" s="25"/>
      <c r="E167" s="228"/>
      <c r="F167" s="26"/>
      <c r="G167" s="23"/>
      <c r="H167" s="25"/>
      <c r="I167" s="26"/>
      <c r="J167" s="27"/>
      <c r="K167" s="25"/>
      <c r="L167" s="28"/>
      <c r="M167" s="28"/>
      <c r="N167" s="28"/>
      <c r="O167" s="29" t="e">
        <f t="shared" ref="O167" si="189">SUBTOTAL(9,O159:O166)</f>
        <v>#REF!</v>
      </c>
      <c r="P167" s="12"/>
      <c r="Q167" s="11"/>
      <c r="R167" s="28"/>
      <c r="S167" s="30"/>
      <c r="T167" s="31"/>
      <c r="U167" s="22"/>
      <c r="V167" s="32"/>
      <c r="W167" s="33"/>
      <c r="X167" s="14"/>
      <c r="Y167" s="218"/>
      <c r="Z167" s="22"/>
      <c r="AA167" s="218"/>
      <c r="AB167" s="22"/>
      <c r="AC167" s="38"/>
      <c r="AD167" s="38"/>
      <c r="AE167" s="38"/>
      <c r="AF167" s="38"/>
      <c r="AG167" s="38"/>
      <c r="AH167" s="38"/>
      <c r="AI167" s="38"/>
      <c r="AJ167" s="38"/>
      <c r="AK167" s="38"/>
      <c r="AL167" s="38"/>
      <c r="AM167" s="38"/>
      <c r="AN167" s="38"/>
      <c r="AO167" s="38"/>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c r="EM167" s="15"/>
      <c r="EN167" s="15"/>
      <c r="EO167" s="15"/>
      <c r="EP167" s="15"/>
      <c r="EQ167" s="15"/>
      <c r="ER167" s="15"/>
      <c r="ES167" s="15"/>
      <c r="ET167" s="15"/>
      <c r="EU167" s="15"/>
      <c r="EV167" s="15"/>
      <c r="EW167" s="15"/>
      <c r="EX167" s="15"/>
      <c r="EY167" s="15"/>
      <c r="EZ167" s="15"/>
      <c r="FA167" s="15"/>
      <c r="FB167" s="15"/>
      <c r="FC167" s="15"/>
      <c r="FD167" s="15"/>
      <c r="FE167" s="15"/>
      <c r="FF167" s="15"/>
      <c r="FG167" s="15"/>
      <c r="FH167" s="15"/>
      <c r="FI167" s="15"/>
      <c r="FJ167" s="15"/>
      <c r="FK167" s="15"/>
      <c r="FL167" s="15"/>
      <c r="FM167" s="15"/>
      <c r="FN167" s="15"/>
      <c r="FO167" s="15"/>
      <c r="FP167" s="15"/>
      <c r="FQ167" s="15"/>
      <c r="FR167" s="15"/>
      <c r="FS167" s="15"/>
      <c r="FT167" s="15"/>
      <c r="FU167" s="15"/>
      <c r="FV167" s="15"/>
      <c r="FW167" s="15"/>
      <c r="FX167" s="15"/>
      <c r="FY167" s="15"/>
      <c r="FZ167" s="15"/>
      <c r="GA167" s="15"/>
      <c r="GB167" s="15"/>
      <c r="GC167" s="15"/>
      <c r="GD167" s="15"/>
      <c r="GE167" s="15"/>
      <c r="GF167" s="15"/>
      <c r="GG167" s="15"/>
      <c r="GH167" s="15"/>
      <c r="GI167" s="15"/>
      <c r="GJ167" s="15"/>
      <c r="GK167" s="15"/>
      <c r="GL167" s="15"/>
      <c r="GM167" s="15"/>
      <c r="GN167" s="15"/>
      <c r="GO167" s="15"/>
      <c r="GP167" s="15"/>
      <c r="GQ167" s="15"/>
      <c r="GR167" s="15"/>
      <c r="GS167" s="15"/>
      <c r="GT167" s="15"/>
      <c r="GU167" s="15"/>
      <c r="GV167" s="15"/>
      <c r="GW167" s="15"/>
      <c r="GX167" s="15"/>
      <c r="GY167" s="15"/>
      <c r="GZ167" s="15"/>
      <c r="HA167" s="15"/>
      <c r="HB167" s="15"/>
      <c r="HC167" s="15"/>
      <c r="HD167" s="15"/>
      <c r="HE167" s="15"/>
      <c r="HF167" s="15"/>
      <c r="HG167" s="15"/>
      <c r="HH167" s="15"/>
      <c r="HI167" s="15"/>
      <c r="HJ167" s="15"/>
      <c r="HK167" s="15"/>
      <c r="HL167" s="15"/>
      <c r="HM167" s="15"/>
      <c r="HN167" s="15"/>
      <c r="HO167" s="15"/>
      <c r="HP167" s="15"/>
      <c r="HQ167" s="15"/>
      <c r="HR167" s="15"/>
      <c r="HS167" s="15"/>
      <c r="HT167" s="15"/>
      <c r="HU167" s="15"/>
      <c r="HV167" s="15"/>
      <c r="HW167" s="15"/>
      <c r="HX167" s="15"/>
      <c r="HY167" s="15"/>
      <c r="HZ167" s="15"/>
      <c r="IA167" s="15"/>
      <c r="IB167" s="15"/>
      <c r="IC167" s="15"/>
      <c r="ID167" s="15"/>
      <c r="IE167" s="15"/>
      <c r="IF167" s="15"/>
      <c r="IG167" s="15"/>
      <c r="IH167" s="15"/>
      <c r="II167" s="15"/>
      <c r="IJ167" s="15"/>
      <c r="IK167" s="15"/>
      <c r="IL167" s="15"/>
      <c r="IM167" s="15"/>
      <c r="IN167" s="15"/>
      <c r="IO167" s="15"/>
      <c r="IP167" s="15"/>
      <c r="IQ167" s="15"/>
      <c r="IR167" s="15"/>
      <c r="IS167" s="15"/>
      <c r="IT167" s="15"/>
      <c r="IU167" s="15"/>
      <c r="IV167" s="15"/>
      <c r="IW167" s="15"/>
      <c r="IX167" s="15"/>
      <c r="IY167" s="15"/>
      <c r="IZ167" s="15"/>
    </row>
    <row r="168" spans="1:260" s="10" customFormat="1" ht="36.75" customHeight="1">
      <c r="A168" s="11">
        <f t="shared" si="167"/>
        <v>19</v>
      </c>
      <c r="B168" s="16" t="str">
        <f>VLOOKUP(A168,'Tên tỉnh'!$A$3:$C$65,2,FALSE)</f>
        <v>VNPT Đồng Nai</v>
      </c>
      <c r="C168" s="17" t="str">
        <f>VLOOKUP(A168,'Tên tỉnh'!$A$3:$C$65,3,FALSE)</f>
        <v>Đồng Nai</v>
      </c>
      <c r="D168" s="18" t="s">
        <v>485</v>
      </c>
      <c r="E168" s="17" t="s">
        <v>486</v>
      </c>
      <c r="F168" s="19">
        <v>43633</v>
      </c>
      <c r="G168" s="11">
        <v>1</v>
      </c>
      <c r="H168" s="11" t="s">
        <v>487</v>
      </c>
      <c r="I168" s="20">
        <v>44056</v>
      </c>
      <c r="J168" s="21" t="s">
        <v>419</v>
      </c>
      <c r="K168" s="11" t="s">
        <v>26</v>
      </c>
      <c r="L168" s="13">
        <v>829150</v>
      </c>
      <c r="M168" s="13" t="e">
        <f>VLOOKUP(C168,[1]!Table1[[Province]:[Ngày HĐ dự phòng]],5,FALSE)</f>
        <v>#REF!</v>
      </c>
      <c r="N168" s="13" t="e">
        <f>VLOOKUP(C168,[1]!Table1[[Province]:[Ngày HĐ dự phòng]],6,FALSE)</f>
        <v>#REF!</v>
      </c>
      <c r="O168" s="13" t="e">
        <f t="shared" si="156"/>
        <v>#REF!</v>
      </c>
      <c r="P168" s="12"/>
      <c r="Q168" s="22" t="e">
        <f>VLOOKUP(C168,[1]!Table1[[Province]:[Ngày HĐ dự phòng]],15,FALSE)</f>
        <v>#REF!</v>
      </c>
      <c r="R168" s="12"/>
      <c r="S168" s="22">
        <v>44153</v>
      </c>
      <c r="T168" s="22">
        <v>44068</v>
      </c>
      <c r="U168" s="22" t="e">
        <f t="shared" ref="U168:U175" si="190">Q168</f>
        <v>#REF!</v>
      </c>
      <c r="V168" s="14" t="e">
        <f t="shared" ref="V168:V175" si="191">U168-T168+1</f>
        <v>#REF!</v>
      </c>
      <c r="W168" s="12">
        <v>45</v>
      </c>
      <c r="X168" s="14" t="e">
        <f t="shared" ref="X168:X175" si="192">V168-W168</f>
        <v>#REF!</v>
      </c>
      <c r="Y168" s="218" t="e">
        <f>VLOOKUP(C168,[1]!Table1[[Province]:[Ngày HĐ dự phòng]],34,FALSE)</f>
        <v>#REF!</v>
      </c>
      <c r="Z168" s="22" t="e">
        <f>VLOOKUP(C168,[1]!Table1[[Province]:[Ngày HĐ dự phòng]],35,FALSE)</f>
        <v>#REF!</v>
      </c>
      <c r="AA168" s="218" t="e">
        <f>VLOOKUP(C168,[1]!Table1[[Province]:[Ngày HĐ dự phòng]],36,FALSE)</f>
        <v>#REF!</v>
      </c>
      <c r="AB168" s="22" t="e">
        <f>VLOOKUP(C168,[1]!Table1[[Province]:[Ngày HĐ dự phòng]],37,FALSE)</f>
        <v>#REF!</v>
      </c>
      <c r="AC168" s="40" t="e">
        <f t="shared" ref="AC168:AC175" si="193">O168</f>
        <v>#REF!</v>
      </c>
      <c r="AD168" s="43" t="e">
        <f t="shared" ref="AD168:AD175" si="194">AC168*0.1</f>
        <v>#REF!</v>
      </c>
      <c r="AE168" s="43" t="e">
        <f t="shared" ref="AE168:AE175" si="195">AC168+AD168</f>
        <v>#REF!</v>
      </c>
      <c r="AF168" s="39" t="e">
        <f>VLOOKUP(C168,[1]!Table1[[Province]:[Ngày HĐ dự phòng]],13,FALSE)</f>
        <v>#REF!</v>
      </c>
      <c r="AG168" s="39" t="e">
        <f t="shared" ref="AG168:AG175" si="196">AF168</f>
        <v>#REF!</v>
      </c>
      <c r="AH168" s="39">
        <v>44068</v>
      </c>
      <c r="AI168" s="39">
        <v>44097</v>
      </c>
      <c r="AJ168" s="39">
        <v>44097</v>
      </c>
      <c r="AK168" s="231" t="s">
        <v>497</v>
      </c>
      <c r="AL168" s="230">
        <v>44153</v>
      </c>
      <c r="AM168" s="42">
        <v>3008400799</v>
      </c>
      <c r="AN168" s="230">
        <v>44913</v>
      </c>
      <c r="AO168" s="39" t="e">
        <f t="shared" ref="AO168:AO175" si="197">AF168</f>
        <v>#REF!</v>
      </c>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c r="EM168" s="15"/>
      <c r="EN168" s="15"/>
      <c r="EO168" s="15"/>
      <c r="EP168" s="15"/>
      <c r="EQ168" s="15"/>
      <c r="ER168" s="15"/>
      <c r="ES168" s="15"/>
      <c r="ET168" s="15"/>
      <c r="EU168" s="15"/>
      <c r="EV168" s="15"/>
      <c r="EW168" s="15"/>
      <c r="EX168" s="15"/>
      <c r="EY168" s="15"/>
      <c r="EZ168" s="15"/>
      <c r="FA168" s="15"/>
      <c r="FB168" s="15"/>
      <c r="FC168" s="15"/>
      <c r="FD168" s="15"/>
      <c r="FE168" s="15"/>
      <c r="FF168" s="15"/>
      <c r="FG168" s="15"/>
      <c r="FH168" s="15"/>
      <c r="FI168" s="15"/>
      <c r="FJ168" s="15"/>
      <c r="FK168" s="15"/>
      <c r="FL168" s="15"/>
      <c r="FM168" s="15"/>
      <c r="FN168" s="15"/>
      <c r="FO168" s="15"/>
      <c r="FP168" s="15"/>
      <c r="FQ168" s="15"/>
      <c r="FR168" s="15"/>
      <c r="FS168" s="15"/>
      <c r="FT168" s="15"/>
      <c r="FU168" s="15"/>
      <c r="FV168" s="15"/>
      <c r="FW168" s="15"/>
      <c r="FX168" s="15"/>
      <c r="FY168" s="15"/>
      <c r="FZ168" s="15"/>
      <c r="GA168" s="15"/>
      <c r="GB168" s="15"/>
      <c r="GC168" s="15"/>
      <c r="GD168" s="15"/>
      <c r="GE168" s="15"/>
      <c r="GF168" s="15"/>
      <c r="GG168" s="15"/>
      <c r="GH168" s="15"/>
      <c r="GI168" s="15"/>
      <c r="GJ168" s="15"/>
      <c r="GK168" s="15"/>
      <c r="GL168" s="15"/>
      <c r="GM168" s="15"/>
      <c r="GN168" s="15"/>
      <c r="GO168" s="15"/>
      <c r="GP168" s="15"/>
      <c r="GQ168" s="15"/>
      <c r="GR168" s="15"/>
      <c r="GS168" s="15"/>
      <c r="GT168" s="15"/>
      <c r="GU168" s="15"/>
      <c r="GV168" s="15"/>
      <c r="GW168" s="15"/>
      <c r="GX168" s="15"/>
      <c r="GY168" s="15"/>
      <c r="GZ168" s="15"/>
      <c r="HA168" s="15"/>
      <c r="HB168" s="15"/>
      <c r="HC168" s="15"/>
      <c r="HD168" s="15"/>
      <c r="HE168" s="15"/>
      <c r="HF168" s="15"/>
      <c r="HG168" s="15"/>
      <c r="HH168" s="15"/>
      <c r="HI168" s="15"/>
      <c r="HJ168" s="15"/>
      <c r="HK168" s="15"/>
      <c r="HL168" s="15"/>
      <c r="HM168" s="15"/>
      <c r="HN168" s="15"/>
      <c r="HO168" s="15"/>
      <c r="HP168" s="15"/>
      <c r="HQ168" s="15"/>
      <c r="HR168" s="15"/>
      <c r="HS168" s="15"/>
      <c r="HT168" s="15"/>
      <c r="HU168" s="15"/>
      <c r="HV168" s="15"/>
      <c r="HW168" s="15"/>
      <c r="HX168" s="15"/>
      <c r="HY168" s="15"/>
      <c r="HZ168" s="15"/>
      <c r="IA168" s="15"/>
      <c r="IB168" s="15"/>
      <c r="IC168" s="15"/>
      <c r="ID168" s="15"/>
      <c r="IE168" s="15"/>
      <c r="IF168" s="15"/>
      <c r="IG168" s="15"/>
      <c r="IH168" s="15"/>
      <c r="II168" s="15"/>
      <c r="IJ168" s="15"/>
      <c r="IK168" s="15"/>
      <c r="IL168" s="15"/>
      <c r="IM168" s="15"/>
      <c r="IN168" s="15"/>
      <c r="IO168" s="15"/>
      <c r="IP168" s="15"/>
      <c r="IQ168" s="15"/>
      <c r="IR168" s="15"/>
      <c r="IS168" s="15"/>
      <c r="IT168" s="15"/>
      <c r="IU168" s="15"/>
      <c r="IV168" s="15"/>
      <c r="IW168" s="15"/>
      <c r="IX168" s="15"/>
      <c r="IY168" s="15"/>
      <c r="IZ168" s="15"/>
    </row>
    <row r="169" spans="1:260" s="10" customFormat="1" ht="36.75" customHeight="1">
      <c r="A169" s="11">
        <f t="shared" si="167"/>
        <v>19</v>
      </c>
      <c r="B169" s="16" t="str">
        <f>VLOOKUP(A169,'Tên tỉnh'!$A$3:$C$65,2,FALSE)</f>
        <v>VNPT Đồng Nai</v>
      </c>
      <c r="C169" s="17" t="str">
        <f>VLOOKUP(A169,'Tên tỉnh'!$A$3:$C$65,3,FALSE)</f>
        <v>Đồng Nai</v>
      </c>
      <c r="D169" s="18" t="s">
        <v>485</v>
      </c>
      <c r="E169" s="17" t="s">
        <v>486</v>
      </c>
      <c r="F169" s="19">
        <v>43633</v>
      </c>
      <c r="G169" s="11">
        <v>2</v>
      </c>
      <c r="H169" s="12" t="s">
        <v>488</v>
      </c>
      <c r="I169" s="20">
        <v>44056</v>
      </c>
      <c r="J169" s="21" t="s">
        <v>419</v>
      </c>
      <c r="K169" s="11" t="s">
        <v>26</v>
      </c>
      <c r="L169" s="13">
        <v>829150</v>
      </c>
      <c r="M169" s="13" t="e">
        <f>VLOOKUP(C169,[2]!Table1[[Province]:[Ngày HĐ dự phòng]],5,FALSE)</f>
        <v>#REF!</v>
      </c>
      <c r="N169" s="13" t="e">
        <f>VLOOKUP(C169,[2]!Table1[[Province]:[Ngày HĐ dự phòng]],6,FALSE)</f>
        <v>#REF!</v>
      </c>
      <c r="O169" s="13" t="e">
        <f t="shared" si="156"/>
        <v>#REF!</v>
      </c>
      <c r="P169" s="12"/>
      <c r="Q169" s="22" t="e">
        <f>VLOOKUP(C169,[2]!Table1[[Province]:[Ngày HĐ dự phòng]],14,FALSE)</f>
        <v>#REF!</v>
      </c>
      <c r="R169" s="12"/>
      <c r="S169" s="22">
        <v>44154</v>
      </c>
      <c r="T169" s="22">
        <v>44091</v>
      </c>
      <c r="U169" s="22" t="e">
        <f t="shared" si="190"/>
        <v>#REF!</v>
      </c>
      <c r="V169" s="14" t="e">
        <f t="shared" si="191"/>
        <v>#REF!</v>
      </c>
      <c r="W169" s="12">
        <v>30</v>
      </c>
      <c r="X169" s="14" t="e">
        <f t="shared" si="192"/>
        <v>#REF!</v>
      </c>
      <c r="Y169" s="218" t="e">
        <f>VLOOKUP(C169,[2]!Table1[[Province]:[Ngày HĐ dự phòng]],30,FALSE)</f>
        <v>#REF!</v>
      </c>
      <c r="Z169" s="22" t="e">
        <f>VLOOKUP(C169,[2]!Table1[[Province]:[Ngày HĐ dự phòng]],31,FALSE)</f>
        <v>#REF!</v>
      </c>
      <c r="AA169" s="218" t="e">
        <f>VLOOKUP(C169,[2]!Table1[[Province]:[Ngày HĐ dự phòng]],32,FALSE)</f>
        <v>#REF!</v>
      </c>
      <c r="AB169" s="22" t="e">
        <f>VLOOKUP(C169,[2]!Table1[[Province]:[Ngày HĐ dự phòng]],33,FALSE)</f>
        <v>#REF!</v>
      </c>
      <c r="AC169" s="40" t="e">
        <f t="shared" si="193"/>
        <v>#REF!</v>
      </c>
      <c r="AD169" s="43" t="e">
        <f t="shared" si="194"/>
        <v>#REF!</v>
      </c>
      <c r="AE169" s="43" t="e">
        <f t="shared" si="195"/>
        <v>#REF!</v>
      </c>
      <c r="AF169" s="39" t="e">
        <f>VLOOKUP(C169,[2]!Table1[[Province]:[Ngày HĐ dự phòng]],12,FALSE)</f>
        <v>#REF!</v>
      </c>
      <c r="AG169" s="39" t="e">
        <f t="shared" si="196"/>
        <v>#REF!</v>
      </c>
      <c r="AH169" s="39">
        <v>44091</v>
      </c>
      <c r="AI169" s="39">
        <v>44111</v>
      </c>
      <c r="AJ169" s="39">
        <v>44111</v>
      </c>
      <c r="AK169" s="231" t="s">
        <v>498</v>
      </c>
      <c r="AL169" s="230">
        <v>44154</v>
      </c>
      <c r="AM169" s="42">
        <v>1557031765</v>
      </c>
      <c r="AN169" s="230">
        <v>44914</v>
      </c>
      <c r="AO169" s="39" t="e">
        <f t="shared" si="197"/>
        <v>#REF!</v>
      </c>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c r="EM169" s="15"/>
      <c r="EN169" s="15"/>
      <c r="EO169" s="15"/>
      <c r="EP169" s="15"/>
      <c r="EQ169" s="15"/>
      <c r="ER169" s="15"/>
      <c r="ES169" s="15"/>
      <c r="ET169" s="15"/>
      <c r="EU169" s="15"/>
      <c r="EV169" s="15"/>
      <c r="EW169" s="15"/>
      <c r="EX169" s="15"/>
      <c r="EY169" s="15"/>
      <c r="EZ169" s="15"/>
      <c r="FA169" s="15"/>
      <c r="FB169" s="15"/>
      <c r="FC169" s="15"/>
      <c r="FD169" s="15"/>
      <c r="FE169" s="15"/>
      <c r="FF169" s="15"/>
      <c r="FG169" s="15"/>
      <c r="FH169" s="15"/>
      <c r="FI169" s="15"/>
      <c r="FJ169" s="15"/>
      <c r="FK169" s="15"/>
      <c r="FL169" s="15"/>
      <c r="FM169" s="15"/>
      <c r="FN169" s="15"/>
      <c r="FO169" s="15"/>
      <c r="FP169" s="15"/>
      <c r="FQ169" s="15"/>
      <c r="FR169" s="15"/>
      <c r="FS169" s="15"/>
      <c r="FT169" s="15"/>
      <c r="FU169" s="15"/>
      <c r="FV169" s="15"/>
      <c r="FW169" s="15"/>
      <c r="FX169" s="15"/>
      <c r="FY169" s="15"/>
      <c r="FZ169" s="15"/>
      <c r="GA169" s="15"/>
      <c r="GB169" s="15"/>
      <c r="GC169" s="15"/>
      <c r="GD169" s="15"/>
      <c r="GE169" s="15"/>
      <c r="GF169" s="15"/>
      <c r="GG169" s="15"/>
      <c r="GH169" s="15"/>
      <c r="GI169" s="15"/>
      <c r="GJ169" s="15"/>
      <c r="GK169" s="15"/>
      <c r="GL169" s="15"/>
      <c r="GM169" s="15"/>
      <c r="GN169" s="15"/>
      <c r="GO169" s="15"/>
      <c r="GP169" s="15"/>
      <c r="GQ169" s="15"/>
      <c r="GR169" s="15"/>
      <c r="GS169" s="15"/>
      <c r="GT169" s="15"/>
      <c r="GU169" s="15"/>
      <c r="GV169" s="15"/>
      <c r="GW169" s="15"/>
      <c r="GX169" s="15"/>
      <c r="GY169" s="15"/>
      <c r="GZ169" s="15"/>
      <c r="HA169" s="15"/>
      <c r="HB169" s="15"/>
      <c r="HC169" s="15"/>
      <c r="HD169" s="15"/>
      <c r="HE169" s="15"/>
      <c r="HF169" s="15"/>
      <c r="HG169" s="15"/>
      <c r="HH169" s="15"/>
      <c r="HI169" s="15"/>
      <c r="HJ169" s="15"/>
      <c r="HK169" s="15"/>
      <c r="HL169" s="15"/>
      <c r="HM169" s="15"/>
      <c r="HN169" s="15"/>
      <c r="HO169" s="15"/>
      <c r="HP169" s="15"/>
      <c r="HQ169" s="15"/>
      <c r="HR169" s="15"/>
      <c r="HS169" s="15"/>
      <c r="HT169" s="15"/>
      <c r="HU169" s="15"/>
      <c r="HV169" s="15"/>
      <c r="HW169" s="15"/>
      <c r="HX169" s="15"/>
      <c r="HY169" s="15"/>
      <c r="HZ169" s="15"/>
      <c r="IA169" s="15"/>
      <c r="IB169" s="15"/>
      <c r="IC169" s="15"/>
      <c r="ID169" s="15"/>
      <c r="IE169" s="15"/>
      <c r="IF169" s="15"/>
      <c r="IG169" s="15"/>
      <c r="IH169" s="15"/>
      <c r="II169" s="15"/>
      <c r="IJ169" s="15"/>
      <c r="IK169" s="15"/>
      <c r="IL169" s="15"/>
      <c r="IM169" s="15"/>
      <c r="IN169" s="15"/>
      <c r="IO169" s="15"/>
      <c r="IP169" s="15"/>
      <c r="IQ169" s="15"/>
      <c r="IR169" s="15"/>
      <c r="IS169" s="15"/>
      <c r="IT169" s="15"/>
      <c r="IU169" s="15"/>
      <c r="IV169" s="15"/>
      <c r="IW169" s="15"/>
      <c r="IX169" s="15"/>
      <c r="IY169" s="15"/>
      <c r="IZ169" s="15"/>
    </row>
    <row r="170" spans="1:260" s="10" customFormat="1" ht="36.75" customHeight="1">
      <c r="A170" s="11">
        <f t="shared" si="167"/>
        <v>19</v>
      </c>
      <c r="B170" s="16" t="str">
        <f>VLOOKUP(A170,'Tên tỉnh'!$A$3:$C$65,2,FALSE)</f>
        <v>VNPT Đồng Nai</v>
      </c>
      <c r="C170" s="17" t="str">
        <f>VLOOKUP(A170,'Tên tỉnh'!$A$3:$C$65,3,FALSE)</f>
        <v>Đồng Nai</v>
      </c>
      <c r="D170" s="18" t="s">
        <v>485</v>
      </c>
      <c r="E170" s="17" t="s">
        <v>486</v>
      </c>
      <c r="F170" s="19">
        <v>43633</v>
      </c>
      <c r="G170" s="11">
        <v>3</v>
      </c>
      <c r="H170" s="12" t="s">
        <v>494</v>
      </c>
      <c r="I170" s="20">
        <v>44056</v>
      </c>
      <c r="J170" s="21" t="s">
        <v>419</v>
      </c>
      <c r="K170" s="11" t="s">
        <v>26</v>
      </c>
      <c r="L170" s="13">
        <v>829150</v>
      </c>
      <c r="M170" s="13" t="e">
        <f>VLOOKUP(C170,[3]!Table1[[Province]:[Ngày HĐ dự phòng]],5,FALSE)</f>
        <v>#REF!</v>
      </c>
      <c r="N170" s="13" t="e">
        <f>VLOOKUP(C170,[3]!Table1[[Province]:[Ngày HĐ dự phòng]],6,FALSE)</f>
        <v>#REF!</v>
      </c>
      <c r="O170" s="13" t="e">
        <f t="shared" si="156"/>
        <v>#REF!</v>
      </c>
      <c r="P170" s="12"/>
      <c r="Q170" s="22" t="e">
        <f>VLOOKUP(C170,[3]!Table1[[Province]:[Ngày HĐ dự phòng]],14,FALSE)</f>
        <v>#REF!</v>
      </c>
      <c r="R170" s="12"/>
      <c r="S170" s="22">
        <v>44180</v>
      </c>
      <c r="T170" s="22">
        <v>44118</v>
      </c>
      <c r="U170" s="22" t="e">
        <f t="shared" si="190"/>
        <v>#REF!</v>
      </c>
      <c r="V170" s="14" t="e">
        <f t="shared" si="191"/>
        <v>#REF!</v>
      </c>
      <c r="W170" s="12">
        <v>30</v>
      </c>
      <c r="X170" s="14" t="e">
        <f t="shared" si="192"/>
        <v>#REF!</v>
      </c>
      <c r="Y170" s="218" t="e">
        <f>VLOOKUP(C170,[3]!Table1[[Province]:[Ngày HĐ dự phòng]],30,FALSE)</f>
        <v>#REF!</v>
      </c>
      <c r="Z170" s="22" t="e">
        <f>VLOOKUP(C170,[3]!Table1[[Province]:[Ngày HĐ dự phòng]],31,FALSE)</f>
        <v>#REF!</v>
      </c>
      <c r="AA170" s="218" t="e">
        <f>VLOOKUP(C170,[3]!Table1[[Province]:[Ngày HĐ dự phòng]],32,FALSE)</f>
        <v>#REF!</v>
      </c>
      <c r="AB170" s="22" t="e">
        <f>VLOOKUP(C170,[3]!Table1[[Province]:[Ngày HĐ dự phòng]],33,FALSE)</f>
        <v>#REF!</v>
      </c>
      <c r="AC170" s="40" t="e">
        <f t="shared" si="193"/>
        <v>#REF!</v>
      </c>
      <c r="AD170" s="43" t="e">
        <f t="shared" si="194"/>
        <v>#REF!</v>
      </c>
      <c r="AE170" s="43" t="e">
        <f t="shared" si="195"/>
        <v>#REF!</v>
      </c>
      <c r="AF170" s="39" t="e">
        <f>VLOOKUP(C170,[3]!Table1[[Province]:[Ngày HĐ dự phòng]],12,FALSE)</f>
        <v>#REF!</v>
      </c>
      <c r="AG170" s="39" t="e">
        <f t="shared" si="196"/>
        <v>#REF!</v>
      </c>
      <c r="AH170" s="39">
        <v>44118</v>
      </c>
      <c r="AI170" s="39">
        <v>44132</v>
      </c>
      <c r="AJ170" s="39">
        <v>44132</v>
      </c>
      <c r="AK170" s="231" t="s">
        <v>499</v>
      </c>
      <c r="AL170" s="230">
        <v>44190</v>
      </c>
      <c r="AM170" s="42">
        <v>1453466784</v>
      </c>
      <c r="AN170" s="230">
        <v>44941</v>
      </c>
      <c r="AO170" s="39" t="e">
        <f t="shared" si="197"/>
        <v>#REF!</v>
      </c>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c r="EM170" s="15"/>
      <c r="EN170" s="15"/>
      <c r="EO170" s="15"/>
      <c r="EP170" s="15"/>
      <c r="EQ170" s="15"/>
      <c r="ER170" s="15"/>
      <c r="ES170" s="15"/>
      <c r="ET170" s="15"/>
      <c r="EU170" s="15"/>
      <c r="EV170" s="15"/>
      <c r="EW170" s="15"/>
      <c r="EX170" s="15"/>
      <c r="EY170" s="15"/>
      <c r="EZ170" s="15"/>
      <c r="FA170" s="15"/>
      <c r="FB170" s="15"/>
      <c r="FC170" s="15"/>
      <c r="FD170" s="15"/>
      <c r="FE170" s="15"/>
      <c r="FF170" s="15"/>
      <c r="FG170" s="15"/>
      <c r="FH170" s="15"/>
      <c r="FI170" s="15"/>
      <c r="FJ170" s="15"/>
      <c r="FK170" s="15"/>
      <c r="FL170" s="15"/>
      <c r="FM170" s="15"/>
      <c r="FN170" s="15"/>
      <c r="FO170" s="15"/>
      <c r="FP170" s="15"/>
      <c r="FQ170" s="15"/>
      <c r="FR170" s="15"/>
      <c r="FS170" s="15"/>
      <c r="FT170" s="15"/>
      <c r="FU170" s="15"/>
      <c r="FV170" s="15"/>
      <c r="FW170" s="15"/>
      <c r="FX170" s="15"/>
      <c r="FY170" s="15"/>
      <c r="FZ170" s="15"/>
      <c r="GA170" s="15"/>
      <c r="GB170" s="15"/>
      <c r="GC170" s="15"/>
      <c r="GD170" s="15"/>
      <c r="GE170" s="15"/>
      <c r="GF170" s="15"/>
      <c r="GG170" s="15"/>
      <c r="GH170" s="15"/>
      <c r="GI170" s="15"/>
      <c r="GJ170" s="15"/>
      <c r="GK170" s="15"/>
      <c r="GL170" s="15"/>
      <c r="GM170" s="15"/>
      <c r="GN170" s="15"/>
      <c r="GO170" s="15"/>
      <c r="GP170" s="15"/>
      <c r="GQ170" s="15"/>
      <c r="GR170" s="15"/>
      <c r="GS170" s="15"/>
      <c r="GT170" s="15"/>
      <c r="GU170" s="15"/>
      <c r="GV170" s="15"/>
      <c r="GW170" s="15"/>
      <c r="GX170" s="15"/>
      <c r="GY170" s="15"/>
      <c r="GZ170" s="15"/>
      <c r="HA170" s="15"/>
      <c r="HB170" s="15"/>
      <c r="HC170" s="15"/>
      <c r="HD170" s="15"/>
      <c r="HE170" s="15"/>
      <c r="HF170" s="15"/>
      <c r="HG170" s="15"/>
      <c r="HH170" s="15"/>
      <c r="HI170" s="15"/>
      <c r="HJ170" s="15"/>
      <c r="HK170" s="15"/>
      <c r="HL170" s="15"/>
      <c r="HM170" s="15"/>
      <c r="HN170" s="15"/>
      <c r="HO170" s="15"/>
      <c r="HP170" s="15"/>
      <c r="HQ170" s="15"/>
      <c r="HR170" s="15"/>
      <c r="HS170" s="15"/>
      <c r="HT170" s="15"/>
      <c r="HU170" s="15"/>
      <c r="HV170" s="15"/>
      <c r="HW170" s="15"/>
      <c r="HX170" s="15"/>
      <c r="HY170" s="15"/>
      <c r="HZ170" s="15"/>
      <c r="IA170" s="15"/>
      <c r="IB170" s="15"/>
      <c r="IC170" s="15"/>
      <c r="ID170" s="15"/>
      <c r="IE170" s="15"/>
      <c r="IF170" s="15"/>
      <c r="IG170" s="15"/>
      <c r="IH170" s="15"/>
      <c r="II170" s="15"/>
      <c r="IJ170" s="15"/>
      <c r="IK170" s="15"/>
      <c r="IL170" s="15"/>
      <c r="IM170" s="15"/>
      <c r="IN170" s="15"/>
      <c r="IO170" s="15"/>
      <c r="IP170" s="15"/>
      <c r="IQ170" s="15"/>
      <c r="IR170" s="15"/>
      <c r="IS170" s="15"/>
      <c r="IT170" s="15"/>
      <c r="IU170" s="15"/>
      <c r="IV170" s="15"/>
      <c r="IW170" s="15"/>
      <c r="IX170" s="15"/>
      <c r="IY170" s="15"/>
      <c r="IZ170" s="15"/>
    </row>
    <row r="171" spans="1:260" s="25" customFormat="1" ht="27" customHeight="1">
      <c r="A171" s="11">
        <f t="shared" si="167"/>
        <v>19</v>
      </c>
      <c r="B171" s="16" t="str">
        <f>VLOOKUP(A171,'Tên tỉnh'!$A$3:$C$65,2,FALSE)</f>
        <v>VNPT Đồng Nai</v>
      </c>
      <c r="C171" s="17" t="str">
        <f>VLOOKUP(A171,'Tên tỉnh'!$A$3:$C$65,3,FALSE)</f>
        <v>Đồng Nai</v>
      </c>
      <c r="D171" s="18" t="s">
        <v>485</v>
      </c>
      <c r="E171" s="17" t="s">
        <v>486</v>
      </c>
      <c r="F171" s="19">
        <v>43633</v>
      </c>
      <c r="G171" s="11">
        <v>4</v>
      </c>
      <c r="H171" s="11" t="s">
        <v>489</v>
      </c>
      <c r="I171" s="20">
        <v>44056</v>
      </c>
      <c r="J171" s="21" t="s">
        <v>419</v>
      </c>
      <c r="K171" s="11" t="s">
        <v>26</v>
      </c>
      <c r="L171" s="13">
        <v>829150</v>
      </c>
      <c r="M171" s="13" t="e">
        <f>VLOOKUP(C171,[4]!Table1[[Province]:[Ngày HĐ dự phòng]],6,FALSE)</f>
        <v>#REF!</v>
      </c>
      <c r="N171" s="13" t="e">
        <f>VLOOKUP(C171,[4]!Table1[[Province]:[Ngày HĐ dự phòng]],7,FALSE)</f>
        <v>#REF!</v>
      </c>
      <c r="O171" s="13" t="e">
        <f t="shared" si="156"/>
        <v>#REF!</v>
      </c>
      <c r="P171" s="12"/>
      <c r="Q171" s="22" t="e">
        <f>VLOOKUP(C171,[4]!Table1[[Province]:[Ngày HĐ dự phòng]],16,FALSE)</f>
        <v>#REF!</v>
      </c>
      <c r="R171" s="12"/>
      <c r="S171" s="22">
        <v>44208</v>
      </c>
      <c r="T171" s="22">
        <v>44127</v>
      </c>
      <c r="U171" s="22" t="e">
        <f t="shared" si="190"/>
        <v>#REF!</v>
      </c>
      <c r="V171" s="14" t="e">
        <f t="shared" si="191"/>
        <v>#REF!</v>
      </c>
      <c r="W171" s="12">
        <v>30</v>
      </c>
      <c r="X171" s="14" t="e">
        <f t="shared" si="192"/>
        <v>#REF!</v>
      </c>
      <c r="Y171" s="218" t="e">
        <f>VLOOKUP(C171,[4]!Table1[[Province]:[Ngày HĐ dự phòng]],32,FALSE)</f>
        <v>#REF!</v>
      </c>
      <c r="Z171" s="22" t="e">
        <f>VLOOKUP(C171,[4]!Table1[[Province]:[Ngày HĐ dự phòng]],33,FALSE)</f>
        <v>#REF!</v>
      </c>
      <c r="AA171" s="218" t="e">
        <f>VLOOKUP(C171,[4]!Table1[[Province]:[Ngày HĐ dự phòng]],34,FALSE)</f>
        <v>#REF!</v>
      </c>
      <c r="AB171" s="22" t="e">
        <f>VLOOKUP(C171,[4]!Table1[[Province]:[Ngày HĐ dự phòng]],35,FALSE)</f>
        <v>#REF!</v>
      </c>
      <c r="AC171" s="40" t="e">
        <f t="shared" si="193"/>
        <v>#REF!</v>
      </c>
      <c r="AD171" s="43" t="e">
        <f t="shared" si="194"/>
        <v>#REF!</v>
      </c>
      <c r="AE171" s="43" t="e">
        <f t="shared" si="195"/>
        <v>#REF!</v>
      </c>
      <c r="AF171" s="39" t="e">
        <f>VLOOKUP(C171,[4]!Table1[[Province]:[Ngày HĐ dự phòng]],13,FALSE)</f>
        <v>#REF!</v>
      </c>
      <c r="AG171" s="39" t="e">
        <f t="shared" si="196"/>
        <v>#REF!</v>
      </c>
      <c r="AH171" s="39">
        <v>44127</v>
      </c>
      <c r="AI171" s="39">
        <v>44161</v>
      </c>
      <c r="AJ171" s="39">
        <v>44161</v>
      </c>
      <c r="AK171" s="231" t="s">
        <v>500</v>
      </c>
      <c r="AL171" s="230">
        <v>44214</v>
      </c>
      <c r="AM171" s="42">
        <v>241970845</v>
      </c>
      <c r="AN171" s="230">
        <v>44970</v>
      </c>
      <c r="AO171" s="39" t="e">
        <f t="shared" si="197"/>
        <v>#REF!</v>
      </c>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c r="BO171" s="34"/>
      <c r="BP171" s="34"/>
      <c r="BQ171" s="34"/>
      <c r="BR171" s="34"/>
      <c r="BS171" s="34"/>
      <c r="BT171" s="34"/>
      <c r="BU171" s="34"/>
      <c r="BV171" s="34"/>
      <c r="BW171" s="34"/>
      <c r="BX171" s="34"/>
      <c r="BY171" s="34"/>
      <c r="BZ171" s="34"/>
      <c r="CA171" s="34"/>
      <c r="CB171" s="34"/>
      <c r="CC171" s="34"/>
      <c r="CD171" s="34"/>
      <c r="CE171" s="34"/>
      <c r="CF171" s="34"/>
      <c r="CG171" s="34"/>
      <c r="CH171" s="34"/>
      <c r="CI171" s="34"/>
      <c r="CJ171" s="34"/>
      <c r="CK171" s="34"/>
      <c r="CL171" s="34"/>
      <c r="CM171" s="34"/>
      <c r="CN171" s="34"/>
      <c r="CO171" s="34"/>
      <c r="CP171" s="34"/>
      <c r="CQ171" s="34"/>
      <c r="CR171" s="34"/>
      <c r="CS171" s="34"/>
      <c r="CT171" s="34"/>
      <c r="CU171" s="34"/>
      <c r="CV171" s="34"/>
      <c r="CW171" s="34"/>
      <c r="CX171" s="34"/>
      <c r="CY171" s="34"/>
      <c r="CZ171" s="34"/>
      <c r="DA171" s="34"/>
      <c r="DB171" s="34"/>
      <c r="DC171" s="34"/>
      <c r="DD171" s="34"/>
      <c r="DE171" s="34"/>
      <c r="DF171" s="34"/>
      <c r="DG171" s="34"/>
      <c r="DH171" s="34"/>
      <c r="DI171" s="34"/>
      <c r="DJ171" s="34"/>
      <c r="DK171" s="34"/>
      <c r="DL171" s="34"/>
      <c r="DM171" s="34"/>
      <c r="DN171" s="34"/>
      <c r="DO171" s="34"/>
      <c r="DP171" s="34"/>
      <c r="DQ171" s="34"/>
      <c r="DR171" s="34"/>
      <c r="DS171" s="34"/>
      <c r="DT171" s="34"/>
      <c r="DU171" s="34"/>
      <c r="DV171" s="34"/>
      <c r="DW171" s="34"/>
      <c r="DX171" s="34"/>
      <c r="DY171" s="34"/>
      <c r="DZ171" s="34"/>
      <c r="EA171" s="34"/>
      <c r="EB171" s="34"/>
      <c r="EC171" s="34"/>
      <c r="ED171" s="34"/>
      <c r="EE171" s="34"/>
      <c r="EF171" s="34"/>
      <c r="EG171" s="34"/>
      <c r="EH171" s="34"/>
      <c r="EI171" s="34"/>
      <c r="EJ171" s="34"/>
      <c r="EK171" s="34"/>
      <c r="EL171" s="34"/>
      <c r="EM171" s="34"/>
      <c r="EN171" s="34"/>
      <c r="EO171" s="34"/>
      <c r="EP171" s="34"/>
      <c r="EQ171" s="34"/>
      <c r="ER171" s="34"/>
      <c r="ES171" s="34"/>
      <c r="ET171" s="34"/>
      <c r="EU171" s="34"/>
      <c r="EV171" s="34"/>
      <c r="EW171" s="34"/>
      <c r="EX171" s="34"/>
      <c r="EY171" s="34"/>
      <c r="EZ171" s="34"/>
      <c r="FA171" s="34"/>
      <c r="FB171" s="34"/>
      <c r="FC171" s="34"/>
      <c r="FD171" s="34"/>
      <c r="FE171" s="34"/>
      <c r="FF171" s="34"/>
      <c r="FG171" s="34"/>
      <c r="FH171" s="34"/>
      <c r="FI171" s="34"/>
      <c r="FJ171" s="34"/>
      <c r="FK171" s="34"/>
      <c r="FL171" s="34"/>
      <c r="FM171" s="34"/>
      <c r="FN171" s="34"/>
      <c r="FO171" s="34"/>
      <c r="FP171" s="34"/>
      <c r="FQ171" s="34"/>
      <c r="FR171" s="34"/>
      <c r="FS171" s="34"/>
      <c r="FT171" s="34"/>
      <c r="FU171" s="34"/>
      <c r="FV171" s="34"/>
      <c r="FW171" s="34"/>
      <c r="FX171" s="34"/>
      <c r="FY171" s="34"/>
      <c r="FZ171" s="34"/>
      <c r="GA171" s="34"/>
      <c r="GB171" s="34"/>
      <c r="GC171" s="34"/>
      <c r="GD171" s="34"/>
      <c r="GE171" s="34"/>
      <c r="GF171" s="34"/>
      <c r="GG171" s="34"/>
      <c r="GH171" s="34"/>
      <c r="GI171" s="34"/>
      <c r="GJ171" s="34"/>
      <c r="GK171" s="34"/>
      <c r="GL171" s="34"/>
      <c r="GM171" s="34"/>
      <c r="GN171" s="34"/>
      <c r="GO171" s="34"/>
      <c r="GP171" s="34"/>
      <c r="GQ171" s="34"/>
      <c r="GR171" s="34"/>
      <c r="GS171" s="34"/>
      <c r="GT171" s="34"/>
      <c r="GU171" s="34"/>
      <c r="GV171" s="34"/>
      <c r="GW171" s="34"/>
      <c r="GX171" s="34"/>
      <c r="GY171" s="34"/>
      <c r="GZ171" s="34"/>
      <c r="HA171" s="34"/>
      <c r="HB171" s="34"/>
      <c r="HC171" s="34"/>
      <c r="HD171" s="34"/>
      <c r="HE171" s="34"/>
      <c r="HF171" s="34"/>
      <c r="HG171" s="34"/>
      <c r="HH171" s="34"/>
      <c r="HI171" s="34"/>
      <c r="HJ171" s="34"/>
      <c r="HK171" s="34"/>
      <c r="HL171" s="34"/>
      <c r="HM171" s="34"/>
      <c r="HN171" s="34"/>
      <c r="HO171" s="34"/>
      <c r="HP171" s="34"/>
      <c r="HQ171" s="34"/>
      <c r="HR171" s="34"/>
      <c r="HS171" s="34"/>
      <c r="HT171" s="34"/>
      <c r="HU171" s="34"/>
      <c r="HV171" s="34"/>
      <c r="HW171" s="34"/>
      <c r="HX171" s="34"/>
      <c r="HY171" s="34"/>
      <c r="HZ171" s="34"/>
      <c r="IA171" s="34"/>
      <c r="IB171" s="34"/>
      <c r="IC171" s="34"/>
      <c r="ID171" s="34"/>
      <c r="IE171" s="34"/>
      <c r="IF171" s="34"/>
      <c r="IG171" s="34"/>
      <c r="IH171" s="34"/>
      <c r="II171" s="34"/>
      <c r="IJ171" s="34"/>
      <c r="IK171" s="34"/>
      <c r="IL171" s="34"/>
      <c r="IM171" s="34"/>
      <c r="IN171" s="34"/>
      <c r="IO171" s="34"/>
      <c r="IP171" s="34"/>
      <c r="IQ171" s="34"/>
      <c r="IR171" s="34"/>
      <c r="IS171" s="34"/>
      <c r="IT171" s="34"/>
      <c r="IU171" s="34"/>
      <c r="IV171" s="34"/>
      <c r="IW171" s="34"/>
      <c r="IX171" s="34"/>
      <c r="IY171" s="34"/>
      <c r="IZ171" s="34"/>
    </row>
    <row r="172" spans="1:260" s="10" customFormat="1" ht="36.75" customHeight="1">
      <c r="A172" s="11">
        <f t="shared" si="167"/>
        <v>19</v>
      </c>
      <c r="B172" s="16" t="str">
        <f>VLOOKUP(A172,'Tên tỉnh'!$A$3:$C$65,2,FALSE)</f>
        <v>VNPT Đồng Nai</v>
      </c>
      <c r="C172" s="17" t="str">
        <f>VLOOKUP(A172,'Tên tỉnh'!$A$3:$C$65,3,FALSE)</f>
        <v>Đồng Nai</v>
      </c>
      <c r="D172" s="18" t="s">
        <v>485</v>
      </c>
      <c r="E172" s="17" t="s">
        <v>486</v>
      </c>
      <c r="F172" s="19">
        <v>43633</v>
      </c>
      <c r="G172" s="11">
        <v>5</v>
      </c>
      <c r="H172" s="11" t="s">
        <v>490</v>
      </c>
      <c r="I172" s="20">
        <v>44056</v>
      </c>
      <c r="J172" s="21" t="s">
        <v>419</v>
      </c>
      <c r="K172" s="11" t="s">
        <v>26</v>
      </c>
      <c r="L172" s="13">
        <v>829150</v>
      </c>
      <c r="M172" s="13" t="e">
        <f>VLOOKUP(C172,[5]!Table1[[Province]:[Ngày HĐ dự phòng]],5,FALSE)</f>
        <v>#REF!</v>
      </c>
      <c r="N172" s="13" t="e">
        <f>VLOOKUP(C172,[5]!Table1[[Province]:[Ngày HĐ dự phòng]],6,FALSE)</f>
        <v>#REF!</v>
      </c>
      <c r="O172" s="13" t="e">
        <f t="shared" si="156"/>
        <v>#REF!</v>
      </c>
      <c r="P172" s="12"/>
      <c r="Q172" s="22" t="e">
        <f>VLOOKUP(C172,[5]!Table1[[Province]:[Ngày HĐ dự phòng]],14,FALSE)</f>
        <v>#REF!</v>
      </c>
      <c r="R172" s="12"/>
      <c r="S172" s="22">
        <v>44210</v>
      </c>
      <c r="T172" s="22">
        <v>44148</v>
      </c>
      <c r="U172" s="22" t="e">
        <f t="shared" si="190"/>
        <v>#REF!</v>
      </c>
      <c r="V172" s="14" t="e">
        <f t="shared" si="191"/>
        <v>#REF!</v>
      </c>
      <c r="W172" s="12">
        <v>30</v>
      </c>
      <c r="X172" s="14" t="e">
        <f t="shared" si="192"/>
        <v>#REF!</v>
      </c>
      <c r="Y172" s="218" t="e">
        <f>VLOOKUP(C172,[5]!Table1[[Province]:[Ngày HĐ dự phòng]],30,FALSE)</f>
        <v>#REF!</v>
      </c>
      <c r="Z172" s="22" t="e">
        <f>VLOOKUP(C172,[5]!Table1[[Province]:[Ngày HĐ dự phòng]],31,FALSE)</f>
        <v>#REF!</v>
      </c>
      <c r="AA172" s="218" t="e">
        <f>VLOOKUP(C172,[5]!Table1[[Province]:[Ngày HĐ dự phòng]],32,FALSE)</f>
        <v>#REF!</v>
      </c>
      <c r="AB172" s="22" t="e">
        <f>VLOOKUP(C172,[5]!Table1[[Province]:[Ngày HĐ dự phòng]],33,FALSE)</f>
        <v>#REF!</v>
      </c>
      <c r="AC172" s="40" t="e">
        <f t="shared" si="193"/>
        <v>#REF!</v>
      </c>
      <c r="AD172" s="43" t="e">
        <f t="shared" si="194"/>
        <v>#REF!</v>
      </c>
      <c r="AE172" s="43" t="e">
        <f t="shared" si="195"/>
        <v>#REF!</v>
      </c>
      <c r="AF172" s="39" t="e">
        <f>VLOOKUP(C172,[5]!Table1[[Province]:[Ngày HĐ dự phòng]],12,FALSE)</f>
        <v>#REF!</v>
      </c>
      <c r="AG172" s="39" t="e">
        <f t="shared" si="196"/>
        <v>#REF!</v>
      </c>
      <c r="AH172" s="39">
        <v>44148</v>
      </c>
      <c r="AI172" s="39">
        <v>44162</v>
      </c>
      <c r="AJ172" s="39">
        <v>44162</v>
      </c>
      <c r="AK172" s="232" t="s">
        <v>501</v>
      </c>
      <c r="AL172" s="230">
        <v>44214</v>
      </c>
      <c r="AM172" s="42">
        <v>786063220</v>
      </c>
      <c r="AN172" s="230">
        <v>44970</v>
      </c>
      <c r="AO172" s="39" t="e">
        <f t="shared" si="197"/>
        <v>#REF!</v>
      </c>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c r="EM172" s="15"/>
      <c r="EN172" s="15"/>
      <c r="EO172" s="15"/>
      <c r="EP172" s="15"/>
      <c r="EQ172" s="15"/>
      <c r="ER172" s="15"/>
      <c r="ES172" s="15"/>
      <c r="ET172" s="15"/>
      <c r="EU172" s="15"/>
      <c r="EV172" s="15"/>
      <c r="EW172" s="15"/>
      <c r="EX172" s="15"/>
      <c r="EY172" s="15"/>
      <c r="EZ172" s="15"/>
      <c r="FA172" s="15"/>
      <c r="FB172" s="15"/>
      <c r="FC172" s="15"/>
      <c r="FD172" s="15"/>
      <c r="FE172" s="15"/>
      <c r="FF172" s="15"/>
      <c r="FG172" s="15"/>
      <c r="FH172" s="15"/>
      <c r="FI172" s="15"/>
      <c r="FJ172" s="15"/>
      <c r="FK172" s="15"/>
      <c r="FL172" s="15"/>
      <c r="FM172" s="15"/>
      <c r="FN172" s="15"/>
      <c r="FO172" s="15"/>
      <c r="FP172" s="15"/>
      <c r="FQ172" s="15"/>
      <c r="FR172" s="15"/>
      <c r="FS172" s="15"/>
      <c r="FT172" s="15"/>
      <c r="FU172" s="15"/>
      <c r="FV172" s="15"/>
      <c r="FW172" s="15"/>
      <c r="FX172" s="15"/>
      <c r="FY172" s="15"/>
      <c r="FZ172" s="15"/>
      <c r="GA172" s="15"/>
      <c r="GB172" s="15"/>
      <c r="GC172" s="15"/>
      <c r="GD172" s="15"/>
      <c r="GE172" s="15"/>
      <c r="GF172" s="15"/>
      <c r="GG172" s="15"/>
      <c r="GH172" s="15"/>
      <c r="GI172" s="15"/>
      <c r="GJ172" s="15"/>
      <c r="GK172" s="15"/>
      <c r="GL172" s="15"/>
      <c r="GM172" s="15"/>
      <c r="GN172" s="15"/>
      <c r="GO172" s="15"/>
      <c r="GP172" s="15"/>
      <c r="GQ172" s="15"/>
      <c r="GR172" s="15"/>
      <c r="GS172" s="15"/>
      <c r="GT172" s="15"/>
      <c r="GU172" s="15"/>
      <c r="GV172" s="15"/>
      <c r="GW172" s="15"/>
      <c r="GX172" s="15"/>
      <c r="GY172" s="15"/>
      <c r="GZ172" s="15"/>
      <c r="HA172" s="15"/>
      <c r="HB172" s="15"/>
      <c r="HC172" s="15"/>
      <c r="HD172" s="15"/>
      <c r="HE172" s="15"/>
      <c r="HF172" s="15"/>
      <c r="HG172" s="15"/>
      <c r="HH172" s="15"/>
      <c r="HI172" s="15"/>
      <c r="HJ172" s="15"/>
      <c r="HK172" s="15"/>
      <c r="HL172" s="15"/>
      <c r="HM172" s="15"/>
      <c r="HN172" s="15"/>
      <c r="HO172" s="15"/>
      <c r="HP172" s="15"/>
      <c r="HQ172" s="15"/>
      <c r="HR172" s="15"/>
      <c r="HS172" s="15"/>
      <c r="HT172" s="15"/>
      <c r="HU172" s="15"/>
      <c r="HV172" s="15"/>
      <c r="HW172" s="15"/>
      <c r="HX172" s="15"/>
      <c r="HY172" s="15"/>
      <c r="HZ172" s="15"/>
      <c r="IA172" s="15"/>
      <c r="IB172" s="15"/>
      <c r="IC172" s="15"/>
      <c r="ID172" s="15"/>
      <c r="IE172" s="15"/>
      <c r="IF172" s="15"/>
      <c r="IG172" s="15"/>
      <c r="IH172" s="15"/>
      <c r="II172" s="15"/>
      <c r="IJ172" s="15"/>
      <c r="IK172" s="15"/>
      <c r="IL172" s="15"/>
      <c r="IM172" s="15"/>
      <c r="IN172" s="15"/>
      <c r="IO172" s="15"/>
      <c r="IP172" s="15"/>
      <c r="IQ172" s="15"/>
      <c r="IR172" s="15"/>
      <c r="IS172" s="15"/>
      <c r="IT172" s="15"/>
      <c r="IU172" s="15"/>
      <c r="IV172" s="15"/>
      <c r="IW172" s="15"/>
      <c r="IX172" s="15"/>
      <c r="IY172" s="15"/>
      <c r="IZ172" s="15"/>
    </row>
    <row r="173" spans="1:260" s="10" customFormat="1" ht="36.75" customHeight="1">
      <c r="A173" s="11">
        <f t="shared" si="167"/>
        <v>19</v>
      </c>
      <c r="B173" s="16" t="str">
        <f>VLOOKUP(A173,'Tên tỉnh'!$A$3:$C$65,2,FALSE)</f>
        <v>VNPT Đồng Nai</v>
      </c>
      <c r="C173" s="17" t="str">
        <f>VLOOKUP(A173,'Tên tỉnh'!$A$3:$C$65,3,FALSE)</f>
        <v>Đồng Nai</v>
      </c>
      <c r="D173" s="18" t="s">
        <v>485</v>
      </c>
      <c r="E173" s="17" t="s">
        <v>486</v>
      </c>
      <c r="F173" s="19">
        <v>43633</v>
      </c>
      <c r="G173" s="11">
        <v>6</v>
      </c>
      <c r="H173" s="12" t="s">
        <v>491</v>
      </c>
      <c r="I173" s="20">
        <v>44056</v>
      </c>
      <c r="J173" s="21" t="s">
        <v>419</v>
      </c>
      <c r="K173" s="11" t="s">
        <v>26</v>
      </c>
      <c r="L173" s="13">
        <v>829150</v>
      </c>
      <c r="M173" s="13" t="e">
        <f>VLOOKUP(C173,[6]!Table1[[Province]:[Ngày HĐ dự phòng]],5,FALSE)</f>
        <v>#REF!</v>
      </c>
      <c r="N173" s="13" t="e">
        <f>VLOOKUP(C173,[6]!Table1[[Province]:[Ngày HĐ dự phòng]],6,FALSE)</f>
        <v>#REF!</v>
      </c>
      <c r="O173" s="13" t="e">
        <f t="shared" si="156"/>
        <v>#REF!</v>
      </c>
      <c r="P173" s="12"/>
      <c r="Q173" s="22" t="e">
        <f>VLOOKUP(C173,[6]!Table1[[Province]:[Ngày HĐ dự phòng]],14,FALSE)</f>
        <v>#REF!</v>
      </c>
      <c r="R173" s="12"/>
      <c r="S173" s="22">
        <v>44251</v>
      </c>
      <c r="T173" s="22">
        <v>44179</v>
      </c>
      <c r="U173" s="22" t="e">
        <f t="shared" si="190"/>
        <v>#REF!</v>
      </c>
      <c r="V173" s="14" t="e">
        <f t="shared" si="191"/>
        <v>#REF!</v>
      </c>
      <c r="W173" s="12">
        <v>30</v>
      </c>
      <c r="X173" s="14" t="e">
        <f t="shared" si="192"/>
        <v>#REF!</v>
      </c>
      <c r="Y173" s="218" t="e">
        <f>VLOOKUP(C173,[6]!Table1[[Province]:[Ngày HĐ dự phòng]],30,FALSE)</f>
        <v>#REF!</v>
      </c>
      <c r="Z173" s="22" t="e">
        <f>VLOOKUP(C173,[6]!Table1[[Province]:[Ngày HĐ dự phòng]],31,FALSE)</f>
        <v>#REF!</v>
      </c>
      <c r="AA173" s="218" t="e">
        <f>VLOOKUP(C173,[6]!Table1[[Province]:[Ngày HĐ dự phòng]],32,FALSE)</f>
        <v>#REF!</v>
      </c>
      <c r="AB173" s="22" t="e">
        <f>VLOOKUP(C173,[6]!Table1[[Province]:[Ngày HĐ dự phòng]],33,FALSE)</f>
        <v>#REF!</v>
      </c>
      <c r="AC173" s="40" t="e">
        <f t="shared" si="193"/>
        <v>#REF!</v>
      </c>
      <c r="AD173" s="43" t="e">
        <f t="shared" si="194"/>
        <v>#REF!</v>
      </c>
      <c r="AE173" s="43" t="e">
        <f t="shared" si="195"/>
        <v>#REF!</v>
      </c>
      <c r="AF173" s="39" t="e">
        <f>VLOOKUP(C173,[6]!Table1[[Province]:[Ngày HĐ dự phòng]],12,FALSE)</f>
        <v>#REF!</v>
      </c>
      <c r="AG173" s="39" t="e">
        <f t="shared" si="196"/>
        <v>#REF!</v>
      </c>
      <c r="AH173" s="39">
        <v>44179</v>
      </c>
      <c r="AI173" s="39">
        <v>44190</v>
      </c>
      <c r="AJ173" s="39">
        <v>44190</v>
      </c>
      <c r="AK173" s="232" t="s">
        <v>502</v>
      </c>
      <c r="AL173" s="230">
        <v>44259</v>
      </c>
      <c r="AM173" s="42">
        <v>1476131599</v>
      </c>
      <c r="AN173" s="230">
        <v>45012</v>
      </c>
      <c r="AO173" s="39" t="e">
        <f t="shared" si="197"/>
        <v>#REF!</v>
      </c>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c r="EM173" s="15"/>
      <c r="EN173" s="15"/>
      <c r="EO173" s="15"/>
      <c r="EP173" s="15"/>
      <c r="EQ173" s="15"/>
      <c r="ER173" s="15"/>
      <c r="ES173" s="15"/>
      <c r="ET173" s="15"/>
      <c r="EU173" s="15"/>
      <c r="EV173" s="15"/>
      <c r="EW173" s="15"/>
      <c r="EX173" s="15"/>
      <c r="EY173" s="15"/>
      <c r="EZ173" s="15"/>
      <c r="FA173" s="15"/>
      <c r="FB173" s="15"/>
      <c r="FC173" s="15"/>
      <c r="FD173" s="15"/>
      <c r="FE173" s="15"/>
      <c r="FF173" s="15"/>
      <c r="FG173" s="15"/>
      <c r="FH173" s="15"/>
      <c r="FI173" s="15"/>
      <c r="FJ173" s="15"/>
      <c r="FK173" s="15"/>
      <c r="FL173" s="15"/>
      <c r="FM173" s="15"/>
      <c r="FN173" s="15"/>
      <c r="FO173" s="15"/>
      <c r="FP173" s="15"/>
      <c r="FQ173" s="15"/>
      <c r="FR173" s="15"/>
      <c r="FS173" s="15"/>
      <c r="FT173" s="15"/>
      <c r="FU173" s="15"/>
      <c r="FV173" s="15"/>
      <c r="FW173" s="15"/>
      <c r="FX173" s="15"/>
      <c r="FY173" s="15"/>
      <c r="FZ173" s="15"/>
      <c r="GA173" s="15"/>
      <c r="GB173" s="15"/>
      <c r="GC173" s="15"/>
      <c r="GD173" s="15"/>
      <c r="GE173" s="15"/>
      <c r="GF173" s="15"/>
      <c r="GG173" s="15"/>
      <c r="GH173" s="15"/>
      <c r="GI173" s="15"/>
      <c r="GJ173" s="15"/>
      <c r="GK173" s="15"/>
      <c r="GL173" s="15"/>
      <c r="GM173" s="15"/>
      <c r="GN173" s="15"/>
      <c r="GO173" s="15"/>
      <c r="GP173" s="15"/>
      <c r="GQ173" s="15"/>
      <c r="GR173" s="15"/>
      <c r="GS173" s="15"/>
      <c r="GT173" s="15"/>
      <c r="GU173" s="15"/>
      <c r="GV173" s="15"/>
      <c r="GW173" s="15"/>
      <c r="GX173" s="15"/>
      <c r="GY173" s="15"/>
      <c r="GZ173" s="15"/>
      <c r="HA173" s="15"/>
      <c r="HB173" s="15"/>
      <c r="HC173" s="15"/>
      <c r="HD173" s="15"/>
      <c r="HE173" s="15"/>
      <c r="HF173" s="15"/>
      <c r="HG173" s="15"/>
      <c r="HH173" s="15"/>
      <c r="HI173" s="15"/>
      <c r="HJ173" s="15"/>
      <c r="HK173" s="15"/>
      <c r="HL173" s="15"/>
      <c r="HM173" s="15"/>
      <c r="HN173" s="15"/>
      <c r="HO173" s="15"/>
      <c r="HP173" s="15"/>
      <c r="HQ173" s="15"/>
      <c r="HR173" s="15"/>
      <c r="HS173" s="15"/>
      <c r="HT173" s="15"/>
      <c r="HU173" s="15"/>
      <c r="HV173" s="15"/>
      <c r="HW173" s="15"/>
      <c r="HX173" s="15"/>
      <c r="HY173" s="15"/>
      <c r="HZ173" s="15"/>
      <c r="IA173" s="15"/>
      <c r="IB173" s="15"/>
      <c r="IC173" s="15"/>
      <c r="ID173" s="15"/>
      <c r="IE173" s="15"/>
      <c r="IF173" s="15"/>
      <c r="IG173" s="15"/>
      <c r="IH173" s="15"/>
      <c r="II173" s="15"/>
      <c r="IJ173" s="15"/>
      <c r="IK173" s="15"/>
      <c r="IL173" s="15"/>
      <c r="IM173" s="15"/>
      <c r="IN173" s="15"/>
      <c r="IO173" s="15"/>
      <c r="IP173" s="15"/>
      <c r="IQ173" s="15"/>
      <c r="IR173" s="15"/>
      <c r="IS173" s="15"/>
      <c r="IT173" s="15"/>
      <c r="IU173" s="15"/>
      <c r="IV173" s="15"/>
      <c r="IW173" s="15"/>
      <c r="IX173" s="15"/>
      <c r="IY173" s="15"/>
      <c r="IZ173" s="15"/>
    </row>
    <row r="174" spans="1:260" s="10" customFormat="1" ht="36.75" customHeight="1">
      <c r="A174" s="11">
        <f t="shared" si="167"/>
        <v>19</v>
      </c>
      <c r="B174" s="16" t="str">
        <f>VLOOKUP(A174,'Tên tỉnh'!$A$3:$C$65,2,FALSE)</f>
        <v>VNPT Đồng Nai</v>
      </c>
      <c r="C174" s="17" t="str">
        <f>VLOOKUP(A174,'Tên tỉnh'!$A$3:$C$65,3,FALSE)</f>
        <v>Đồng Nai</v>
      </c>
      <c r="D174" s="18" t="s">
        <v>485</v>
      </c>
      <c r="E174" s="17" t="s">
        <v>486</v>
      </c>
      <c r="F174" s="19">
        <v>43633</v>
      </c>
      <c r="G174" s="11">
        <v>7</v>
      </c>
      <c r="H174" s="11" t="s">
        <v>492</v>
      </c>
      <c r="I174" s="20">
        <v>44056</v>
      </c>
      <c r="J174" s="21" t="s">
        <v>419</v>
      </c>
      <c r="K174" s="11" t="s">
        <v>26</v>
      </c>
      <c r="L174" s="13">
        <v>829150</v>
      </c>
      <c r="M174" s="13" t="e">
        <f>VLOOKUP(C173,[7]!Table1[[Province]:[Ngày HĐ dự phòng]],6,FALSE)</f>
        <v>#REF!</v>
      </c>
      <c r="N174" s="13" t="e">
        <f>VLOOKUP(C173,[7]!Table1[[Province]:[Ngày HĐ dự phòng]],7,FALSE)</f>
        <v>#REF!</v>
      </c>
      <c r="O174" s="13" t="e">
        <f t="shared" si="156"/>
        <v>#REF!</v>
      </c>
      <c r="P174" s="12"/>
      <c r="Q174" s="22" t="e">
        <f>VLOOKUP(C173,[7]!Table1[[Province]:[Ngày HĐ dự phòng]],16,FALSE)</f>
        <v>#REF!</v>
      </c>
      <c r="R174" s="12"/>
      <c r="S174" s="22">
        <v>44263</v>
      </c>
      <c r="T174" s="22">
        <v>44200</v>
      </c>
      <c r="U174" s="22" t="e">
        <f t="shared" si="190"/>
        <v>#REF!</v>
      </c>
      <c r="V174" s="14" t="e">
        <f t="shared" si="191"/>
        <v>#REF!</v>
      </c>
      <c r="W174" s="12">
        <v>30</v>
      </c>
      <c r="X174" s="14" t="e">
        <f t="shared" si="192"/>
        <v>#REF!</v>
      </c>
      <c r="Y174" s="218" t="e">
        <f>VLOOKUP(C173,[7]!Table1[[Province]:[Ngày HĐ dự phòng]],32,FALSE)</f>
        <v>#REF!</v>
      </c>
      <c r="Z174" s="22" t="e">
        <f>VLOOKUP(C173,[7]!Table1[[Province]:[Ngày HĐ dự phòng]],33,FALSE)</f>
        <v>#REF!</v>
      </c>
      <c r="AA174" s="218" t="e">
        <f>VLOOKUP(C173,[7]!Table1[[Province]:[Ngày HĐ dự phòng]],34,FALSE)</f>
        <v>#REF!</v>
      </c>
      <c r="AB174" s="22" t="e">
        <f>VLOOKUP(C173,[7]!Table1[[Province]:[Ngày HĐ dự phòng]],35,FALSE)</f>
        <v>#REF!</v>
      </c>
      <c r="AC174" s="40" t="e">
        <f t="shared" si="193"/>
        <v>#REF!</v>
      </c>
      <c r="AD174" s="43" t="e">
        <f t="shared" si="194"/>
        <v>#REF!</v>
      </c>
      <c r="AE174" s="43" t="e">
        <f t="shared" si="195"/>
        <v>#REF!</v>
      </c>
      <c r="AF174" s="39" t="e">
        <f>VLOOKUP(C173,[7]!Table1[[Province]:[Ngày HĐ dự phòng]],13,FALSE)</f>
        <v>#REF!</v>
      </c>
      <c r="AG174" s="39" t="e">
        <f t="shared" si="196"/>
        <v>#REF!</v>
      </c>
      <c r="AH174" s="39">
        <v>44200</v>
      </c>
      <c r="AI174" s="39">
        <v>44210</v>
      </c>
      <c r="AJ174" s="39">
        <v>44210</v>
      </c>
      <c r="AK174" s="232" t="s">
        <v>503</v>
      </c>
      <c r="AL174" s="230">
        <v>44272</v>
      </c>
      <c r="AM174" s="42">
        <v>492515100</v>
      </c>
      <c r="AN174" s="230">
        <v>45023</v>
      </c>
      <c r="AO174" s="39" t="e">
        <f t="shared" si="197"/>
        <v>#REF!</v>
      </c>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c r="EM174" s="15"/>
      <c r="EN174" s="15"/>
      <c r="EO174" s="15"/>
      <c r="EP174" s="15"/>
      <c r="EQ174" s="15"/>
      <c r="ER174" s="15"/>
      <c r="ES174" s="15"/>
      <c r="ET174" s="15"/>
      <c r="EU174" s="15"/>
      <c r="EV174" s="15"/>
      <c r="EW174" s="15"/>
      <c r="EX174" s="15"/>
      <c r="EY174" s="15"/>
      <c r="EZ174" s="15"/>
      <c r="FA174" s="15"/>
      <c r="FB174" s="15"/>
      <c r="FC174" s="15"/>
      <c r="FD174" s="15"/>
      <c r="FE174" s="15"/>
      <c r="FF174" s="15"/>
      <c r="FG174" s="15"/>
      <c r="FH174" s="15"/>
      <c r="FI174" s="15"/>
      <c r="FJ174" s="15"/>
      <c r="FK174" s="15"/>
      <c r="FL174" s="15"/>
      <c r="FM174" s="15"/>
      <c r="FN174" s="15"/>
      <c r="FO174" s="15"/>
      <c r="FP174" s="15"/>
      <c r="FQ174" s="15"/>
      <c r="FR174" s="15"/>
      <c r="FS174" s="15"/>
      <c r="FT174" s="15"/>
      <c r="FU174" s="15"/>
      <c r="FV174" s="15"/>
      <c r="FW174" s="15"/>
      <c r="FX174" s="15"/>
      <c r="FY174" s="15"/>
      <c r="FZ174" s="15"/>
      <c r="GA174" s="15"/>
      <c r="GB174" s="15"/>
      <c r="GC174" s="15"/>
      <c r="GD174" s="15"/>
      <c r="GE174" s="15"/>
      <c r="GF174" s="15"/>
      <c r="GG174" s="15"/>
      <c r="GH174" s="15"/>
      <c r="GI174" s="15"/>
      <c r="GJ174" s="15"/>
      <c r="GK174" s="15"/>
      <c r="GL174" s="15"/>
      <c r="GM174" s="15"/>
      <c r="GN174" s="15"/>
      <c r="GO174" s="15"/>
      <c r="GP174" s="15"/>
      <c r="GQ174" s="15"/>
      <c r="GR174" s="15"/>
      <c r="GS174" s="15"/>
      <c r="GT174" s="15"/>
      <c r="GU174" s="15"/>
      <c r="GV174" s="15"/>
      <c r="GW174" s="15"/>
      <c r="GX174" s="15"/>
      <c r="GY174" s="15"/>
      <c r="GZ174" s="15"/>
      <c r="HA174" s="15"/>
      <c r="HB174" s="15"/>
      <c r="HC174" s="15"/>
      <c r="HD174" s="15"/>
      <c r="HE174" s="15"/>
      <c r="HF174" s="15"/>
      <c r="HG174" s="15"/>
      <c r="HH174" s="15"/>
      <c r="HI174" s="15"/>
      <c r="HJ174" s="15"/>
      <c r="HK174" s="15"/>
      <c r="HL174" s="15"/>
      <c r="HM174" s="15"/>
      <c r="HN174" s="15"/>
      <c r="HO174" s="15"/>
      <c r="HP174" s="15"/>
      <c r="HQ174" s="15"/>
      <c r="HR174" s="15"/>
      <c r="HS174" s="15"/>
      <c r="HT174" s="15"/>
      <c r="HU174" s="15"/>
      <c r="HV174" s="15"/>
      <c r="HW174" s="15"/>
      <c r="HX174" s="15"/>
      <c r="HY174" s="15"/>
      <c r="HZ174" s="15"/>
      <c r="IA174" s="15"/>
      <c r="IB174" s="15"/>
      <c r="IC174" s="15"/>
      <c r="ID174" s="15"/>
      <c r="IE174" s="15"/>
      <c r="IF174" s="15"/>
      <c r="IG174" s="15"/>
      <c r="IH174" s="15"/>
      <c r="II174" s="15"/>
      <c r="IJ174" s="15"/>
      <c r="IK174" s="15"/>
      <c r="IL174" s="15"/>
      <c r="IM174" s="15"/>
      <c r="IN174" s="15"/>
      <c r="IO174" s="15"/>
      <c r="IP174" s="15"/>
      <c r="IQ174" s="15"/>
      <c r="IR174" s="15"/>
      <c r="IS174" s="15"/>
      <c r="IT174" s="15"/>
      <c r="IU174" s="15"/>
      <c r="IV174" s="15"/>
      <c r="IW174" s="15"/>
      <c r="IX174" s="15"/>
      <c r="IY174" s="15"/>
      <c r="IZ174" s="15"/>
    </row>
    <row r="175" spans="1:260" s="10" customFormat="1" ht="36.75" customHeight="1">
      <c r="A175" s="11">
        <f t="shared" si="167"/>
        <v>19</v>
      </c>
      <c r="B175" s="16" t="str">
        <f>VLOOKUP(A175,'Tên tỉnh'!$A$3:$C$65,2,FALSE)</f>
        <v>VNPT Đồng Nai</v>
      </c>
      <c r="C175" s="17" t="str">
        <f>VLOOKUP(A175,'Tên tỉnh'!$A$3:$C$65,3,FALSE)</f>
        <v>Đồng Nai</v>
      </c>
      <c r="D175" s="18" t="s">
        <v>485</v>
      </c>
      <c r="E175" s="17" t="s">
        <v>486</v>
      </c>
      <c r="F175" s="19">
        <v>43633</v>
      </c>
      <c r="G175" s="11">
        <v>8</v>
      </c>
      <c r="H175" s="11" t="s">
        <v>493</v>
      </c>
      <c r="I175" s="20">
        <v>44056</v>
      </c>
      <c r="J175" s="21" t="s">
        <v>419</v>
      </c>
      <c r="K175" s="11" t="s">
        <v>26</v>
      </c>
      <c r="L175" s="13">
        <v>829150</v>
      </c>
      <c r="M175" s="13" t="e">
        <f>VLOOKUP(C175,[8]Sheet1!$B$2:$AH$2,5,FALSE)</f>
        <v>#N/A</v>
      </c>
      <c r="N175" s="13" t="e">
        <f>VLOOKUP(C175,[8]Sheet1!$B$2:$AH$2,6,FALSE)</f>
        <v>#N/A</v>
      </c>
      <c r="O175" s="13" t="e">
        <f t="shared" si="156"/>
        <v>#N/A</v>
      </c>
      <c r="P175" s="12"/>
      <c r="Q175" s="22" t="e">
        <f>VLOOKUP(C175,[8]Sheet1!$B$2:$AH$2,14,FALSE)</f>
        <v>#N/A</v>
      </c>
      <c r="R175" s="12"/>
      <c r="S175" s="22">
        <v>44279</v>
      </c>
      <c r="T175" s="22">
        <v>44223</v>
      </c>
      <c r="U175" s="22" t="e">
        <f t="shared" si="190"/>
        <v>#N/A</v>
      </c>
      <c r="V175" s="14" t="e">
        <f t="shared" si="191"/>
        <v>#N/A</v>
      </c>
      <c r="W175" s="12">
        <v>30</v>
      </c>
      <c r="X175" s="14" t="e">
        <f t="shared" si="192"/>
        <v>#N/A</v>
      </c>
      <c r="Y175" s="218" t="e">
        <f>VLOOKUP(C175,[8]Sheet1!$B$2:$AH$2,30,FALSE)</f>
        <v>#N/A</v>
      </c>
      <c r="Z175" s="22" t="e">
        <f>VLOOKUP(C175,[8]Sheet1!$B$2:$AH$2,31,FALSE)</f>
        <v>#N/A</v>
      </c>
      <c r="AA175" s="218" t="e">
        <f>VLOOKUP(C175,[8]Sheet1!$B$2:$AH$2,32,FALSE)</f>
        <v>#N/A</v>
      </c>
      <c r="AB175" s="22" t="e">
        <f>VLOOKUP(C175,[8]Sheet1!$B$2:$AH$2,33,FALSE)</f>
        <v>#N/A</v>
      </c>
      <c r="AC175" s="40" t="e">
        <f t="shared" si="193"/>
        <v>#N/A</v>
      </c>
      <c r="AD175" s="43" t="e">
        <f t="shared" si="194"/>
        <v>#N/A</v>
      </c>
      <c r="AE175" s="43" t="e">
        <f t="shared" si="195"/>
        <v>#N/A</v>
      </c>
      <c r="AF175" s="39" t="e">
        <f>VLOOKUP(C175,[8]Sheet1!$B$2:$AH$2,12,FALSE)</f>
        <v>#N/A</v>
      </c>
      <c r="AG175" s="39" t="e">
        <f t="shared" si="196"/>
        <v>#N/A</v>
      </c>
      <c r="AH175" s="39">
        <v>44223</v>
      </c>
      <c r="AI175" s="39">
        <v>44230</v>
      </c>
      <c r="AJ175" s="39">
        <v>44230</v>
      </c>
      <c r="AK175" s="232" t="s">
        <v>504</v>
      </c>
      <c r="AL175" s="230">
        <v>44288</v>
      </c>
      <c r="AM175" s="42">
        <v>262218688</v>
      </c>
      <c r="AN175" s="230">
        <v>45040</v>
      </c>
      <c r="AO175" s="39" t="e">
        <f t="shared" si="197"/>
        <v>#N/A</v>
      </c>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c r="EM175" s="15"/>
      <c r="EN175" s="15"/>
      <c r="EO175" s="15"/>
      <c r="EP175" s="15"/>
      <c r="EQ175" s="15"/>
      <c r="ER175" s="15"/>
      <c r="ES175" s="15"/>
      <c r="ET175" s="15"/>
      <c r="EU175" s="15"/>
      <c r="EV175" s="15"/>
      <c r="EW175" s="15"/>
      <c r="EX175" s="15"/>
      <c r="EY175" s="15"/>
      <c r="EZ175" s="15"/>
      <c r="FA175" s="15"/>
      <c r="FB175" s="15"/>
      <c r="FC175" s="15"/>
      <c r="FD175" s="15"/>
      <c r="FE175" s="15"/>
      <c r="FF175" s="15"/>
      <c r="FG175" s="15"/>
      <c r="FH175" s="15"/>
      <c r="FI175" s="15"/>
      <c r="FJ175" s="15"/>
      <c r="FK175" s="15"/>
      <c r="FL175" s="15"/>
      <c r="FM175" s="15"/>
      <c r="FN175" s="15"/>
      <c r="FO175" s="15"/>
      <c r="FP175" s="15"/>
      <c r="FQ175" s="15"/>
      <c r="FR175" s="15"/>
      <c r="FS175" s="15"/>
      <c r="FT175" s="15"/>
      <c r="FU175" s="15"/>
      <c r="FV175" s="15"/>
      <c r="FW175" s="15"/>
      <c r="FX175" s="15"/>
      <c r="FY175" s="15"/>
      <c r="FZ175" s="15"/>
      <c r="GA175" s="15"/>
      <c r="GB175" s="15"/>
      <c r="GC175" s="15"/>
      <c r="GD175" s="15"/>
      <c r="GE175" s="15"/>
      <c r="GF175" s="15"/>
      <c r="GG175" s="15"/>
      <c r="GH175" s="15"/>
      <c r="GI175" s="15"/>
      <c r="GJ175" s="15"/>
      <c r="GK175" s="15"/>
      <c r="GL175" s="15"/>
      <c r="GM175" s="15"/>
      <c r="GN175" s="15"/>
      <c r="GO175" s="15"/>
      <c r="GP175" s="15"/>
      <c r="GQ175" s="15"/>
      <c r="GR175" s="15"/>
      <c r="GS175" s="15"/>
      <c r="GT175" s="15"/>
      <c r="GU175" s="15"/>
      <c r="GV175" s="15"/>
      <c r="GW175" s="15"/>
      <c r="GX175" s="15"/>
      <c r="GY175" s="15"/>
      <c r="GZ175" s="15"/>
      <c r="HA175" s="15"/>
      <c r="HB175" s="15"/>
      <c r="HC175" s="15"/>
      <c r="HD175" s="15"/>
      <c r="HE175" s="15"/>
      <c r="HF175" s="15"/>
      <c r="HG175" s="15"/>
      <c r="HH175" s="15"/>
      <c r="HI175" s="15"/>
      <c r="HJ175" s="15"/>
      <c r="HK175" s="15"/>
      <c r="HL175" s="15"/>
      <c r="HM175" s="15"/>
      <c r="HN175" s="15"/>
      <c r="HO175" s="15"/>
      <c r="HP175" s="15"/>
      <c r="HQ175" s="15"/>
      <c r="HR175" s="15"/>
      <c r="HS175" s="15"/>
      <c r="HT175" s="15"/>
      <c r="HU175" s="15"/>
      <c r="HV175" s="15"/>
      <c r="HW175" s="15"/>
      <c r="HX175" s="15"/>
      <c r="HY175" s="15"/>
      <c r="HZ175" s="15"/>
      <c r="IA175" s="15"/>
      <c r="IB175" s="15"/>
      <c r="IC175" s="15"/>
      <c r="ID175" s="15"/>
      <c r="IE175" s="15"/>
      <c r="IF175" s="15"/>
      <c r="IG175" s="15"/>
      <c r="IH175" s="15"/>
      <c r="II175" s="15"/>
      <c r="IJ175" s="15"/>
      <c r="IK175" s="15"/>
      <c r="IL175" s="15"/>
      <c r="IM175" s="15"/>
      <c r="IN175" s="15"/>
      <c r="IO175" s="15"/>
      <c r="IP175" s="15"/>
      <c r="IQ175" s="15"/>
      <c r="IR175" s="15"/>
      <c r="IS175" s="15"/>
      <c r="IT175" s="15"/>
      <c r="IU175" s="15"/>
      <c r="IV175" s="15"/>
      <c r="IW175" s="15"/>
      <c r="IX175" s="15"/>
      <c r="IY175" s="15"/>
      <c r="IZ175" s="15"/>
    </row>
    <row r="176" spans="1:260" s="10" customFormat="1" ht="28.5" customHeight="1">
      <c r="A176" s="23"/>
      <c r="B176" s="24" t="str">
        <f t="shared" ref="B176" si="198">B168&amp;" Total"</f>
        <v>VNPT Đồng Nai Total</v>
      </c>
      <c r="C176" s="24"/>
      <c r="D176" s="25"/>
      <c r="E176" s="228"/>
      <c r="F176" s="26"/>
      <c r="G176" s="23"/>
      <c r="H176" s="25"/>
      <c r="I176" s="26"/>
      <c r="J176" s="27"/>
      <c r="K176" s="25"/>
      <c r="L176" s="28"/>
      <c r="M176" s="28"/>
      <c r="N176" s="28"/>
      <c r="O176" s="29" t="e">
        <f t="shared" ref="O176" si="199">SUBTOTAL(9,O168:O175)</f>
        <v>#REF!</v>
      </c>
      <c r="P176" s="12"/>
      <c r="Q176" s="11"/>
      <c r="R176" s="28"/>
      <c r="S176" s="30"/>
      <c r="T176" s="31"/>
      <c r="U176" s="22"/>
      <c r="V176" s="32"/>
      <c r="W176" s="33"/>
      <c r="X176" s="14"/>
      <c r="Y176" s="218"/>
      <c r="Z176" s="22"/>
      <c r="AA176" s="218"/>
      <c r="AB176" s="22"/>
      <c r="AC176" s="38"/>
      <c r="AD176" s="38"/>
      <c r="AE176" s="38"/>
      <c r="AF176" s="38"/>
      <c r="AG176" s="38"/>
      <c r="AH176" s="38"/>
      <c r="AI176" s="38"/>
      <c r="AJ176" s="38"/>
      <c r="AK176" s="38"/>
      <c r="AL176" s="38"/>
      <c r="AM176" s="38"/>
      <c r="AN176" s="38"/>
      <c r="AO176" s="38"/>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c r="EM176" s="15"/>
      <c r="EN176" s="15"/>
      <c r="EO176" s="15"/>
      <c r="EP176" s="15"/>
      <c r="EQ176" s="15"/>
      <c r="ER176" s="15"/>
      <c r="ES176" s="15"/>
      <c r="ET176" s="15"/>
      <c r="EU176" s="15"/>
      <c r="EV176" s="15"/>
      <c r="EW176" s="15"/>
      <c r="EX176" s="15"/>
      <c r="EY176" s="15"/>
      <c r="EZ176" s="15"/>
      <c r="FA176" s="15"/>
      <c r="FB176" s="15"/>
      <c r="FC176" s="15"/>
      <c r="FD176" s="15"/>
      <c r="FE176" s="15"/>
      <c r="FF176" s="15"/>
      <c r="FG176" s="15"/>
      <c r="FH176" s="15"/>
      <c r="FI176" s="15"/>
      <c r="FJ176" s="15"/>
      <c r="FK176" s="15"/>
      <c r="FL176" s="15"/>
      <c r="FM176" s="15"/>
      <c r="FN176" s="15"/>
      <c r="FO176" s="15"/>
      <c r="FP176" s="15"/>
      <c r="FQ176" s="15"/>
      <c r="FR176" s="15"/>
      <c r="FS176" s="15"/>
      <c r="FT176" s="15"/>
      <c r="FU176" s="15"/>
      <c r="FV176" s="15"/>
      <c r="FW176" s="15"/>
      <c r="FX176" s="15"/>
      <c r="FY176" s="15"/>
      <c r="FZ176" s="15"/>
      <c r="GA176" s="15"/>
      <c r="GB176" s="15"/>
      <c r="GC176" s="15"/>
      <c r="GD176" s="15"/>
      <c r="GE176" s="15"/>
      <c r="GF176" s="15"/>
      <c r="GG176" s="15"/>
      <c r="GH176" s="15"/>
      <c r="GI176" s="15"/>
      <c r="GJ176" s="15"/>
      <c r="GK176" s="15"/>
      <c r="GL176" s="15"/>
      <c r="GM176" s="15"/>
      <c r="GN176" s="15"/>
      <c r="GO176" s="15"/>
      <c r="GP176" s="15"/>
      <c r="GQ176" s="15"/>
      <c r="GR176" s="15"/>
      <c r="GS176" s="15"/>
      <c r="GT176" s="15"/>
      <c r="GU176" s="15"/>
      <c r="GV176" s="15"/>
      <c r="GW176" s="15"/>
      <c r="GX176" s="15"/>
      <c r="GY176" s="15"/>
      <c r="GZ176" s="15"/>
      <c r="HA176" s="15"/>
      <c r="HB176" s="15"/>
      <c r="HC176" s="15"/>
      <c r="HD176" s="15"/>
      <c r="HE176" s="15"/>
      <c r="HF176" s="15"/>
      <c r="HG176" s="15"/>
      <c r="HH176" s="15"/>
      <c r="HI176" s="15"/>
      <c r="HJ176" s="15"/>
      <c r="HK176" s="15"/>
      <c r="HL176" s="15"/>
      <c r="HM176" s="15"/>
      <c r="HN176" s="15"/>
      <c r="HO176" s="15"/>
      <c r="HP176" s="15"/>
      <c r="HQ176" s="15"/>
      <c r="HR176" s="15"/>
      <c r="HS176" s="15"/>
      <c r="HT176" s="15"/>
      <c r="HU176" s="15"/>
      <c r="HV176" s="15"/>
      <c r="HW176" s="15"/>
      <c r="HX176" s="15"/>
      <c r="HY176" s="15"/>
      <c r="HZ176" s="15"/>
      <c r="IA176" s="15"/>
      <c r="IB176" s="15"/>
      <c r="IC176" s="15"/>
      <c r="ID176" s="15"/>
      <c r="IE176" s="15"/>
      <c r="IF176" s="15"/>
      <c r="IG176" s="15"/>
      <c r="IH176" s="15"/>
      <c r="II176" s="15"/>
      <c r="IJ176" s="15"/>
      <c r="IK176" s="15"/>
      <c r="IL176" s="15"/>
      <c r="IM176" s="15"/>
      <c r="IN176" s="15"/>
      <c r="IO176" s="15"/>
      <c r="IP176" s="15"/>
      <c r="IQ176" s="15"/>
      <c r="IR176" s="15"/>
      <c r="IS176" s="15"/>
      <c r="IT176" s="15"/>
      <c r="IU176" s="15"/>
      <c r="IV176" s="15"/>
      <c r="IW176" s="15"/>
      <c r="IX176" s="15"/>
      <c r="IY176" s="15"/>
      <c r="IZ176" s="15"/>
    </row>
    <row r="177" spans="1:260" s="10" customFormat="1" ht="36.75" customHeight="1">
      <c r="A177" s="11">
        <f t="shared" si="167"/>
        <v>20</v>
      </c>
      <c r="B177" s="16" t="str">
        <f>VLOOKUP(A177,'Tên tỉnh'!$A$3:$C$65,2,FALSE)</f>
        <v>VNPT Đồng Tháp</v>
      </c>
      <c r="C177" s="17" t="str">
        <f>VLOOKUP(A177,'Tên tỉnh'!$A$3:$C$65,3,FALSE)</f>
        <v>Đồng Tháp</v>
      </c>
      <c r="D177" s="18" t="s">
        <v>485</v>
      </c>
      <c r="E177" s="17" t="s">
        <v>486</v>
      </c>
      <c r="F177" s="19">
        <v>43633</v>
      </c>
      <c r="G177" s="11">
        <v>1</v>
      </c>
      <c r="H177" s="11" t="s">
        <v>487</v>
      </c>
      <c r="I177" s="20">
        <v>44056</v>
      </c>
      <c r="J177" s="21" t="s">
        <v>419</v>
      </c>
      <c r="K177" s="11" t="s">
        <v>26</v>
      </c>
      <c r="L177" s="13">
        <v>829150</v>
      </c>
      <c r="M177" s="13" t="e">
        <f>VLOOKUP(C177,[1]!Table1[[Province]:[Ngày HĐ dự phòng]],5,FALSE)</f>
        <v>#REF!</v>
      </c>
      <c r="N177" s="13" t="e">
        <f>VLOOKUP(C177,[1]!Table1[[Province]:[Ngày HĐ dự phòng]],6,FALSE)</f>
        <v>#REF!</v>
      </c>
      <c r="O177" s="13" t="e">
        <f t="shared" si="156"/>
        <v>#REF!</v>
      </c>
      <c r="P177" s="12"/>
      <c r="Q177" s="22" t="e">
        <f>VLOOKUP(C177,[1]!Table1[[Province]:[Ngày HĐ dự phòng]],15,FALSE)</f>
        <v>#REF!</v>
      </c>
      <c r="R177" s="12"/>
      <c r="S177" s="22">
        <v>44153</v>
      </c>
      <c r="T177" s="22">
        <v>44068</v>
      </c>
      <c r="U177" s="22" t="e">
        <f t="shared" ref="U177:U184" si="200">Q177</f>
        <v>#REF!</v>
      </c>
      <c r="V177" s="14" t="e">
        <f t="shared" ref="V177:V184" si="201">U177-T177+1</f>
        <v>#REF!</v>
      </c>
      <c r="W177" s="12">
        <v>45</v>
      </c>
      <c r="X177" s="14" t="e">
        <f t="shared" ref="X177:X184" si="202">V177-W177</f>
        <v>#REF!</v>
      </c>
      <c r="Y177" s="218" t="e">
        <f>VLOOKUP(C177,[1]!Table1[[Province]:[Ngày HĐ dự phòng]],34,FALSE)</f>
        <v>#REF!</v>
      </c>
      <c r="Z177" s="22" t="e">
        <f>VLOOKUP(C177,[1]!Table1[[Province]:[Ngày HĐ dự phòng]],35,FALSE)</f>
        <v>#REF!</v>
      </c>
      <c r="AA177" s="218" t="e">
        <f>VLOOKUP(C177,[1]!Table1[[Province]:[Ngày HĐ dự phòng]],36,FALSE)</f>
        <v>#REF!</v>
      </c>
      <c r="AB177" s="22" t="e">
        <f>VLOOKUP(C177,[1]!Table1[[Province]:[Ngày HĐ dự phòng]],37,FALSE)</f>
        <v>#REF!</v>
      </c>
      <c r="AC177" s="40" t="e">
        <f t="shared" ref="AC177:AC184" si="203">O177</f>
        <v>#REF!</v>
      </c>
      <c r="AD177" s="43" t="e">
        <f t="shared" ref="AD177:AD184" si="204">AC177*0.1</f>
        <v>#REF!</v>
      </c>
      <c r="AE177" s="43" t="e">
        <f t="shared" ref="AE177:AE184" si="205">AC177+AD177</f>
        <v>#REF!</v>
      </c>
      <c r="AF177" s="39" t="e">
        <f>VLOOKUP(C177,[1]!Table1[[Province]:[Ngày HĐ dự phòng]],13,FALSE)</f>
        <v>#REF!</v>
      </c>
      <c r="AG177" s="39" t="e">
        <f t="shared" ref="AG177:AG184" si="206">AF177</f>
        <v>#REF!</v>
      </c>
      <c r="AH177" s="39">
        <v>44068</v>
      </c>
      <c r="AI177" s="39">
        <v>44097</v>
      </c>
      <c r="AJ177" s="39">
        <v>44097</v>
      </c>
      <c r="AK177" s="231" t="s">
        <v>497</v>
      </c>
      <c r="AL177" s="230">
        <v>44153</v>
      </c>
      <c r="AM177" s="42">
        <v>3008400799</v>
      </c>
      <c r="AN177" s="230">
        <v>44913</v>
      </c>
      <c r="AO177" s="39" t="e">
        <f t="shared" ref="AO177:AO184" si="207">AF177</f>
        <v>#REF!</v>
      </c>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c r="EM177" s="15"/>
      <c r="EN177" s="15"/>
      <c r="EO177" s="15"/>
      <c r="EP177" s="15"/>
      <c r="EQ177" s="15"/>
      <c r="ER177" s="15"/>
      <c r="ES177" s="15"/>
      <c r="ET177" s="15"/>
      <c r="EU177" s="15"/>
      <c r="EV177" s="15"/>
      <c r="EW177" s="15"/>
      <c r="EX177" s="15"/>
      <c r="EY177" s="15"/>
      <c r="EZ177" s="15"/>
      <c r="FA177" s="15"/>
      <c r="FB177" s="15"/>
      <c r="FC177" s="15"/>
      <c r="FD177" s="15"/>
      <c r="FE177" s="15"/>
      <c r="FF177" s="15"/>
      <c r="FG177" s="15"/>
      <c r="FH177" s="15"/>
      <c r="FI177" s="15"/>
      <c r="FJ177" s="15"/>
      <c r="FK177" s="15"/>
      <c r="FL177" s="15"/>
      <c r="FM177" s="15"/>
      <c r="FN177" s="15"/>
      <c r="FO177" s="15"/>
      <c r="FP177" s="15"/>
      <c r="FQ177" s="15"/>
      <c r="FR177" s="15"/>
      <c r="FS177" s="15"/>
      <c r="FT177" s="15"/>
      <c r="FU177" s="15"/>
      <c r="FV177" s="15"/>
      <c r="FW177" s="15"/>
      <c r="FX177" s="15"/>
      <c r="FY177" s="15"/>
      <c r="FZ177" s="15"/>
      <c r="GA177" s="15"/>
      <c r="GB177" s="15"/>
      <c r="GC177" s="15"/>
      <c r="GD177" s="15"/>
      <c r="GE177" s="15"/>
      <c r="GF177" s="15"/>
      <c r="GG177" s="15"/>
      <c r="GH177" s="15"/>
      <c r="GI177" s="15"/>
      <c r="GJ177" s="15"/>
      <c r="GK177" s="15"/>
      <c r="GL177" s="15"/>
      <c r="GM177" s="15"/>
      <c r="GN177" s="15"/>
      <c r="GO177" s="15"/>
      <c r="GP177" s="15"/>
      <c r="GQ177" s="15"/>
      <c r="GR177" s="15"/>
      <c r="GS177" s="15"/>
      <c r="GT177" s="15"/>
      <c r="GU177" s="15"/>
      <c r="GV177" s="15"/>
      <c r="GW177" s="15"/>
      <c r="GX177" s="15"/>
      <c r="GY177" s="15"/>
      <c r="GZ177" s="15"/>
      <c r="HA177" s="15"/>
      <c r="HB177" s="15"/>
      <c r="HC177" s="15"/>
      <c r="HD177" s="15"/>
      <c r="HE177" s="15"/>
      <c r="HF177" s="15"/>
      <c r="HG177" s="15"/>
      <c r="HH177" s="15"/>
      <c r="HI177" s="15"/>
      <c r="HJ177" s="15"/>
      <c r="HK177" s="15"/>
      <c r="HL177" s="15"/>
      <c r="HM177" s="15"/>
      <c r="HN177" s="15"/>
      <c r="HO177" s="15"/>
      <c r="HP177" s="15"/>
      <c r="HQ177" s="15"/>
      <c r="HR177" s="15"/>
      <c r="HS177" s="15"/>
      <c r="HT177" s="15"/>
      <c r="HU177" s="15"/>
      <c r="HV177" s="15"/>
      <c r="HW177" s="15"/>
      <c r="HX177" s="15"/>
      <c r="HY177" s="15"/>
      <c r="HZ177" s="15"/>
      <c r="IA177" s="15"/>
      <c r="IB177" s="15"/>
      <c r="IC177" s="15"/>
      <c r="ID177" s="15"/>
      <c r="IE177" s="15"/>
      <c r="IF177" s="15"/>
      <c r="IG177" s="15"/>
      <c r="IH177" s="15"/>
      <c r="II177" s="15"/>
      <c r="IJ177" s="15"/>
      <c r="IK177" s="15"/>
      <c r="IL177" s="15"/>
      <c r="IM177" s="15"/>
      <c r="IN177" s="15"/>
      <c r="IO177" s="15"/>
      <c r="IP177" s="15"/>
      <c r="IQ177" s="15"/>
      <c r="IR177" s="15"/>
      <c r="IS177" s="15"/>
      <c r="IT177" s="15"/>
      <c r="IU177" s="15"/>
      <c r="IV177" s="15"/>
      <c r="IW177" s="15"/>
      <c r="IX177" s="15"/>
      <c r="IY177" s="15"/>
      <c r="IZ177" s="15"/>
    </row>
    <row r="178" spans="1:260" s="10" customFormat="1" ht="36.75" customHeight="1">
      <c r="A178" s="11">
        <f t="shared" si="167"/>
        <v>20</v>
      </c>
      <c r="B178" s="16" t="str">
        <f>VLOOKUP(A178,'Tên tỉnh'!$A$3:$C$65,2,FALSE)</f>
        <v>VNPT Đồng Tháp</v>
      </c>
      <c r="C178" s="17" t="str">
        <f>VLOOKUP(A178,'Tên tỉnh'!$A$3:$C$65,3,FALSE)</f>
        <v>Đồng Tháp</v>
      </c>
      <c r="D178" s="18" t="s">
        <v>485</v>
      </c>
      <c r="E178" s="17" t="s">
        <v>486</v>
      </c>
      <c r="F178" s="19">
        <v>43633</v>
      </c>
      <c r="G178" s="11">
        <v>2</v>
      </c>
      <c r="H178" s="12" t="s">
        <v>488</v>
      </c>
      <c r="I178" s="20">
        <v>44056</v>
      </c>
      <c r="J178" s="21" t="s">
        <v>419</v>
      </c>
      <c r="K178" s="11" t="s">
        <v>26</v>
      </c>
      <c r="L178" s="13">
        <v>829150</v>
      </c>
      <c r="M178" s="13" t="e">
        <f>VLOOKUP(C178,[2]!Table1[[Province]:[Ngày HĐ dự phòng]],5,FALSE)</f>
        <v>#REF!</v>
      </c>
      <c r="N178" s="13" t="e">
        <f>VLOOKUP(C178,[2]!Table1[[Province]:[Ngày HĐ dự phòng]],6,FALSE)</f>
        <v>#REF!</v>
      </c>
      <c r="O178" s="13" t="e">
        <f t="shared" si="156"/>
        <v>#REF!</v>
      </c>
      <c r="P178" s="12"/>
      <c r="Q178" s="22" t="e">
        <f>VLOOKUP(C178,[2]!Table1[[Province]:[Ngày HĐ dự phòng]],14,FALSE)</f>
        <v>#REF!</v>
      </c>
      <c r="R178" s="12"/>
      <c r="S178" s="22">
        <v>44154</v>
      </c>
      <c r="T178" s="22">
        <v>44091</v>
      </c>
      <c r="U178" s="22" t="e">
        <f t="shared" si="200"/>
        <v>#REF!</v>
      </c>
      <c r="V178" s="14" t="e">
        <f t="shared" si="201"/>
        <v>#REF!</v>
      </c>
      <c r="W178" s="12">
        <v>30</v>
      </c>
      <c r="X178" s="14" t="e">
        <f t="shared" si="202"/>
        <v>#REF!</v>
      </c>
      <c r="Y178" s="218" t="e">
        <f>VLOOKUP(C178,[2]!Table1[[Province]:[Ngày HĐ dự phòng]],30,FALSE)</f>
        <v>#REF!</v>
      </c>
      <c r="Z178" s="22" t="e">
        <f>VLOOKUP(C178,[2]!Table1[[Province]:[Ngày HĐ dự phòng]],31,FALSE)</f>
        <v>#REF!</v>
      </c>
      <c r="AA178" s="218" t="e">
        <f>VLOOKUP(C178,[2]!Table1[[Province]:[Ngày HĐ dự phòng]],32,FALSE)</f>
        <v>#REF!</v>
      </c>
      <c r="AB178" s="22" t="e">
        <f>VLOOKUP(C178,[2]!Table1[[Province]:[Ngày HĐ dự phòng]],33,FALSE)</f>
        <v>#REF!</v>
      </c>
      <c r="AC178" s="40" t="e">
        <f t="shared" si="203"/>
        <v>#REF!</v>
      </c>
      <c r="AD178" s="43" t="e">
        <f t="shared" si="204"/>
        <v>#REF!</v>
      </c>
      <c r="AE178" s="43" t="e">
        <f t="shared" si="205"/>
        <v>#REF!</v>
      </c>
      <c r="AF178" s="39" t="e">
        <f>VLOOKUP(C178,[2]!Table1[[Province]:[Ngày HĐ dự phòng]],12,FALSE)</f>
        <v>#REF!</v>
      </c>
      <c r="AG178" s="39" t="e">
        <f t="shared" si="206"/>
        <v>#REF!</v>
      </c>
      <c r="AH178" s="39">
        <v>44091</v>
      </c>
      <c r="AI178" s="39">
        <v>44111</v>
      </c>
      <c r="AJ178" s="39">
        <v>44111</v>
      </c>
      <c r="AK178" s="231" t="s">
        <v>498</v>
      </c>
      <c r="AL178" s="230">
        <v>44154</v>
      </c>
      <c r="AM178" s="42">
        <v>1557031765</v>
      </c>
      <c r="AN178" s="230">
        <v>44914</v>
      </c>
      <c r="AO178" s="39" t="e">
        <f t="shared" si="207"/>
        <v>#REF!</v>
      </c>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c r="EM178" s="15"/>
      <c r="EN178" s="15"/>
      <c r="EO178" s="15"/>
      <c r="EP178" s="15"/>
      <c r="EQ178" s="15"/>
      <c r="ER178" s="15"/>
      <c r="ES178" s="15"/>
      <c r="ET178" s="15"/>
      <c r="EU178" s="15"/>
      <c r="EV178" s="15"/>
      <c r="EW178" s="15"/>
      <c r="EX178" s="15"/>
      <c r="EY178" s="15"/>
      <c r="EZ178" s="15"/>
      <c r="FA178" s="15"/>
      <c r="FB178" s="15"/>
      <c r="FC178" s="15"/>
      <c r="FD178" s="15"/>
      <c r="FE178" s="15"/>
      <c r="FF178" s="15"/>
      <c r="FG178" s="15"/>
      <c r="FH178" s="15"/>
      <c r="FI178" s="15"/>
      <c r="FJ178" s="15"/>
      <c r="FK178" s="15"/>
      <c r="FL178" s="15"/>
      <c r="FM178" s="15"/>
      <c r="FN178" s="15"/>
      <c r="FO178" s="15"/>
      <c r="FP178" s="15"/>
      <c r="FQ178" s="15"/>
      <c r="FR178" s="15"/>
      <c r="FS178" s="15"/>
      <c r="FT178" s="15"/>
      <c r="FU178" s="15"/>
      <c r="FV178" s="15"/>
      <c r="FW178" s="15"/>
      <c r="FX178" s="15"/>
      <c r="FY178" s="15"/>
      <c r="FZ178" s="15"/>
      <c r="GA178" s="15"/>
      <c r="GB178" s="15"/>
      <c r="GC178" s="15"/>
      <c r="GD178" s="15"/>
      <c r="GE178" s="15"/>
      <c r="GF178" s="15"/>
      <c r="GG178" s="15"/>
      <c r="GH178" s="15"/>
      <c r="GI178" s="15"/>
      <c r="GJ178" s="15"/>
      <c r="GK178" s="15"/>
      <c r="GL178" s="15"/>
      <c r="GM178" s="15"/>
      <c r="GN178" s="15"/>
      <c r="GO178" s="15"/>
      <c r="GP178" s="15"/>
      <c r="GQ178" s="15"/>
      <c r="GR178" s="15"/>
      <c r="GS178" s="15"/>
      <c r="GT178" s="15"/>
      <c r="GU178" s="15"/>
      <c r="GV178" s="15"/>
      <c r="GW178" s="15"/>
      <c r="GX178" s="15"/>
      <c r="GY178" s="15"/>
      <c r="GZ178" s="15"/>
      <c r="HA178" s="15"/>
      <c r="HB178" s="15"/>
      <c r="HC178" s="15"/>
      <c r="HD178" s="15"/>
      <c r="HE178" s="15"/>
      <c r="HF178" s="15"/>
      <c r="HG178" s="15"/>
      <c r="HH178" s="15"/>
      <c r="HI178" s="15"/>
      <c r="HJ178" s="15"/>
      <c r="HK178" s="15"/>
      <c r="HL178" s="15"/>
      <c r="HM178" s="15"/>
      <c r="HN178" s="15"/>
      <c r="HO178" s="15"/>
      <c r="HP178" s="15"/>
      <c r="HQ178" s="15"/>
      <c r="HR178" s="15"/>
      <c r="HS178" s="15"/>
      <c r="HT178" s="15"/>
      <c r="HU178" s="15"/>
      <c r="HV178" s="15"/>
      <c r="HW178" s="15"/>
      <c r="HX178" s="15"/>
      <c r="HY178" s="15"/>
      <c r="HZ178" s="15"/>
      <c r="IA178" s="15"/>
      <c r="IB178" s="15"/>
      <c r="IC178" s="15"/>
      <c r="ID178" s="15"/>
      <c r="IE178" s="15"/>
      <c r="IF178" s="15"/>
      <c r="IG178" s="15"/>
      <c r="IH178" s="15"/>
      <c r="II178" s="15"/>
      <c r="IJ178" s="15"/>
      <c r="IK178" s="15"/>
      <c r="IL178" s="15"/>
      <c r="IM178" s="15"/>
      <c r="IN178" s="15"/>
      <c r="IO178" s="15"/>
      <c r="IP178" s="15"/>
      <c r="IQ178" s="15"/>
      <c r="IR178" s="15"/>
      <c r="IS178" s="15"/>
      <c r="IT178" s="15"/>
      <c r="IU178" s="15"/>
      <c r="IV178" s="15"/>
      <c r="IW178" s="15"/>
      <c r="IX178" s="15"/>
      <c r="IY178" s="15"/>
      <c r="IZ178" s="15"/>
    </row>
    <row r="179" spans="1:260" s="25" customFormat="1" ht="27" customHeight="1">
      <c r="A179" s="11">
        <f t="shared" si="167"/>
        <v>20</v>
      </c>
      <c r="B179" s="16" t="str">
        <f>VLOOKUP(A179,'Tên tỉnh'!$A$3:$C$65,2,FALSE)</f>
        <v>VNPT Đồng Tháp</v>
      </c>
      <c r="C179" s="17" t="str">
        <f>VLOOKUP(A179,'Tên tỉnh'!$A$3:$C$65,3,FALSE)</f>
        <v>Đồng Tháp</v>
      </c>
      <c r="D179" s="18" t="s">
        <v>485</v>
      </c>
      <c r="E179" s="17" t="s">
        <v>486</v>
      </c>
      <c r="F179" s="19">
        <v>43633</v>
      </c>
      <c r="G179" s="11">
        <v>3</v>
      </c>
      <c r="H179" s="12" t="s">
        <v>494</v>
      </c>
      <c r="I179" s="20">
        <v>44056</v>
      </c>
      <c r="J179" s="21" t="s">
        <v>419</v>
      </c>
      <c r="K179" s="11" t="s">
        <v>26</v>
      </c>
      <c r="L179" s="13">
        <v>829150</v>
      </c>
      <c r="M179" s="13" t="e">
        <f>VLOOKUP(C179,[3]!Table1[[Province]:[Ngày HĐ dự phòng]],5,FALSE)</f>
        <v>#REF!</v>
      </c>
      <c r="N179" s="13" t="e">
        <f>VLOOKUP(C179,[3]!Table1[[Province]:[Ngày HĐ dự phòng]],6,FALSE)</f>
        <v>#REF!</v>
      </c>
      <c r="O179" s="13" t="e">
        <f t="shared" si="156"/>
        <v>#REF!</v>
      </c>
      <c r="P179" s="12"/>
      <c r="Q179" s="22" t="e">
        <f>VLOOKUP(C179,[3]!Table1[[Province]:[Ngày HĐ dự phòng]],14,FALSE)</f>
        <v>#REF!</v>
      </c>
      <c r="R179" s="12"/>
      <c r="S179" s="22">
        <v>44180</v>
      </c>
      <c r="T179" s="22">
        <v>44118</v>
      </c>
      <c r="U179" s="22" t="e">
        <f t="shared" si="200"/>
        <v>#REF!</v>
      </c>
      <c r="V179" s="14" t="e">
        <f t="shared" si="201"/>
        <v>#REF!</v>
      </c>
      <c r="W179" s="12">
        <v>30</v>
      </c>
      <c r="X179" s="14" t="e">
        <f t="shared" si="202"/>
        <v>#REF!</v>
      </c>
      <c r="Y179" s="218" t="e">
        <f>VLOOKUP(C179,[3]!Table1[[Province]:[Ngày HĐ dự phòng]],30,FALSE)</f>
        <v>#REF!</v>
      </c>
      <c r="Z179" s="22" t="e">
        <f>VLOOKUP(C179,[3]!Table1[[Province]:[Ngày HĐ dự phòng]],31,FALSE)</f>
        <v>#REF!</v>
      </c>
      <c r="AA179" s="218" t="e">
        <f>VLOOKUP(C179,[3]!Table1[[Province]:[Ngày HĐ dự phòng]],32,FALSE)</f>
        <v>#REF!</v>
      </c>
      <c r="AB179" s="22" t="e">
        <f>VLOOKUP(C179,[3]!Table1[[Province]:[Ngày HĐ dự phòng]],33,FALSE)</f>
        <v>#REF!</v>
      </c>
      <c r="AC179" s="40" t="e">
        <f t="shared" si="203"/>
        <v>#REF!</v>
      </c>
      <c r="AD179" s="43" t="e">
        <f t="shared" si="204"/>
        <v>#REF!</v>
      </c>
      <c r="AE179" s="43" t="e">
        <f t="shared" si="205"/>
        <v>#REF!</v>
      </c>
      <c r="AF179" s="39" t="e">
        <f>VLOOKUP(C179,[3]!Table1[[Province]:[Ngày HĐ dự phòng]],12,FALSE)</f>
        <v>#REF!</v>
      </c>
      <c r="AG179" s="39" t="e">
        <f t="shared" si="206"/>
        <v>#REF!</v>
      </c>
      <c r="AH179" s="39">
        <v>44118</v>
      </c>
      <c r="AI179" s="39">
        <v>44132</v>
      </c>
      <c r="AJ179" s="39">
        <v>44132</v>
      </c>
      <c r="AK179" s="231" t="s">
        <v>499</v>
      </c>
      <c r="AL179" s="230">
        <v>44190</v>
      </c>
      <c r="AM179" s="42">
        <v>1453466784</v>
      </c>
      <c r="AN179" s="230">
        <v>44941</v>
      </c>
      <c r="AO179" s="39" t="e">
        <f t="shared" si="207"/>
        <v>#REF!</v>
      </c>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c r="BO179" s="34"/>
      <c r="BP179" s="34"/>
      <c r="BQ179" s="34"/>
      <c r="BR179" s="34"/>
      <c r="BS179" s="34"/>
      <c r="BT179" s="34"/>
      <c r="BU179" s="34"/>
      <c r="BV179" s="34"/>
      <c r="BW179" s="34"/>
      <c r="BX179" s="34"/>
      <c r="BY179" s="34"/>
      <c r="BZ179" s="34"/>
      <c r="CA179" s="34"/>
      <c r="CB179" s="34"/>
      <c r="CC179" s="34"/>
      <c r="CD179" s="34"/>
      <c r="CE179" s="34"/>
      <c r="CF179" s="34"/>
      <c r="CG179" s="34"/>
      <c r="CH179" s="34"/>
      <c r="CI179" s="34"/>
      <c r="CJ179" s="34"/>
      <c r="CK179" s="34"/>
      <c r="CL179" s="34"/>
      <c r="CM179" s="34"/>
      <c r="CN179" s="34"/>
      <c r="CO179" s="34"/>
      <c r="CP179" s="34"/>
      <c r="CQ179" s="34"/>
      <c r="CR179" s="34"/>
      <c r="CS179" s="34"/>
      <c r="CT179" s="34"/>
      <c r="CU179" s="34"/>
      <c r="CV179" s="34"/>
      <c r="CW179" s="34"/>
      <c r="CX179" s="34"/>
      <c r="CY179" s="34"/>
      <c r="CZ179" s="34"/>
      <c r="DA179" s="34"/>
      <c r="DB179" s="34"/>
      <c r="DC179" s="34"/>
      <c r="DD179" s="34"/>
      <c r="DE179" s="34"/>
      <c r="DF179" s="34"/>
      <c r="DG179" s="34"/>
      <c r="DH179" s="34"/>
      <c r="DI179" s="34"/>
      <c r="DJ179" s="34"/>
      <c r="DK179" s="34"/>
      <c r="DL179" s="34"/>
      <c r="DM179" s="34"/>
      <c r="DN179" s="34"/>
      <c r="DO179" s="34"/>
      <c r="DP179" s="34"/>
      <c r="DQ179" s="34"/>
      <c r="DR179" s="34"/>
      <c r="DS179" s="34"/>
      <c r="DT179" s="34"/>
      <c r="DU179" s="34"/>
      <c r="DV179" s="34"/>
      <c r="DW179" s="34"/>
      <c r="DX179" s="34"/>
      <c r="DY179" s="34"/>
      <c r="DZ179" s="34"/>
      <c r="EA179" s="34"/>
      <c r="EB179" s="34"/>
      <c r="EC179" s="34"/>
      <c r="ED179" s="34"/>
      <c r="EE179" s="34"/>
      <c r="EF179" s="34"/>
      <c r="EG179" s="34"/>
      <c r="EH179" s="34"/>
      <c r="EI179" s="34"/>
      <c r="EJ179" s="34"/>
      <c r="EK179" s="34"/>
      <c r="EL179" s="34"/>
      <c r="EM179" s="34"/>
      <c r="EN179" s="34"/>
      <c r="EO179" s="34"/>
      <c r="EP179" s="34"/>
      <c r="EQ179" s="34"/>
      <c r="ER179" s="34"/>
      <c r="ES179" s="34"/>
      <c r="ET179" s="34"/>
      <c r="EU179" s="34"/>
      <c r="EV179" s="34"/>
      <c r="EW179" s="34"/>
      <c r="EX179" s="34"/>
      <c r="EY179" s="34"/>
      <c r="EZ179" s="34"/>
      <c r="FA179" s="34"/>
      <c r="FB179" s="34"/>
      <c r="FC179" s="34"/>
      <c r="FD179" s="34"/>
      <c r="FE179" s="34"/>
      <c r="FF179" s="34"/>
      <c r="FG179" s="34"/>
      <c r="FH179" s="34"/>
      <c r="FI179" s="34"/>
      <c r="FJ179" s="34"/>
      <c r="FK179" s="34"/>
      <c r="FL179" s="34"/>
      <c r="FM179" s="34"/>
      <c r="FN179" s="34"/>
      <c r="FO179" s="34"/>
      <c r="FP179" s="34"/>
      <c r="FQ179" s="34"/>
      <c r="FR179" s="34"/>
      <c r="FS179" s="34"/>
      <c r="FT179" s="34"/>
      <c r="FU179" s="34"/>
      <c r="FV179" s="34"/>
      <c r="FW179" s="34"/>
      <c r="FX179" s="34"/>
      <c r="FY179" s="34"/>
      <c r="FZ179" s="34"/>
      <c r="GA179" s="34"/>
      <c r="GB179" s="34"/>
      <c r="GC179" s="34"/>
      <c r="GD179" s="34"/>
      <c r="GE179" s="34"/>
      <c r="GF179" s="34"/>
      <c r="GG179" s="34"/>
      <c r="GH179" s="34"/>
      <c r="GI179" s="34"/>
      <c r="GJ179" s="34"/>
      <c r="GK179" s="34"/>
      <c r="GL179" s="34"/>
      <c r="GM179" s="34"/>
      <c r="GN179" s="34"/>
      <c r="GO179" s="34"/>
      <c r="GP179" s="34"/>
      <c r="GQ179" s="34"/>
      <c r="GR179" s="34"/>
      <c r="GS179" s="34"/>
      <c r="GT179" s="34"/>
      <c r="GU179" s="34"/>
      <c r="GV179" s="34"/>
      <c r="GW179" s="34"/>
      <c r="GX179" s="34"/>
      <c r="GY179" s="34"/>
      <c r="GZ179" s="34"/>
      <c r="HA179" s="34"/>
      <c r="HB179" s="34"/>
      <c r="HC179" s="34"/>
      <c r="HD179" s="34"/>
      <c r="HE179" s="34"/>
      <c r="HF179" s="34"/>
      <c r="HG179" s="34"/>
      <c r="HH179" s="34"/>
      <c r="HI179" s="34"/>
      <c r="HJ179" s="34"/>
      <c r="HK179" s="34"/>
      <c r="HL179" s="34"/>
      <c r="HM179" s="34"/>
      <c r="HN179" s="34"/>
      <c r="HO179" s="34"/>
      <c r="HP179" s="34"/>
      <c r="HQ179" s="34"/>
      <c r="HR179" s="34"/>
      <c r="HS179" s="34"/>
      <c r="HT179" s="34"/>
      <c r="HU179" s="34"/>
      <c r="HV179" s="34"/>
      <c r="HW179" s="34"/>
      <c r="HX179" s="34"/>
      <c r="HY179" s="34"/>
      <c r="HZ179" s="34"/>
      <c r="IA179" s="34"/>
      <c r="IB179" s="34"/>
      <c r="IC179" s="34"/>
      <c r="ID179" s="34"/>
      <c r="IE179" s="34"/>
      <c r="IF179" s="34"/>
      <c r="IG179" s="34"/>
      <c r="IH179" s="34"/>
      <c r="II179" s="34"/>
      <c r="IJ179" s="34"/>
      <c r="IK179" s="34"/>
      <c r="IL179" s="34"/>
      <c r="IM179" s="34"/>
      <c r="IN179" s="34"/>
      <c r="IO179" s="34"/>
      <c r="IP179" s="34"/>
      <c r="IQ179" s="34"/>
      <c r="IR179" s="34"/>
      <c r="IS179" s="34"/>
      <c r="IT179" s="34"/>
      <c r="IU179" s="34"/>
      <c r="IV179" s="34"/>
      <c r="IW179" s="34"/>
      <c r="IX179" s="34"/>
      <c r="IY179" s="34"/>
      <c r="IZ179" s="34"/>
    </row>
    <row r="180" spans="1:260" s="10" customFormat="1" ht="36.75" customHeight="1">
      <c r="A180" s="11">
        <f t="shared" si="167"/>
        <v>20</v>
      </c>
      <c r="B180" s="16" t="str">
        <f>VLOOKUP(A180,'Tên tỉnh'!$A$3:$C$65,2,FALSE)</f>
        <v>VNPT Đồng Tháp</v>
      </c>
      <c r="C180" s="17" t="str">
        <f>VLOOKUP(A180,'Tên tỉnh'!$A$3:$C$65,3,FALSE)</f>
        <v>Đồng Tháp</v>
      </c>
      <c r="D180" s="18" t="s">
        <v>485</v>
      </c>
      <c r="E180" s="17" t="s">
        <v>486</v>
      </c>
      <c r="F180" s="19">
        <v>43633</v>
      </c>
      <c r="G180" s="11">
        <v>4</v>
      </c>
      <c r="H180" s="11" t="s">
        <v>489</v>
      </c>
      <c r="I180" s="20">
        <v>44056</v>
      </c>
      <c r="J180" s="21" t="s">
        <v>419</v>
      </c>
      <c r="K180" s="11" t="s">
        <v>26</v>
      </c>
      <c r="L180" s="13">
        <v>829150</v>
      </c>
      <c r="M180" s="13" t="e">
        <f>VLOOKUP(C180,[4]!Table1[[Province]:[Ngày HĐ dự phòng]],6,FALSE)</f>
        <v>#REF!</v>
      </c>
      <c r="N180" s="13" t="e">
        <f>VLOOKUP(C180,[4]!Table1[[Province]:[Ngày HĐ dự phòng]],7,FALSE)</f>
        <v>#REF!</v>
      </c>
      <c r="O180" s="13" t="e">
        <f t="shared" si="156"/>
        <v>#REF!</v>
      </c>
      <c r="P180" s="12"/>
      <c r="Q180" s="22" t="e">
        <f>VLOOKUP(C180,[4]!Table1[[Province]:[Ngày HĐ dự phòng]],16,FALSE)</f>
        <v>#REF!</v>
      </c>
      <c r="R180" s="12"/>
      <c r="S180" s="22">
        <v>44208</v>
      </c>
      <c r="T180" s="22">
        <v>44127</v>
      </c>
      <c r="U180" s="22" t="e">
        <f t="shared" si="200"/>
        <v>#REF!</v>
      </c>
      <c r="V180" s="14" t="e">
        <f t="shared" si="201"/>
        <v>#REF!</v>
      </c>
      <c r="W180" s="12">
        <v>30</v>
      </c>
      <c r="X180" s="14" t="e">
        <f t="shared" si="202"/>
        <v>#REF!</v>
      </c>
      <c r="Y180" s="218" t="e">
        <f>VLOOKUP(C180,[4]!Table1[[Province]:[Ngày HĐ dự phòng]],32,FALSE)</f>
        <v>#REF!</v>
      </c>
      <c r="Z180" s="22" t="e">
        <f>VLOOKUP(C180,[4]!Table1[[Province]:[Ngày HĐ dự phòng]],33,FALSE)</f>
        <v>#REF!</v>
      </c>
      <c r="AA180" s="218" t="e">
        <f>VLOOKUP(C180,[4]!Table1[[Province]:[Ngày HĐ dự phòng]],34,FALSE)</f>
        <v>#REF!</v>
      </c>
      <c r="AB180" s="22" t="e">
        <f>VLOOKUP(C180,[4]!Table1[[Province]:[Ngày HĐ dự phòng]],35,FALSE)</f>
        <v>#REF!</v>
      </c>
      <c r="AC180" s="40" t="e">
        <f t="shared" si="203"/>
        <v>#REF!</v>
      </c>
      <c r="AD180" s="43" t="e">
        <f t="shared" si="204"/>
        <v>#REF!</v>
      </c>
      <c r="AE180" s="43" t="e">
        <f t="shared" si="205"/>
        <v>#REF!</v>
      </c>
      <c r="AF180" s="39" t="e">
        <f>VLOOKUP(C180,[4]!Table1[[Province]:[Ngày HĐ dự phòng]],13,FALSE)</f>
        <v>#REF!</v>
      </c>
      <c r="AG180" s="39" t="e">
        <f t="shared" si="206"/>
        <v>#REF!</v>
      </c>
      <c r="AH180" s="39">
        <v>44127</v>
      </c>
      <c r="AI180" s="39">
        <v>44161</v>
      </c>
      <c r="AJ180" s="39">
        <v>44161</v>
      </c>
      <c r="AK180" s="231" t="s">
        <v>500</v>
      </c>
      <c r="AL180" s="230">
        <v>44214</v>
      </c>
      <c r="AM180" s="42">
        <v>241970845</v>
      </c>
      <c r="AN180" s="230">
        <v>44970</v>
      </c>
      <c r="AO180" s="39" t="e">
        <f t="shared" si="207"/>
        <v>#REF!</v>
      </c>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c r="EE180" s="15"/>
      <c r="EF180" s="15"/>
      <c r="EG180" s="15"/>
      <c r="EH180" s="15"/>
      <c r="EI180" s="15"/>
      <c r="EJ180" s="15"/>
      <c r="EK180" s="15"/>
      <c r="EL180" s="15"/>
      <c r="EM180" s="15"/>
      <c r="EN180" s="15"/>
      <c r="EO180" s="15"/>
      <c r="EP180" s="15"/>
      <c r="EQ180" s="15"/>
      <c r="ER180" s="15"/>
      <c r="ES180" s="15"/>
      <c r="ET180" s="15"/>
      <c r="EU180" s="15"/>
      <c r="EV180" s="15"/>
      <c r="EW180" s="15"/>
      <c r="EX180" s="15"/>
      <c r="EY180" s="15"/>
      <c r="EZ180" s="15"/>
      <c r="FA180" s="15"/>
      <c r="FB180" s="15"/>
      <c r="FC180" s="15"/>
      <c r="FD180" s="15"/>
      <c r="FE180" s="15"/>
      <c r="FF180" s="15"/>
      <c r="FG180" s="15"/>
      <c r="FH180" s="15"/>
      <c r="FI180" s="15"/>
      <c r="FJ180" s="15"/>
      <c r="FK180" s="15"/>
      <c r="FL180" s="15"/>
      <c r="FM180" s="15"/>
      <c r="FN180" s="15"/>
      <c r="FO180" s="15"/>
      <c r="FP180" s="15"/>
      <c r="FQ180" s="15"/>
      <c r="FR180" s="15"/>
      <c r="FS180" s="15"/>
      <c r="FT180" s="15"/>
      <c r="FU180" s="15"/>
      <c r="FV180" s="15"/>
      <c r="FW180" s="15"/>
      <c r="FX180" s="15"/>
      <c r="FY180" s="15"/>
      <c r="FZ180" s="15"/>
      <c r="GA180" s="15"/>
      <c r="GB180" s="15"/>
      <c r="GC180" s="15"/>
      <c r="GD180" s="15"/>
      <c r="GE180" s="15"/>
      <c r="GF180" s="15"/>
      <c r="GG180" s="15"/>
      <c r="GH180" s="15"/>
      <c r="GI180" s="15"/>
      <c r="GJ180" s="15"/>
      <c r="GK180" s="15"/>
      <c r="GL180" s="15"/>
      <c r="GM180" s="15"/>
      <c r="GN180" s="15"/>
      <c r="GO180" s="15"/>
      <c r="GP180" s="15"/>
      <c r="GQ180" s="15"/>
      <c r="GR180" s="15"/>
      <c r="GS180" s="15"/>
      <c r="GT180" s="15"/>
      <c r="GU180" s="15"/>
      <c r="GV180" s="15"/>
      <c r="GW180" s="15"/>
      <c r="GX180" s="15"/>
      <c r="GY180" s="15"/>
      <c r="GZ180" s="15"/>
      <c r="HA180" s="15"/>
      <c r="HB180" s="15"/>
      <c r="HC180" s="15"/>
      <c r="HD180" s="15"/>
      <c r="HE180" s="15"/>
      <c r="HF180" s="15"/>
      <c r="HG180" s="15"/>
      <c r="HH180" s="15"/>
      <c r="HI180" s="15"/>
      <c r="HJ180" s="15"/>
      <c r="HK180" s="15"/>
      <c r="HL180" s="15"/>
      <c r="HM180" s="15"/>
      <c r="HN180" s="15"/>
      <c r="HO180" s="15"/>
      <c r="HP180" s="15"/>
      <c r="HQ180" s="15"/>
      <c r="HR180" s="15"/>
      <c r="HS180" s="15"/>
      <c r="HT180" s="15"/>
      <c r="HU180" s="15"/>
      <c r="HV180" s="15"/>
      <c r="HW180" s="15"/>
      <c r="HX180" s="15"/>
      <c r="HY180" s="15"/>
      <c r="HZ180" s="15"/>
      <c r="IA180" s="15"/>
      <c r="IB180" s="15"/>
      <c r="IC180" s="15"/>
      <c r="ID180" s="15"/>
      <c r="IE180" s="15"/>
      <c r="IF180" s="15"/>
      <c r="IG180" s="15"/>
      <c r="IH180" s="15"/>
      <c r="II180" s="15"/>
      <c r="IJ180" s="15"/>
      <c r="IK180" s="15"/>
      <c r="IL180" s="15"/>
      <c r="IM180" s="15"/>
      <c r="IN180" s="15"/>
      <c r="IO180" s="15"/>
      <c r="IP180" s="15"/>
      <c r="IQ180" s="15"/>
      <c r="IR180" s="15"/>
      <c r="IS180" s="15"/>
      <c r="IT180" s="15"/>
      <c r="IU180" s="15"/>
      <c r="IV180" s="15"/>
      <c r="IW180" s="15"/>
      <c r="IX180" s="15"/>
      <c r="IY180" s="15"/>
      <c r="IZ180" s="15"/>
    </row>
    <row r="181" spans="1:260" s="10" customFormat="1" ht="36.75" customHeight="1">
      <c r="A181" s="11">
        <f t="shared" si="167"/>
        <v>20</v>
      </c>
      <c r="B181" s="16" t="str">
        <f>VLOOKUP(A181,'Tên tỉnh'!$A$3:$C$65,2,FALSE)</f>
        <v>VNPT Đồng Tháp</v>
      </c>
      <c r="C181" s="17" t="str">
        <f>VLOOKUP(A181,'Tên tỉnh'!$A$3:$C$65,3,FALSE)</f>
        <v>Đồng Tháp</v>
      </c>
      <c r="D181" s="18" t="s">
        <v>485</v>
      </c>
      <c r="E181" s="17" t="s">
        <v>486</v>
      </c>
      <c r="F181" s="19">
        <v>43633</v>
      </c>
      <c r="G181" s="11">
        <v>5</v>
      </c>
      <c r="H181" s="11" t="s">
        <v>490</v>
      </c>
      <c r="I181" s="20">
        <v>44056</v>
      </c>
      <c r="J181" s="21" t="s">
        <v>419</v>
      </c>
      <c r="K181" s="11" t="s">
        <v>26</v>
      </c>
      <c r="L181" s="13">
        <v>829150</v>
      </c>
      <c r="M181" s="13" t="e">
        <f>VLOOKUP(C181,[5]!Table1[[Province]:[Ngày HĐ dự phòng]],5,FALSE)</f>
        <v>#REF!</v>
      </c>
      <c r="N181" s="13" t="e">
        <f>VLOOKUP(C181,[5]!Table1[[Province]:[Ngày HĐ dự phòng]],6,FALSE)</f>
        <v>#REF!</v>
      </c>
      <c r="O181" s="13" t="e">
        <f t="shared" si="156"/>
        <v>#REF!</v>
      </c>
      <c r="P181" s="12"/>
      <c r="Q181" s="22" t="e">
        <f>VLOOKUP(C181,[5]!Table1[[Province]:[Ngày HĐ dự phòng]],14,FALSE)</f>
        <v>#REF!</v>
      </c>
      <c r="R181" s="12"/>
      <c r="S181" s="22">
        <v>44210</v>
      </c>
      <c r="T181" s="22">
        <v>44148</v>
      </c>
      <c r="U181" s="22" t="e">
        <f t="shared" si="200"/>
        <v>#REF!</v>
      </c>
      <c r="V181" s="14" t="e">
        <f t="shared" si="201"/>
        <v>#REF!</v>
      </c>
      <c r="W181" s="12">
        <v>30</v>
      </c>
      <c r="X181" s="14" t="e">
        <f t="shared" si="202"/>
        <v>#REF!</v>
      </c>
      <c r="Y181" s="218" t="e">
        <f>VLOOKUP(C181,[5]!Table1[[Province]:[Ngày HĐ dự phòng]],30,FALSE)</f>
        <v>#REF!</v>
      </c>
      <c r="Z181" s="22" t="e">
        <f>VLOOKUP(C181,[5]!Table1[[Province]:[Ngày HĐ dự phòng]],31,FALSE)</f>
        <v>#REF!</v>
      </c>
      <c r="AA181" s="218" t="e">
        <f>VLOOKUP(C181,[5]!Table1[[Province]:[Ngày HĐ dự phòng]],32,FALSE)</f>
        <v>#REF!</v>
      </c>
      <c r="AB181" s="22" t="e">
        <f>VLOOKUP(C181,[5]!Table1[[Province]:[Ngày HĐ dự phòng]],33,FALSE)</f>
        <v>#REF!</v>
      </c>
      <c r="AC181" s="40" t="e">
        <f t="shared" si="203"/>
        <v>#REF!</v>
      </c>
      <c r="AD181" s="43" t="e">
        <f t="shared" si="204"/>
        <v>#REF!</v>
      </c>
      <c r="AE181" s="43" t="e">
        <f t="shared" si="205"/>
        <v>#REF!</v>
      </c>
      <c r="AF181" s="39" t="e">
        <f>VLOOKUP(C181,[5]!Table1[[Province]:[Ngày HĐ dự phòng]],12,FALSE)</f>
        <v>#REF!</v>
      </c>
      <c r="AG181" s="39" t="e">
        <f t="shared" si="206"/>
        <v>#REF!</v>
      </c>
      <c r="AH181" s="39">
        <v>44148</v>
      </c>
      <c r="AI181" s="39">
        <v>44162</v>
      </c>
      <c r="AJ181" s="39">
        <v>44162</v>
      </c>
      <c r="AK181" s="232" t="s">
        <v>501</v>
      </c>
      <c r="AL181" s="230">
        <v>44214</v>
      </c>
      <c r="AM181" s="42">
        <v>786063220</v>
      </c>
      <c r="AN181" s="230">
        <v>44970</v>
      </c>
      <c r="AO181" s="39" t="e">
        <f t="shared" si="207"/>
        <v>#REF!</v>
      </c>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c r="EE181" s="15"/>
      <c r="EF181" s="15"/>
      <c r="EG181" s="15"/>
      <c r="EH181" s="15"/>
      <c r="EI181" s="15"/>
      <c r="EJ181" s="15"/>
      <c r="EK181" s="15"/>
      <c r="EL181" s="15"/>
      <c r="EM181" s="15"/>
      <c r="EN181" s="15"/>
      <c r="EO181" s="15"/>
      <c r="EP181" s="15"/>
      <c r="EQ181" s="15"/>
      <c r="ER181" s="15"/>
      <c r="ES181" s="15"/>
      <c r="ET181" s="15"/>
      <c r="EU181" s="15"/>
      <c r="EV181" s="15"/>
      <c r="EW181" s="15"/>
      <c r="EX181" s="15"/>
      <c r="EY181" s="15"/>
      <c r="EZ181" s="15"/>
      <c r="FA181" s="15"/>
      <c r="FB181" s="15"/>
      <c r="FC181" s="15"/>
      <c r="FD181" s="15"/>
      <c r="FE181" s="15"/>
      <c r="FF181" s="15"/>
      <c r="FG181" s="15"/>
      <c r="FH181" s="15"/>
      <c r="FI181" s="15"/>
      <c r="FJ181" s="15"/>
      <c r="FK181" s="15"/>
      <c r="FL181" s="15"/>
      <c r="FM181" s="15"/>
      <c r="FN181" s="15"/>
      <c r="FO181" s="15"/>
      <c r="FP181" s="15"/>
      <c r="FQ181" s="15"/>
      <c r="FR181" s="15"/>
      <c r="FS181" s="15"/>
      <c r="FT181" s="15"/>
      <c r="FU181" s="15"/>
      <c r="FV181" s="15"/>
      <c r="FW181" s="15"/>
      <c r="FX181" s="15"/>
      <c r="FY181" s="15"/>
      <c r="FZ181" s="15"/>
      <c r="GA181" s="15"/>
      <c r="GB181" s="15"/>
      <c r="GC181" s="15"/>
      <c r="GD181" s="15"/>
      <c r="GE181" s="15"/>
      <c r="GF181" s="15"/>
      <c r="GG181" s="15"/>
      <c r="GH181" s="15"/>
      <c r="GI181" s="15"/>
      <c r="GJ181" s="15"/>
      <c r="GK181" s="15"/>
      <c r="GL181" s="15"/>
      <c r="GM181" s="15"/>
      <c r="GN181" s="15"/>
      <c r="GO181" s="15"/>
      <c r="GP181" s="15"/>
      <c r="GQ181" s="15"/>
      <c r="GR181" s="15"/>
      <c r="GS181" s="15"/>
      <c r="GT181" s="15"/>
      <c r="GU181" s="15"/>
      <c r="GV181" s="15"/>
      <c r="GW181" s="15"/>
      <c r="GX181" s="15"/>
      <c r="GY181" s="15"/>
      <c r="GZ181" s="15"/>
      <c r="HA181" s="15"/>
      <c r="HB181" s="15"/>
      <c r="HC181" s="15"/>
      <c r="HD181" s="15"/>
      <c r="HE181" s="15"/>
      <c r="HF181" s="15"/>
      <c r="HG181" s="15"/>
      <c r="HH181" s="15"/>
      <c r="HI181" s="15"/>
      <c r="HJ181" s="15"/>
      <c r="HK181" s="15"/>
      <c r="HL181" s="15"/>
      <c r="HM181" s="15"/>
      <c r="HN181" s="15"/>
      <c r="HO181" s="15"/>
      <c r="HP181" s="15"/>
      <c r="HQ181" s="15"/>
      <c r="HR181" s="15"/>
      <c r="HS181" s="15"/>
      <c r="HT181" s="15"/>
      <c r="HU181" s="15"/>
      <c r="HV181" s="15"/>
      <c r="HW181" s="15"/>
      <c r="HX181" s="15"/>
      <c r="HY181" s="15"/>
      <c r="HZ181" s="15"/>
      <c r="IA181" s="15"/>
      <c r="IB181" s="15"/>
      <c r="IC181" s="15"/>
      <c r="ID181" s="15"/>
      <c r="IE181" s="15"/>
      <c r="IF181" s="15"/>
      <c r="IG181" s="15"/>
      <c r="IH181" s="15"/>
      <c r="II181" s="15"/>
      <c r="IJ181" s="15"/>
      <c r="IK181" s="15"/>
      <c r="IL181" s="15"/>
      <c r="IM181" s="15"/>
      <c r="IN181" s="15"/>
      <c r="IO181" s="15"/>
      <c r="IP181" s="15"/>
      <c r="IQ181" s="15"/>
      <c r="IR181" s="15"/>
      <c r="IS181" s="15"/>
      <c r="IT181" s="15"/>
      <c r="IU181" s="15"/>
      <c r="IV181" s="15"/>
      <c r="IW181" s="15"/>
      <c r="IX181" s="15"/>
      <c r="IY181" s="15"/>
      <c r="IZ181" s="15"/>
    </row>
    <row r="182" spans="1:260" s="10" customFormat="1" ht="36.75" customHeight="1">
      <c r="A182" s="11">
        <f t="shared" si="167"/>
        <v>20</v>
      </c>
      <c r="B182" s="16" t="str">
        <f>VLOOKUP(A182,'Tên tỉnh'!$A$3:$C$65,2,FALSE)</f>
        <v>VNPT Đồng Tháp</v>
      </c>
      <c r="C182" s="17" t="str">
        <f>VLOOKUP(A182,'Tên tỉnh'!$A$3:$C$65,3,FALSE)</f>
        <v>Đồng Tháp</v>
      </c>
      <c r="D182" s="18" t="s">
        <v>485</v>
      </c>
      <c r="E182" s="17" t="s">
        <v>486</v>
      </c>
      <c r="F182" s="19">
        <v>43633</v>
      </c>
      <c r="G182" s="11">
        <v>6</v>
      </c>
      <c r="H182" s="12" t="s">
        <v>491</v>
      </c>
      <c r="I182" s="20">
        <v>44056</v>
      </c>
      <c r="J182" s="21" t="s">
        <v>419</v>
      </c>
      <c r="K182" s="11" t="s">
        <v>26</v>
      </c>
      <c r="L182" s="13">
        <v>829150</v>
      </c>
      <c r="M182" s="13" t="e">
        <f>VLOOKUP(C182,[6]!Table1[[Province]:[Ngày HĐ dự phòng]],5,FALSE)</f>
        <v>#REF!</v>
      </c>
      <c r="N182" s="13" t="e">
        <f>VLOOKUP(C182,[6]!Table1[[Province]:[Ngày HĐ dự phòng]],6,FALSE)</f>
        <v>#REF!</v>
      </c>
      <c r="O182" s="13" t="e">
        <f t="shared" si="156"/>
        <v>#REF!</v>
      </c>
      <c r="P182" s="12"/>
      <c r="Q182" s="22" t="e">
        <f>VLOOKUP(C182,[6]!Table1[[Province]:[Ngày HĐ dự phòng]],14,FALSE)</f>
        <v>#REF!</v>
      </c>
      <c r="R182" s="12"/>
      <c r="S182" s="22">
        <v>44251</v>
      </c>
      <c r="T182" s="22">
        <v>44179</v>
      </c>
      <c r="U182" s="22" t="e">
        <f t="shared" si="200"/>
        <v>#REF!</v>
      </c>
      <c r="V182" s="14" t="e">
        <f t="shared" si="201"/>
        <v>#REF!</v>
      </c>
      <c r="W182" s="12">
        <v>30</v>
      </c>
      <c r="X182" s="14" t="e">
        <f t="shared" si="202"/>
        <v>#REF!</v>
      </c>
      <c r="Y182" s="218" t="e">
        <f>VLOOKUP(C182,[6]!Table1[[Province]:[Ngày HĐ dự phòng]],30,FALSE)</f>
        <v>#REF!</v>
      </c>
      <c r="Z182" s="22" t="e">
        <f>VLOOKUP(C182,[6]!Table1[[Province]:[Ngày HĐ dự phòng]],31,FALSE)</f>
        <v>#REF!</v>
      </c>
      <c r="AA182" s="218" t="e">
        <f>VLOOKUP(C182,[6]!Table1[[Province]:[Ngày HĐ dự phòng]],32,FALSE)</f>
        <v>#REF!</v>
      </c>
      <c r="AB182" s="22" t="e">
        <f>VLOOKUP(C182,[6]!Table1[[Province]:[Ngày HĐ dự phòng]],33,FALSE)</f>
        <v>#REF!</v>
      </c>
      <c r="AC182" s="40" t="e">
        <f t="shared" si="203"/>
        <v>#REF!</v>
      </c>
      <c r="AD182" s="43" t="e">
        <f t="shared" si="204"/>
        <v>#REF!</v>
      </c>
      <c r="AE182" s="43" t="e">
        <f t="shared" si="205"/>
        <v>#REF!</v>
      </c>
      <c r="AF182" s="39" t="e">
        <f>VLOOKUP(C182,[6]!Table1[[Province]:[Ngày HĐ dự phòng]],12,FALSE)</f>
        <v>#REF!</v>
      </c>
      <c r="AG182" s="39" t="e">
        <f t="shared" si="206"/>
        <v>#REF!</v>
      </c>
      <c r="AH182" s="39">
        <v>44179</v>
      </c>
      <c r="AI182" s="39">
        <v>44190</v>
      </c>
      <c r="AJ182" s="39">
        <v>44190</v>
      </c>
      <c r="AK182" s="232" t="s">
        <v>502</v>
      </c>
      <c r="AL182" s="230">
        <v>44259</v>
      </c>
      <c r="AM182" s="42">
        <v>1476131599</v>
      </c>
      <c r="AN182" s="230">
        <v>45012</v>
      </c>
      <c r="AO182" s="39" t="e">
        <f t="shared" si="207"/>
        <v>#REF!</v>
      </c>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c r="EM182" s="15"/>
      <c r="EN182" s="15"/>
      <c r="EO182" s="15"/>
      <c r="EP182" s="15"/>
      <c r="EQ182" s="15"/>
      <c r="ER182" s="15"/>
      <c r="ES182" s="15"/>
      <c r="ET182" s="15"/>
      <c r="EU182" s="15"/>
      <c r="EV182" s="15"/>
      <c r="EW182" s="15"/>
      <c r="EX182" s="15"/>
      <c r="EY182" s="15"/>
      <c r="EZ182" s="15"/>
      <c r="FA182" s="15"/>
      <c r="FB182" s="15"/>
      <c r="FC182" s="15"/>
      <c r="FD182" s="15"/>
      <c r="FE182" s="15"/>
      <c r="FF182" s="15"/>
      <c r="FG182" s="15"/>
      <c r="FH182" s="15"/>
      <c r="FI182" s="15"/>
      <c r="FJ182" s="15"/>
      <c r="FK182" s="15"/>
      <c r="FL182" s="15"/>
      <c r="FM182" s="15"/>
      <c r="FN182" s="15"/>
      <c r="FO182" s="15"/>
      <c r="FP182" s="15"/>
      <c r="FQ182" s="15"/>
      <c r="FR182" s="15"/>
      <c r="FS182" s="15"/>
      <c r="FT182" s="15"/>
      <c r="FU182" s="15"/>
      <c r="FV182" s="15"/>
      <c r="FW182" s="15"/>
      <c r="FX182" s="15"/>
      <c r="FY182" s="15"/>
      <c r="FZ182" s="15"/>
      <c r="GA182" s="15"/>
      <c r="GB182" s="15"/>
      <c r="GC182" s="15"/>
      <c r="GD182" s="15"/>
      <c r="GE182" s="15"/>
      <c r="GF182" s="15"/>
      <c r="GG182" s="15"/>
      <c r="GH182" s="15"/>
      <c r="GI182" s="15"/>
      <c r="GJ182" s="15"/>
      <c r="GK182" s="15"/>
      <c r="GL182" s="15"/>
      <c r="GM182" s="15"/>
      <c r="GN182" s="15"/>
      <c r="GO182" s="15"/>
      <c r="GP182" s="15"/>
      <c r="GQ182" s="15"/>
      <c r="GR182" s="15"/>
      <c r="GS182" s="15"/>
      <c r="GT182" s="15"/>
      <c r="GU182" s="15"/>
      <c r="GV182" s="15"/>
      <c r="GW182" s="15"/>
      <c r="GX182" s="15"/>
      <c r="GY182" s="15"/>
      <c r="GZ182" s="15"/>
      <c r="HA182" s="15"/>
      <c r="HB182" s="15"/>
      <c r="HC182" s="15"/>
      <c r="HD182" s="15"/>
      <c r="HE182" s="15"/>
      <c r="HF182" s="15"/>
      <c r="HG182" s="15"/>
      <c r="HH182" s="15"/>
      <c r="HI182" s="15"/>
      <c r="HJ182" s="15"/>
      <c r="HK182" s="15"/>
      <c r="HL182" s="15"/>
      <c r="HM182" s="15"/>
      <c r="HN182" s="15"/>
      <c r="HO182" s="15"/>
      <c r="HP182" s="15"/>
      <c r="HQ182" s="15"/>
      <c r="HR182" s="15"/>
      <c r="HS182" s="15"/>
      <c r="HT182" s="15"/>
      <c r="HU182" s="15"/>
      <c r="HV182" s="15"/>
      <c r="HW182" s="15"/>
      <c r="HX182" s="15"/>
      <c r="HY182" s="15"/>
      <c r="HZ182" s="15"/>
      <c r="IA182" s="15"/>
      <c r="IB182" s="15"/>
      <c r="IC182" s="15"/>
      <c r="ID182" s="15"/>
      <c r="IE182" s="15"/>
      <c r="IF182" s="15"/>
      <c r="IG182" s="15"/>
      <c r="IH182" s="15"/>
      <c r="II182" s="15"/>
      <c r="IJ182" s="15"/>
      <c r="IK182" s="15"/>
      <c r="IL182" s="15"/>
      <c r="IM182" s="15"/>
      <c r="IN182" s="15"/>
      <c r="IO182" s="15"/>
      <c r="IP182" s="15"/>
      <c r="IQ182" s="15"/>
      <c r="IR182" s="15"/>
      <c r="IS182" s="15"/>
      <c r="IT182" s="15"/>
      <c r="IU182" s="15"/>
      <c r="IV182" s="15"/>
      <c r="IW182" s="15"/>
      <c r="IX182" s="15"/>
      <c r="IY182" s="15"/>
      <c r="IZ182" s="15"/>
    </row>
    <row r="183" spans="1:260" s="10" customFormat="1" ht="36.75" customHeight="1">
      <c r="A183" s="11">
        <f t="shared" si="167"/>
        <v>20</v>
      </c>
      <c r="B183" s="16" t="str">
        <f>VLOOKUP(A183,'Tên tỉnh'!$A$3:$C$65,2,FALSE)</f>
        <v>VNPT Đồng Tháp</v>
      </c>
      <c r="C183" s="17" t="str">
        <f>VLOOKUP(A183,'Tên tỉnh'!$A$3:$C$65,3,FALSE)</f>
        <v>Đồng Tháp</v>
      </c>
      <c r="D183" s="18" t="s">
        <v>485</v>
      </c>
      <c r="E183" s="17" t="s">
        <v>486</v>
      </c>
      <c r="F183" s="19">
        <v>43633</v>
      </c>
      <c r="G183" s="11">
        <v>7</v>
      </c>
      <c r="H183" s="11" t="s">
        <v>492</v>
      </c>
      <c r="I183" s="20">
        <v>44056</v>
      </c>
      <c r="J183" s="21" t="s">
        <v>419</v>
      </c>
      <c r="K183" s="11" t="s">
        <v>26</v>
      </c>
      <c r="L183" s="13">
        <v>829150</v>
      </c>
      <c r="M183" s="13" t="e">
        <f>VLOOKUP(C182,[7]!Table1[[Province]:[Ngày HĐ dự phòng]],6,FALSE)</f>
        <v>#REF!</v>
      </c>
      <c r="N183" s="13" t="e">
        <f>VLOOKUP(C182,[7]!Table1[[Province]:[Ngày HĐ dự phòng]],7,FALSE)</f>
        <v>#REF!</v>
      </c>
      <c r="O183" s="13" t="e">
        <f t="shared" si="156"/>
        <v>#REF!</v>
      </c>
      <c r="P183" s="12"/>
      <c r="Q183" s="22" t="e">
        <f>VLOOKUP(C182,[7]!Table1[[Province]:[Ngày HĐ dự phòng]],16,FALSE)</f>
        <v>#REF!</v>
      </c>
      <c r="R183" s="12"/>
      <c r="S183" s="22">
        <v>44263</v>
      </c>
      <c r="T183" s="22">
        <v>44200</v>
      </c>
      <c r="U183" s="22" t="e">
        <f t="shared" si="200"/>
        <v>#REF!</v>
      </c>
      <c r="V183" s="14" t="e">
        <f t="shared" si="201"/>
        <v>#REF!</v>
      </c>
      <c r="W183" s="12">
        <v>30</v>
      </c>
      <c r="X183" s="14" t="e">
        <f t="shared" si="202"/>
        <v>#REF!</v>
      </c>
      <c r="Y183" s="218" t="e">
        <f>VLOOKUP(C182,[7]!Table1[[Province]:[Ngày HĐ dự phòng]],32,FALSE)</f>
        <v>#REF!</v>
      </c>
      <c r="Z183" s="22" t="e">
        <f>VLOOKUP(C182,[7]!Table1[[Province]:[Ngày HĐ dự phòng]],33,FALSE)</f>
        <v>#REF!</v>
      </c>
      <c r="AA183" s="218" t="e">
        <f>VLOOKUP(C182,[7]!Table1[[Province]:[Ngày HĐ dự phòng]],34,FALSE)</f>
        <v>#REF!</v>
      </c>
      <c r="AB183" s="22" t="e">
        <f>VLOOKUP(C182,[7]!Table1[[Province]:[Ngày HĐ dự phòng]],35,FALSE)</f>
        <v>#REF!</v>
      </c>
      <c r="AC183" s="40" t="e">
        <f t="shared" si="203"/>
        <v>#REF!</v>
      </c>
      <c r="AD183" s="43" t="e">
        <f t="shared" si="204"/>
        <v>#REF!</v>
      </c>
      <c r="AE183" s="43" t="e">
        <f t="shared" si="205"/>
        <v>#REF!</v>
      </c>
      <c r="AF183" s="39" t="e">
        <f>VLOOKUP(C182,[7]!Table1[[Province]:[Ngày HĐ dự phòng]],13,FALSE)</f>
        <v>#REF!</v>
      </c>
      <c r="AG183" s="39" t="e">
        <f t="shared" si="206"/>
        <v>#REF!</v>
      </c>
      <c r="AH183" s="39">
        <v>44200</v>
      </c>
      <c r="AI183" s="39">
        <v>44210</v>
      </c>
      <c r="AJ183" s="39">
        <v>44210</v>
      </c>
      <c r="AK183" s="232" t="s">
        <v>503</v>
      </c>
      <c r="AL183" s="230">
        <v>44272</v>
      </c>
      <c r="AM183" s="42">
        <v>492515100</v>
      </c>
      <c r="AN183" s="230">
        <v>45023</v>
      </c>
      <c r="AO183" s="39" t="e">
        <f t="shared" si="207"/>
        <v>#REF!</v>
      </c>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c r="EM183" s="15"/>
      <c r="EN183" s="15"/>
      <c r="EO183" s="15"/>
      <c r="EP183" s="15"/>
      <c r="EQ183" s="15"/>
      <c r="ER183" s="15"/>
      <c r="ES183" s="15"/>
      <c r="ET183" s="15"/>
      <c r="EU183" s="15"/>
      <c r="EV183" s="15"/>
      <c r="EW183" s="15"/>
      <c r="EX183" s="15"/>
      <c r="EY183" s="15"/>
      <c r="EZ183" s="15"/>
      <c r="FA183" s="15"/>
      <c r="FB183" s="15"/>
      <c r="FC183" s="15"/>
      <c r="FD183" s="15"/>
      <c r="FE183" s="15"/>
      <c r="FF183" s="15"/>
      <c r="FG183" s="15"/>
      <c r="FH183" s="15"/>
      <c r="FI183" s="15"/>
      <c r="FJ183" s="15"/>
      <c r="FK183" s="15"/>
      <c r="FL183" s="15"/>
      <c r="FM183" s="15"/>
      <c r="FN183" s="15"/>
      <c r="FO183" s="15"/>
      <c r="FP183" s="15"/>
      <c r="FQ183" s="15"/>
      <c r="FR183" s="15"/>
      <c r="FS183" s="15"/>
      <c r="FT183" s="15"/>
      <c r="FU183" s="15"/>
      <c r="FV183" s="15"/>
      <c r="FW183" s="15"/>
      <c r="FX183" s="15"/>
      <c r="FY183" s="15"/>
      <c r="FZ183" s="15"/>
      <c r="GA183" s="15"/>
      <c r="GB183" s="15"/>
      <c r="GC183" s="15"/>
      <c r="GD183" s="15"/>
      <c r="GE183" s="15"/>
      <c r="GF183" s="15"/>
      <c r="GG183" s="15"/>
      <c r="GH183" s="15"/>
      <c r="GI183" s="15"/>
      <c r="GJ183" s="15"/>
      <c r="GK183" s="15"/>
      <c r="GL183" s="15"/>
      <c r="GM183" s="15"/>
      <c r="GN183" s="15"/>
      <c r="GO183" s="15"/>
      <c r="GP183" s="15"/>
      <c r="GQ183" s="15"/>
      <c r="GR183" s="15"/>
      <c r="GS183" s="15"/>
      <c r="GT183" s="15"/>
      <c r="GU183" s="15"/>
      <c r="GV183" s="15"/>
      <c r="GW183" s="15"/>
      <c r="GX183" s="15"/>
      <c r="GY183" s="15"/>
      <c r="GZ183" s="15"/>
      <c r="HA183" s="15"/>
      <c r="HB183" s="15"/>
      <c r="HC183" s="15"/>
      <c r="HD183" s="15"/>
      <c r="HE183" s="15"/>
      <c r="HF183" s="15"/>
      <c r="HG183" s="15"/>
      <c r="HH183" s="15"/>
      <c r="HI183" s="15"/>
      <c r="HJ183" s="15"/>
      <c r="HK183" s="15"/>
      <c r="HL183" s="15"/>
      <c r="HM183" s="15"/>
      <c r="HN183" s="15"/>
      <c r="HO183" s="15"/>
      <c r="HP183" s="15"/>
      <c r="HQ183" s="15"/>
      <c r="HR183" s="15"/>
      <c r="HS183" s="15"/>
      <c r="HT183" s="15"/>
      <c r="HU183" s="15"/>
      <c r="HV183" s="15"/>
      <c r="HW183" s="15"/>
      <c r="HX183" s="15"/>
      <c r="HY183" s="15"/>
      <c r="HZ183" s="15"/>
      <c r="IA183" s="15"/>
      <c r="IB183" s="15"/>
      <c r="IC183" s="15"/>
      <c r="ID183" s="15"/>
      <c r="IE183" s="15"/>
      <c r="IF183" s="15"/>
      <c r="IG183" s="15"/>
      <c r="IH183" s="15"/>
      <c r="II183" s="15"/>
      <c r="IJ183" s="15"/>
      <c r="IK183" s="15"/>
      <c r="IL183" s="15"/>
      <c r="IM183" s="15"/>
      <c r="IN183" s="15"/>
      <c r="IO183" s="15"/>
      <c r="IP183" s="15"/>
      <c r="IQ183" s="15"/>
      <c r="IR183" s="15"/>
      <c r="IS183" s="15"/>
      <c r="IT183" s="15"/>
      <c r="IU183" s="15"/>
      <c r="IV183" s="15"/>
      <c r="IW183" s="15"/>
      <c r="IX183" s="15"/>
      <c r="IY183" s="15"/>
      <c r="IZ183" s="15"/>
    </row>
    <row r="184" spans="1:260" s="10" customFormat="1" ht="36.75" customHeight="1">
      <c r="A184" s="11">
        <f t="shared" si="167"/>
        <v>20</v>
      </c>
      <c r="B184" s="16" t="str">
        <f>VLOOKUP(A184,'Tên tỉnh'!$A$3:$C$65,2,FALSE)</f>
        <v>VNPT Đồng Tháp</v>
      </c>
      <c r="C184" s="17" t="str">
        <f>VLOOKUP(A184,'Tên tỉnh'!$A$3:$C$65,3,FALSE)</f>
        <v>Đồng Tháp</v>
      </c>
      <c r="D184" s="18" t="s">
        <v>485</v>
      </c>
      <c r="E184" s="17" t="s">
        <v>486</v>
      </c>
      <c r="F184" s="19">
        <v>43633</v>
      </c>
      <c r="G184" s="11">
        <v>8</v>
      </c>
      <c r="H184" s="11" t="s">
        <v>493</v>
      </c>
      <c r="I184" s="20">
        <v>44056</v>
      </c>
      <c r="J184" s="21" t="s">
        <v>419</v>
      </c>
      <c r="K184" s="11" t="s">
        <v>26</v>
      </c>
      <c r="L184" s="13">
        <v>829150</v>
      </c>
      <c r="M184" s="13" t="e">
        <f>VLOOKUP(C184,[8]Sheet1!$B$2:$AH$2,5,FALSE)</f>
        <v>#N/A</v>
      </c>
      <c r="N184" s="13" t="e">
        <f>VLOOKUP(C184,[8]Sheet1!$B$2:$AH$2,6,FALSE)</f>
        <v>#N/A</v>
      </c>
      <c r="O184" s="13" t="e">
        <f t="shared" si="156"/>
        <v>#N/A</v>
      </c>
      <c r="P184" s="12"/>
      <c r="Q184" s="22" t="e">
        <f>VLOOKUP(C184,[8]Sheet1!$B$2:$AH$2,14,FALSE)</f>
        <v>#N/A</v>
      </c>
      <c r="R184" s="12"/>
      <c r="S184" s="22">
        <v>44279</v>
      </c>
      <c r="T184" s="22">
        <v>44223</v>
      </c>
      <c r="U184" s="22" t="e">
        <f t="shared" si="200"/>
        <v>#N/A</v>
      </c>
      <c r="V184" s="14" t="e">
        <f t="shared" si="201"/>
        <v>#N/A</v>
      </c>
      <c r="W184" s="12">
        <v>30</v>
      </c>
      <c r="X184" s="14" t="e">
        <f t="shared" si="202"/>
        <v>#N/A</v>
      </c>
      <c r="Y184" s="218" t="e">
        <f>VLOOKUP(C184,[8]Sheet1!$B$2:$AH$2,30,FALSE)</f>
        <v>#N/A</v>
      </c>
      <c r="Z184" s="22" t="e">
        <f>VLOOKUP(C184,[8]Sheet1!$B$2:$AH$2,31,FALSE)</f>
        <v>#N/A</v>
      </c>
      <c r="AA184" s="218" t="e">
        <f>VLOOKUP(C184,[8]Sheet1!$B$2:$AH$2,32,FALSE)</f>
        <v>#N/A</v>
      </c>
      <c r="AB184" s="22" t="e">
        <f>VLOOKUP(C184,[8]Sheet1!$B$2:$AH$2,33,FALSE)</f>
        <v>#N/A</v>
      </c>
      <c r="AC184" s="40" t="e">
        <f t="shared" si="203"/>
        <v>#N/A</v>
      </c>
      <c r="AD184" s="43" t="e">
        <f t="shared" si="204"/>
        <v>#N/A</v>
      </c>
      <c r="AE184" s="43" t="e">
        <f t="shared" si="205"/>
        <v>#N/A</v>
      </c>
      <c r="AF184" s="39" t="e">
        <f>VLOOKUP(C184,[8]Sheet1!$B$2:$AH$2,12,FALSE)</f>
        <v>#N/A</v>
      </c>
      <c r="AG184" s="39" t="e">
        <f t="shared" si="206"/>
        <v>#N/A</v>
      </c>
      <c r="AH184" s="39">
        <v>44223</v>
      </c>
      <c r="AI184" s="39">
        <v>44230</v>
      </c>
      <c r="AJ184" s="39">
        <v>44230</v>
      </c>
      <c r="AK184" s="232" t="s">
        <v>504</v>
      </c>
      <c r="AL184" s="230">
        <v>44288</v>
      </c>
      <c r="AM184" s="42">
        <v>262218688</v>
      </c>
      <c r="AN184" s="230">
        <v>45040</v>
      </c>
      <c r="AO184" s="39" t="e">
        <f t="shared" si="207"/>
        <v>#N/A</v>
      </c>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c r="EM184" s="15"/>
      <c r="EN184" s="15"/>
      <c r="EO184" s="15"/>
      <c r="EP184" s="15"/>
      <c r="EQ184" s="15"/>
      <c r="ER184" s="15"/>
      <c r="ES184" s="15"/>
      <c r="ET184" s="15"/>
      <c r="EU184" s="15"/>
      <c r="EV184" s="15"/>
      <c r="EW184" s="15"/>
      <c r="EX184" s="15"/>
      <c r="EY184" s="15"/>
      <c r="EZ184" s="15"/>
      <c r="FA184" s="15"/>
      <c r="FB184" s="15"/>
      <c r="FC184" s="15"/>
      <c r="FD184" s="15"/>
      <c r="FE184" s="15"/>
      <c r="FF184" s="15"/>
      <c r="FG184" s="15"/>
      <c r="FH184" s="15"/>
      <c r="FI184" s="15"/>
      <c r="FJ184" s="15"/>
      <c r="FK184" s="15"/>
      <c r="FL184" s="15"/>
      <c r="FM184" s="15"/>
      <c r="FN184" s="15"/>
      <c r="FO184" s="15"/>
      <c r="FP184" s="15"/>
      <c r="FQ184" s="15"/>
      <c r="FR184" s="15"/>
      <c r="FS184" s="15"/>
      <c r="FT184" s="15"/>
      <c r="FU184" s="15"/>
      <c r="FV184" s="15"/>
      <c r="FW184" s="15"/>
      <c r="FX184" s="15"/>
      <c r="FY184" s="15"/>
      <c r="FZ184" s="15"/>
      <c r="GA184" s="15"/>
      <c r="GB184" s="15"/>
      <c r="GC184" s="15"/>
      <c r="GD184" s="15"/>
      <c r="GE184" s="15"/>
      <c r="GF184" s="15"/>
      <c r="GG184" s="15"/>
      <c r="GH184" s="15"/>
      <c r="GI184" s="15"/>
      <c r="GJ184" s="15"/>
      <c r="GK184" s="15"/>
      <c r="GL184" s="15"/>
      <c r="GM184" s="15"/>
      <c r="GN184" s="15"/>
      <c r="GO184" s="15"/>
      <c r="GP184" s="15"/>
      <c r="GQ184" s="15"/>
      <c r="GR184" s="15"/>
      <c r="GS184" s="15"/>
      <c r="GT184" s="15"/>
      <c r="GU184" s="15"/>
      <c r="GV184" s="15"/>
      <c r="GW184" s="15"/>
      <c r="GX184" s="15"/>
      <c r="GY184" s="15"/>
      <c r="GZ184" s="15"/>
      <c r="HA184" s="15"/>
      <c r="HB184" s="15"/>
      <c r="HC184" s="15"/>
      <c r="HD184" s="15"/>
      <c r="HE184" s="15"/>
      <c r="HF184" s="15"/>
      <c r="HG184" s="15"/>
      <c r="HH184" s="15"/>
      <c r="HI184" s="15"/>
      <c r="HJ184" s="15"/>
      <c r="HK184" s="15"/>
      <c r="HL184" s="15"/>
      <c r="HM184" s="15"/>
      <c r="HN184" s="15"/>
      <c r="HO184" s="15"/>
      <c r="HP184" s="15"/>
      <c r="HQ184" s="15"/>
      <c r="HR184" s="15"/>
      <c r="HS184" s="15"/>
      <c r="HT184" s="15"/>
      <c r="HU184" s="15"/>
      <c r="HV184" s="15"/>
      <c r="HW184" s="15"/>
      <c r="HX184" s="15"/>
      <c r="HY184" s="15"/>
      <c r="HZ184" s="15"/>
      <c r="IA184" s="15"/>
      <c r="IB184" s="15"/>
      <c r="IC184" s="15"/>
      <c r="ID184" s="15"/>
      <c r="IE184" s="15"/>
      <c r="IF184" s="15"/>
      <c r="IG184" s="15"/>
      <c r="IH184" s="15"/>
      <c r="II184" s="15"/>
      <c r="IJ184" s="15"/>
      <c r="IK184" s="15"/>
      <c r="IL184" s="15"/>
      <c r="IM184" s="15"/>
      <c r="IN184" s="15"/>
      <c r="IO184" s="15"/>
      <c r="IP184" s="15"/>
      <c r="IQ184" s="15"/>
      <c r="IR184" s="15"/>
      <c r="IS184" s="15"/>
      <c r="IT184" s="15"/>
      <c r="IU184" s="15"/>
      <c r="IV184" s="15"/>
      <c r="IW184" s="15"/>
      <c r="IX184" s="15"/>
      <c r="IY184" s="15"/>
      <c r="IZ184" s="15"/>
    </row>
    <row r="185" spans="1:260" s="10" customFormat="1" ht="28.5" customHeight="1">
      <c r="A185" s="23"/>
      <c r="B185" s="24" t="str">
        <f t="shared" ref="B185" si="208">B177&amp;" Total"</f>
        <v>VNPT Đồng Tháp Total</v>
      </c>
      <c r="C185" s="24"/>
      <c r="D185" s="25"/>
      <c r="E185" s="228"/>
      <c r="F185" s="26"/>
      <c r="G185" s="23"/>
      <c r="H185" s="25"/>
      <c r="I185" s="26"/>
      <c r="J185" s="27"/>
      <c r="K185" s="25"/>
      <c r="L185" s="28"/>
      <c r="M185" s="28"/>
      <c r="N185" s="28"/>
      <c r="O185" s="29" t="e">
        <f t="shared" ref="O185" si="209">SUBTOTAL(9,O177:O184)</f>
        <v>#REF!</v>
      </c>
      <c r="P185" s="12"/>
      <c r="Q185" s="11"/>
      <c r="R185" s="28"/>
      <c r="S185" s="30"/>
      <c r="T185" s="31"/>
      <c r="U185" s="22"/>
      <c r="V185" s="32"/>
      <c r="W185" s="33"/>
      <c r="X185" s="14"/>
      <c r="Y185" s="218"/>
      <c r="Z185" s="22"/>
      <c r="AA185" s="218"/>
      <c r="AB185" s="22"/>
      <c r="AC185" s="38"/>
      <c r="AD185" s="38"/>
      <c r="AE185" s="38"/>
      <c r="AF185" s="38"/>
      <c r="AG185" s="38"/>
      <c r="AH185" s="38"/>
      <c r="AI185" s="38"/>
      <c r="AJ185" s="38"/>
      <c r="AK185" s="38"/>
      <c r="AL185" s="38"/>
      <c r="AM185" s="38"/>
      <c r="AN185" s="38"/>
      <c r="AO185" s="38"/>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c r="EM185" s="15"/>
      <c r="EN185" s="15"/>
      <c r="EO185" s="15"/>
      <c r="EP185" s="15"/>
      <c r="EQ185" s="15"/>
      <c r="ER185" s="15"/>
      <c r="ES185" s="15"/>
      <c r="ET185" s="15"/>
      <c r="EU185" s="15"/>
      <c r="EV185" s="15"/>
      <c r="EW185" s="15"/>
      <c r="EX185" s="15"/>
      <c r="EY185" s="15"/>
      <c r="EZ185" s="15"/>
      <c r="FA185" s="15"/>
      <c r="FB185" s="15"/>
      <c r="FC185" s="15"/>
      <c r="FD185" s="15"/>
      <c r="FE185" s="15"/>
      <c r="FF185" s="15"/>
      <c r="FG185" s="15"/>
      <c r="FH185" s="15"/>
      <c r="FI185" s="15"/>
      <c r="FJ185" s="15"/>
      <c r="FK185" s="15"/>
      <c r="FL185" s="15"/>
      <c r="FM185" s="15"/>
      <c r="FN185" s="15"/>
      <c r="FO185" s="15"/>
      <c r="FP185" s="15"/>
      <c r="FQ185" s="15"/>
      <c r="FR185" s="15"/>
      <c r="FS185" s="15"/>
      <c r="FT185" s="15"/>
      <c r="FU185" s="15"/>
      <c r="FV185" s="15"/>
      <c r="FW185" s="15"/>
      <c r="FX185" s="15"/>
      <c r="FY185" s="15"/>
      <c r="FZ185" s="15"/>
      <c r="GA185" s="15"/>
      <c r="GB185" s="15"/>
      <c r="GC185" s="15"/>
      <c r="GD185" s="15"/>
      <c r="GE185" s="15"/>
      <c r="GF185" s="15"/>
      <c r="GG185" s="15"/>
      <c r="GH185" s="15"/>
      <c r="GI185" s="15"/>
      <c r="GJ185" s="15"/>
      <c r="GK185" s="15"/>
      <c r="GL185" s="15"/>
      <c r="GM185" s="15"/>
      <c r="GN185" s="15"/>
      <c r="GO185" s="15"/>
      <c r="GP185" s="15"/>
      <c r="GQ185" s="15"/>
      <c r="GR185" s="15"/>
      <c r="GS185" s="15"/>
      <c r="GT185" s="15"/>
      <c r="GU185" s="15"/>
      <c r="GV185" s="15"/>
      <c r="GW185" s="15"/>
      <c r="GX185" s="15"/>
      <c r="GY185" s="15"/>
      <c r="GZ185" s="15"/>
      <c r="HA185" s="15"/>
      <c r="HB185" s="15"/>
      <c r="HC185" s="15"/>
      <c r="HD185" s="15"/>
      <c r="HE185" s="15"/>
      <c r="HF185" s="15"/>
      <c r="HG185" s="15"/>
      <c r="HH185" s="15"/>
      <c r="HI185" s="15"/>
      <c r="HJ185" s="15"/>
      <c r="HK185" s="15"/>
      <c r="HL185" s="15"/>
      <c r="HM185" s="15"/>
      <c r="HN185" s="15"/>
      <c r="HO185" s="15"/>
      <c r="HP185" s="15"/>
      <c r="HQ185" s="15"/>
      <c r="HR185" s="15"/>
      <c r="HS185" s="15"/>
      <c r="HT185" s="15"/>
      <c r="HU185" s="15"/>
      <c r="HV185" s="15"/>
      <c r="HW185" s="15"/>
      <c r="HX185" s="15"/>
      <c r="HY185" s="15"/>
      <c r="HZ185" s="15"/>
      <c r="IA185" s="15"/>
      <c r="IB185" s="15"/>
      <c r="IC185" s="15"/>
      <c r="ID185" s="15"/>
      <c r="IE185" s="15"/>
      <c r="IF185" s="15"/>
      <c r="IG185" s="15"/>
      <c r="IH185" s="15"/>
      <c r="II185" s="15"/>
      <c r="IJ185" s="15"/>
      <c r="IK185" s="15"/>
      <c r="IL185" s="15"/>
      <c r="IM185" s="15"/>
      <c r="IN185" s="15"/>
      <c r="IO185" s="15"/>
      <c r="IP185" s="15"/>
      <c r="IQ185" s="15"/>
      <c r="IR185" s="15"/>
      <c r="IS185" s="15"/>
      <c r="IT185" s="15"/>
      <c r="IU185" s="15"/>
      <c r="IV185" s="15"/>
      <c r="IW185" s="15"/>
      <c r="IX185" s="15"/>
      <c r="IY185" s="15"/>
      <c r="IZ185" s="15"/>
    </row>
    <row r="186" spans="1:260" s="10" customFormat="1" ht="36.75" customHeight="1">
      <c r="A186" s="11">
        <f t="shared" si="167"/>
        <v>21</v>
      </c>
      <c r="B186" s="16" t="str">
        <f>VLOOKUP(A186,'Tên tỉnh'!$A$3:$C$65,2,FALSE)</f>
        <v>VNPT Gia Lai</v>
      </c>
      <c r="C186" s="17" t="str">
        <f>VLOOKUP(A186,'Tên tỉnh'!$A$3:$C$65,3,FALSE)</f>
        <v>Gia Lai</v>
      </c>
      <c r="D186" s="18" t="s">
        <v>485</v>
      </c>
      <c r="E186" s="17" t="s">
        <v>486</v>
      </c>
      <c r="F186" s="19">
        <v>43633</v>
      </c>
      <c r="G186" s="11">
        <v>1</v>
      </c>
      <c r="H186" s="11" t="s">
        <v>487</v>
      </c>
      <c r="I186" s="20">
        <v>44056</v>
      </c>
      <c r="J186" s="21" t="s">
        <v>419</v>
      </c>
      <c r="K186" s="11" t="s">
        <v>26</v>
      </c>
      <c r="L186" s="13">
        <v>829150</v>
      </c>
      <c r="M186" s="13" t="e">
        <f>VLOOKUP(C186,[1]!Table1[[Province]:[Ngày HĐ dự phòng]],5,FALSE)</f>
        <v>#REF!</v>
      </c>
      <c r="N186" s="13" t="e">
        <f>VLOOKUP(C186,[1]!Table1[[Province]:[Ngày HĐ dự phòng]],6,FALSE)</f>
        <v>#REF!</v>
      </c>
      <c r="O186" s="13" t="e">
        <f t="shared" si="156"/>
        <v>#REF!</v>
      </c>
      <c r="P186" s="12"/>
      <c r="Q186" s="22" t="e">
        <f>VLOOKUP(C186,[1]!Table1[[Province]:[Ngày HĐ dự phòng]],15,FALSE)</f>
        <v>#REF!</v>
      </c>
      <c r="R186" s="12"/>
      <c r="S186" s="22">
        <v>44153</v>
      </c>
      <c r="T186" s="22">
        <v>44068</v>
      </c>
      <c r="U186" s="22" t="e">
        <f t="shared" ref="U186:U193" si="210">Q186</f>
        <v>#REF!</v>
      </c>
      <c r="V186" s="14" t="e">
        <f t="shared" ref="V186:V193" si="211">U186-T186+1</f>
        <v>#REF!</v>
      </c>
      <c r="W186" s="12">
        <v>45</v>
      </c>
      <c r="X186" s="14" t="e">
        <f t="shared" ref="X186:X193" si="212">V186-W186</f>
        <v>#REF!</v>
      </c>
      <c r="Y186" s="218" t="e">
        <f>VLOOKUP(C186,[1]!Table1[[Province]:[Ngày HĐ dự phòng]],34,FALSE)</f>
        <v>#REF!</v>
      </c>
      <c r="Z186" s="22" t="e">
        <f>VLOOKUP(C186,[1]!Table1[[Province]:[Ngày HĐ dự phòng]],35,FALSE)</f>
        <v>#REF!</v>
      </c>
      <c r="AA186" s="218" t="e">
        <f>VLOOKUP(C186,[1]!Table1[[Province]:[Ngày HĐ dự phòng]],36,FALSE)</f>
        <v>#REF!</v>
      </c>
      <c r="AB186" s="22" t="e">
        <f>VLOOKUP(C186,[1]!Table1[[Province]:[Ngày HĐ dự phòng]],37,FALSE)</f>
        <v>#REF!</v>
      </c>
      <c r="AC186" s="40" t="e">
        <f t="shared" ref="AC186:AC193" si="213">O186</f>
        <v>#REF!</v>
      </c>
      <c r="AD186" s="43" t="e">
        <f t="shared" ref="AD186:AD193" si="214">AC186*0.1</f>
        <v>#REF!</v>
      </c>
      <c r="AE186" s="43" t="e">
        <f t="shared" ref="AE186:AE193" si="215">AC186+AD186</f>
        <v>#REF!</v>
      </c>
      <c r="AF186" s="39" t="e">
        <f>VLOOKUP(C186,[1]!Table1[[Province]:[Ngày HĐ dự phòng]],13,FALSE)</f>
        <v>#REF!</v>
      </c>
      <c r="AG186" s="39" t="e">
        <f t="shared" ref="AG186:AG193" si="216">AF186</f>
        <v>#REF!</v>
      </c>
      <c r="AH186" s="39">
        <v>44068</v>
      </c>
      <c r="AI186" s="39">
        <v>44097</v>
      </c>
      <c r="AJ186" s="39">
        <v>44097</v>
      </c>
      <c r="AK186" s="231" t="s">
        <v>497</v>
      </c>
      <c r="AL186" s="230">
        <v>44153</v>
      </c>
      <c r="AM186" s="42">
        <v>3008400799</v>
      </c>
      <c r="AN186" s="230">
        <v>44913</v>
      </c>
      <c r="AO186" s="39" t="e">
        <f t="shared" ref="AO186:AO193" si="217">AF186</f>
        <v>#REF!</v>
      </c>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c r="EM186" s="15"/>
      <c r="EN186" s="15"/>
      <c r="EO186" s="15"/>
      <c r="EP186" s="15"/>
      <c r="EQ186" s="15"/>
      <c r="ER186" s="15"/>
      <c r="ES186" s="15"/>
      <c r="ET186" s="15"/>
      <c r="EU186" s="15"/>
      <c r="EV186" s="15"/>
      <c r="EW186" s="15"/>
      <c r="EX186" s="15"/>
      <c r="EY186" s="15"/>
      <c r="EZ186" s="15"/>
      <c r="FA186" s="15"/>
      <c r="FB186" s="15"/>
      <c r="FC186" s="15"/>
      <c r="FD186" s="15"/>
      <c r="FE186" s="15"/>
      <c r="FF186" s="15"/>
      <c r="FG186" s="15"/>
      <c r="FH186" s="15"/>
      <c r="FI186" s="15"/>
      <c r="FJ186" s="15"/>
      <c r="FK186" s="15"/>
      <c r="FL186" s="15"/>
      <c r="FM186" s="15"/>
      <c r="FN186" s="15"/>
      <c r="FO186" s="15"/>
      <c r="FP186" s="15"/>
      <c r="FQ186" s="15"/>
      <c r="FR186" s="15"/>
      <c r="FS186" s="15"/>
      <c r="FT186" s="15"/>
      <c r="FU186" s="15"/>
      <c r="FV186" s="15"/>
      <c r="FW186" s="15"/>
      <c r="FX186" s="15"/>
      <c r="FY186" s="15"/>
      <c r="FZ186" s="15"/>
      <c r="GA186" s="15"/>
      <c r="GB186" s="15"/>
      <c r="GC186" s="15"/>
      <c r="GD186" s="15"/>
      <c r="GE186" s="15"/>
      <c r="GF186" s="15"/>
      <c r="GG186" s="15"/>
      <c r="GH186" s="15"/>
      <c r="GI186" s="15"/>
      <c r="GJ186" s="15"/>
      <c r="GK186" s="15"/>
      <c r="GL186" s="15"/>
      <c r="GM186" s="15"/>
      <c r="GN186" s="15"/>
      <c r="GO186" s="15"/>
      <c r="GP186" s="15"/>
      <c r="GQ186" s="15"/>
      <c r="GR186" s="15"/>
      <c r="GS186" s="15"/>
      <c r="GT186" s="15"/>
      <c r="GU186" s="15"/>
      <c r="GV186" s="15"/>
      <c r="GW186" s="15"/>
      <c r="GX186" s="15"/>
      <c r="GY186" s="15"/>
      <c r="GZ186" s="15"/>
      <c r="HA186" s="15"/>
      <c r="HB186" s="15"/>
      <c r="HC186" s="15"/>
      <c r="HD186" s="15"/>
      <c r="HE186" s="15"/>
      <c r="HF186" s="15"/>
      <c r="HG186" s="15"/>
      <c r="HH186" s="15"/>
      <c r="HI186" s="15"/>
      <c r="HJ186" s="15"/>
      <c r="HK186" s="15"/>
      <c r="HL186" s="15"/>
      <c r="HM186" s="15"/>
      <c r="HN186" s="15"/>
      <c r="HO186" s="15"/>
      <c r="HP186" s="15"/>
      <c r="HQ186" s="15"/>
      <c r="HR186" s="15"/>
      <c r="HS186" s="15"/>
      <c r="HT186" s="15"/>
      <c r="HU186" s="15"/>
      <c r="HV186" s="15"/>
      <c r="HW186" s="15"/>
      <c r="HX186" s="15"/>
      <c r="HY186" s="15"/>
      <c r="HZ186" s="15"/>
      <c r="IA186" s="15"/>
      <c r="IB186" s="15"/>
      <c r="IC186" s="15"/>
      <c r="ID186" s="15"/>
      <c r="IE186" s="15"/>
      <c r="IF186" s="15"/>
      <c r="IG186" s="15"/>
      <c r="IH186" s="15"/>
      <c r="II186" s="15"/>
      <c r="IJ186" s="15"/>
      <c r="IK186" s="15"/>
      <c r="IL186" s="15"/>
      <c r="IM186" s="15"/>
      <c r="IN186" s="15"/>
      <c r="IO186" s="15"/>
      <c r="IP186" s="15"/>
      <c r="IQ186" s="15"/>
      <c r="IR186" s="15"/>
      <c r="IS186" s="15"/>
      <c r="IT186" s="15"/>
      <c r="IU186" s="15"/>
      <c r="IV186" s="15"/>
      <c r="IW186" s="15"/>
      <c r="IX186" s="15"/>
      <c r="IY186" s="15"/>
      <c r="IZ186" s="15"/>
    </row>
    <row r="187" spans="1:260" s="25" customFormat="1" ht="27" customHeight="1">
      <c r="A187" s="11">
        <f t="shared" si="167"/>
        <v>21</v>
      </c>
      <c r="B187" s="16" t="str">
        <f>VLOOKUP(A187,'Tên tỉnh'!$A$3:$C$65,2,FALSE)</f>
        <v>VNPT Gia Lai</v>
      </c>
      <c r="C187" s="17" t="str">
        <f>VLOOKUP(A187,'Tên tỉnh'!$A$3:$C$65,3,FALSE)</f>
        <v>Gia Lai</v>
      </c>
      <c r="D187" s="18" t="s">
        <v>485</v>
      </c>
      <c r="E187" s="17" t="s">
        <v>486</v>
      </c>
      <c r="F187" s="19">
        <v>43633</v>
      </c>
      <c r="G187" s="11">
        <v>2</v>
      </c>
      <c r="H187" s="12" t="s">
        <v>488</v>
      </c>
      <c r="I187" s="20">
        <v>44056</v>
      </c>
      <c r="J187" s="21" t="s">
        <v>419</v>
      </c>
      <c r="K187" s="11" t="s">
        <v>26</v>
      </c>
      <c r="L187" s="13">
        <v>829150</v>
      </c>
      <c r="M187" s="13" t="e">
        <f>VLOOKUP(C187,[2]!Table1[[Province]:[Ngày HĐ dự phòng]],5,FALSE)</f>
        <v>#REF!</v>
      </c>
      <c r="N187" s="13" t="e">
        <f>VLOOKUP(C187,[2]!Table1[[Province]:[Ngày HĐ dự phòng]],6,FALSE)</f>
        <v>#REF!</v>
      </c>
      <c r="O187" s="13" t="e">
        <f t="shared" si="156"/>
        <v>#REF!</v>
      </c>
      <c r="P187" s="12"/>
      <c r="Q187" s="22" t="e">
        <f>VLOOKUP(C187,[2]!Table1[[Province]:[Ngày HĐ dự phòng]],14,FALSE)</f>
        <v>#REF!</v>
      </c>
      <c r="R187" s="12"/>
      <c r="S187" s="22">
        <v>44154</v>
      </c>
      <c r="T187" s="22">
        <v>44091</v>
      </c>
      <c r="U187" s="22" t="e">
        <f t="shared" si="210"/>
        <v>#REF!</v>
      </c>
      <c r="V187" s="14" t="e">
        <f t="shared" si="211"/>
        <v>#REF!</v>
      </c>
      <c r="W187" s="12">
        <v>30</v>
      </c>
      <c r="X187" s="14" t="e">
        <f t="shared" si="212"/>
        <v>#REF!</v>
      </c>
      <c r="Y187" s="218" t="e">
        <f>VLOOKUP(C187,[2]!Table1[[Province]:[Ngày HĐ dự phòng]],30,FALSE)</f>
        <v>#REF!</v>
      </c>
      <c r="Z187" s="22" t="e">
        <f>VLOOKUP(C187,[2]!Table1[[Province]:[Ngày HĐ dự phòng]],31,FALSE)</f>
        <v>#REF!</v>
      </c>
      <c r="AA187" s="218" t="e">
        <f>VLOOKUP(C187,[2]!Table1[[Province]:[Ngày HĐ dự phòng]],32,FALSE)</f>
        <v>#REF!</v>
      </c>
      <c r="AB187" s="22" t="e">
        <f>VLOOKUP(C187,[2]!Table1[[Province]:[Ngày HĐ dự phòng]],33,FALSE)</f>
        <v>#REF!</v>
      </c>
      <c r="AC187" s="40" t="e">
        <f t="shared" si="213"/>
        <v>#REF!</v>
      </c>
      <c r="AD187" s="43" t="e">
        <f t="shared" si="214"/>
        <v>#REF!</v>
      </c>
      <c r="AE187" s="43" t="e">
        <f t="shared" si="215"/>
        <v>#REF!</v>
      </c>
      <c r="AF187" s="39" t="e">
        <f>VLOOKUP(C187,[2]!Table1[[Province]:[Ngày HĐ dự phòng]],12,FALSE)</f>
        <v>#REF!</v>
      </c>
      <c r="AG187" s="39" t="e">
        <f t="shared" si="216"/>
        <v>#REF!</v>
      </c>
      <c r="AH187" s="39">
        <v>44091</v>
      </c>
      <c r="AI187" s="39">
        <v>44111</v>
      </c>
      <c r="AJ187" s="39">
        <v>44111</v>
      </c>
      <c r="AK187" s="231" t="s">
        <v>498</v>
      </c>
      <c r="AL187" s="230">
        <v>44154</v>
      </c>
      <c r="AM187" s="42">
        <v>1557031765</v>
      </c>
      <c r="AN187" s="230">
        <v>44914</v>
      </c>
      <c r="AO187" s="39" t="e">
        <f t="shared" si="217"/>
        <v>#REF!</v>
      </c>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c r="BO187" s="34"/>
      <c r="BP187" s="34"/>
      <c r="BQ187" s="34"/>
      <c r="BR187" s="34"/>
      <c r="BS187" s="34"/>
      <c r="BT187" s="34"/>
      <c r="BU187" s="34"/>
      <c r="BV187" s="34"/>
      <c r="BW187" s="34"/>
      <c r="BX187" s="34"/>
      <c r="BY187" s="34"/>
      <c r="BZ187" s="34"/>
      <c r="CA187" s="34"/>
      <c r="CB187" s="34"/>
      <c r="CC187" s="34"/>
      <c r="CD187" s="34"/>
      <c r="CE187" s="34"/>
      <c r="CF187" s="34"/>
      <c r="CG187" s="34"/>
      <c r="CH187" s="34"/>
      <c r="CI187" s="34"/>
      <c r="CJ187" s="34"/>
      <c r="CK187" s="34"/>
      <c r="CL187" s="34"/>
      <c r="CM187" s="34"/>
      <c r="CN187" s="34"/>
      <c r="CO187" s="34"/>
      <c r="CP187" s="34"/>
      <c r="CQ187" s="34"/>
      <c r="CR187" s="34"/>
      <c r="CS187" s="34"/>
      <c r="CT187" s="34"/>
      <c r="CU187" s="34"/>
      <c r="CV187" s="34"/>
      <c r="CW187" s="34"/>
      <c r="CX187" s="34"/>
      <c r="CY187" s="34"/>
      <c r="CZ187" s="34"/>
      <c r="DA187" s="34"/>
      <c r="DB187" s="34"/>
      <c r="DC187" s="34"/>
      <c r="DD187" s="34"/>
      <c r="DE187" s="34"/>
      <c r="DF187" s="34"/>
      <c r="DG187" s="34"/>
      <c r="DH187" s="34"/>
      <c r="DI187" s="34"/>
      <c r="DJ187" s="34"/>
      <c r="DK187" s="34"/>
      <c r="DL187" s="34"/>
      <c r="DM187" s="34"/>
      <c r="DN187" s="34"/>
      <c r="DO187" s="34"/>
      <c r="DP187" s="34"/>
      <c r="DQ187" s="34"/>
      <c r="DR187" s="34"/>
      <c r="DS187" s="34"/>
      <c r="DT187" s="34"/>
      <c r="DU187" s="34"/>
      <c r="DV187" s="34"/>
      <c r="DW187" s="34"/>
      <c r="DX187" s="34"/>
      <c r="DY187" s="34"/>
      <c r="DZ187" s="34"/>
      <c r="EA187" s="34"/>
      <c r="EB187" s="34"/>
      <c r="EC187" s="34"/>
      <c r="ED187" s="34"/>
      <c r="EE187" s="34"/>
      <c r="EF187" s="34"/>
      <c r="EG187" s="34"/>
      <c r="EH187" s="34"/>
      <c r="EI187" s="34"/>
      <c r="EJ187" s="34"/>
      <c r="EK187" s="34"/>
      <c r="EL187" s="34"/>
      <c r="EM187" s="34"/>
      <c r="EN187" s="34"/>
      <c r="EO187" s="34"/>
      <c r="EP187" s="34"/>
      <c r="EQ187" s="34"/>
      <c r="ER187" s="34"/>
      <c r="ES187" s="34"/>
      <c r="ET187" s="34"/>
      <c r="EU187" s="34"/>
      <c r="EV187" s="34"/>
      <c r="EW187" s="34"/>
      <c r="EX187" s="34"/>
      <c r="EY187" s="34"/>
      <c r="EZ187" s="34"/>
      <c r="FA187" s="34"/>
      <c r="FB187" s="34"/>
      <c r="FC187" s="34"/>
      <c r="FD187" s="34"/>
      <c r="FE187" s="34"/>
      <c r="FF187" s="34"/>
      <c r="FG187" s="34"/>
      <c r="FH187" s="34"/>
      <c r="FI187" s="34"/>
      <c r="FJ187" s="34"/>
      <c r="FK187" s="34"/>
      <c r="FL187" s="34"/>
      <c r="FM187" s="34"/>
      <c r="FN187" s="34"/>
      <c r="FO187" s="34"/>
      <c r="FP187" s="34"/>
      <c r="FQ187" s="34"/>
      <c r="FR187" s="34"/>
      <c r="FS187" s="34"/>
      <c r="FT187" s="34"/>
      <c r="FU187" s="34"/>
      <c r="FV187" s="34"/>
      <c r="FW187" s="34"/>
      <c r="FX187" s="34"/>
      <c r="FY187" s="34"/>
      <c r="FZ187" s="34"/>
      <c r="GA187" s="34"/>
      <c r="GB187" s="34"/>
      <c r="GC187" s="34"/>
      <c r="GD187" s="34"/>
      <c r="GE187" s="34"/>
      <c r="GF187" s="34"/>
      <c r="GG187" s="34"/>
      <c r="GH187" s="34"/>
      <c r="GI187" s="34"/>
      <c r="GJ187" s="34"/>
      <c r="GK187" s="34"/>
      <c r="GL187" s="34"/>
      <c r="GM187" s="34"/>
      <c r="GN187" s="34"/>
      <c r="GO187" s="34"/>
      <c r="GP187" s="34"/>
      <c r="GQ187" s="34"/>
      <c r="GR187" s="34"/>
      <c r="GS187" s="34"/>
      <c r="GT187" s="34"/>
      <c r="GU187" s="34"/>
      <c r="GV187" s="34"/>
      <c r="GW187" s="34"/>
      <c r="GX187" s="34"/>
      <c r="GY187" s="34"/>
      <c r="GZ187" s="34"/>
      <c r="HA187" s="34"/>
      <c r="HB187" s="34"/>
      <c r="HC187" s="34"/>
      <c r="HD187" s="34"/>
      <c r="HE187" s="34"/>
      <c r="HF187" s="34"/>
      <c r="HG187" s="34"/>
      <c r="HH187" s="34"/>
      <c r="HI187" s="34"/>
      <c r="HJ187" s="34"/>
      <c r="HK187" s="34"/>
      <c r="HL187" s="34"/>
      <c r="HM187" s="34"/>
      <c r="HN187" s="34"/>
      <c r="HO187" s="34"/>
      <c r="HP187" s="34"/>
      <c r="HQ187" s="34"/>
      <c r="HR187" s="34"/>
      <c r="HS187" s="34"/>
      <c r="HT187" s="34"/>
      <c r="HU187" s="34"/>
      <c r="HV187" s="34"/>
      <c r="HW187" s="34"/>
      <c r="HX187" s="34"/>
      <c r="HY187" s="34"/>
      <c r="HZ187" s="34"/>
      <c r="IA187" s="34"/>
      <c r="IB187" s="34"/>
      <c r="IC187" s="34"/>
      <c r="ID187" s="34"/>
      <c r="IE187" s="34"/>
      <c r="IF187" s="34"/>
      <c r="IG187" s="34"/>
      <c r="IH187" s="34"/>
      <c r="II187" s="34"/>
      <c r="IJ187" s="34"/>
      <c r="IK187" s="34"/>
      <c r="IL187" s="34"/>
      <c r="IM187" s="34"/>
      <c r="IN187" s="34"/>
      <c r="IO187" s="34"/>
      <c r="IP187" s="34"/>
      <c r="IQ187" s="34"/>
      <c r="IR187" s="34"/>
      <c r="IS187" s="34"/>
      <c r="IT187" s="34"/>
      <c r="IU187" s="34"/>
      <c r="IV187" s="34"/>
      <c r="IW187" s="34"/>
      <c r="IX187" s="34"/>
      <c r="IY187" s="34"/>
      <c r="IZ187" s="34"/>
    </row>
    <row r="188" spans="1:260" s="10" customFormat="1" ht="36.75" customHeight="1">
      <c r="A188" s="11">
        <f t="shared" si="167"/>
        <v>21</v>
      </c>
      <c r="B188" s="16" t="str">
        <f>VLOOKUP(A188,'Tên tỉnh'!$A$3:$C$65,2,FALSE)</f>
        <v>VNPT Gia Lai</v>
      </c>
      <c r="C188" s="17" t="str">
        <f>VLOOKUP(A188,'Tên tỉnh'!$A$3:$C$65,3,FALSE)</f>
        <v>Gia Lai</v>
      </c>
      <c r="D188" s="18" t="s">
        <v>485</v>
      </c>
      <c r="E188" s="17" t="s">
        <v>486</v>
      </c>
      <c r="F188" s="19">
        <v>43633</v>
      </c>
      <c r="G188" s="11">
        <v>3</v>
      </c>
      <c r="H188" s="12" t="s">
        <v>494</v>
      </c>
      <c r="I188" s="20">
        <v>44056</v>
      </c>
      <c r="J188" s="21" t="s">
        <v>419</v>
      </c>
      <c r="K188" s="11" t="s">
        <v>26</v>
      </c>
      <c r="L188" s="13">
        <v>829150</v>
      </c>
      <c r="M188" s="13" t="e">
        <f>VLOOKUP(C188,[3]!Table1[[Province]:[Ngày HĐ dự phòng]],5,FALSE)</f>
        <v>#REF!</v>
      </c>
      <c r="N188" s="13" t="e">
        <f>VLOOKUP(C188,[3]!Table1[[Province]:[Ngày HĐ dự phòng]],6,FALSE)</f>
        <v>#REF!</v>
      </c>
      <c r="O188" s="13" t="e">
        <f t="shared" si="156"/>
        <v>#REF!</v>
      </c>
      <c r="P188" s="12"/>
      <c r="Q188" s="22" t="e">
        <f>VLOOKUP(C188,[3]!Table1[[Province]:[Ngày HĐ dự phòng]],14,FALSE)</f>
        <v>#REF!</v>
      </c>
      <c r="R188" s="12"/>
      <c r="S188" s="22">
        <v>44180</v>
      </c>
      <c r="T188" s="22">
        <v>44118</v>
      </c>
      <c r="U188" s="22" t="e">
        <f t="shared" si="210"/>
        <v>#REF!</v>
      </c>
      <c r="V188" s="14" t="e">
        <f t="shared" si="211"/>
        <v>#REF!</v>
      </c>
      <c r="W188" s="12">
        <v>30</v>
      </c>
      <c r="X188" s="14" t="e">
        <f t="shared" si="212"/>
        <v>#REF!</v>
      </c>
      <c r="Y188" s="218" t="e">
        <f>VLOOKUP(C188,[3]!Table1[[Province]:[Ngày HĐ dự phòng]],30,FALSE)</f>
        <v>#REF!</v>
      </c>
      <c r="Z188" s="22" t="e">
        <f>VLOOKUP(C188,[3]!Table1[[Province]:[Ngày HĐ dự phòng]],31,FALSE)</f>
        <v>#REF!</v>
      </c>
      <c r="AA188" s="218" t="e">
        <f>VLOOKUP(C188,[3]!Table1[[Province]:[Ngày HĐ dự phòng]],32,FALSE)</f>
        <v>#REF!</v>
      </c>
      <c r="AB188" s="22" t="e">
        <f>VLOOKUP(C188,[3]!Table1[[Province]:[Ngày HĐ dự phòng]],33,FALSE)</f>
        <v>#REF!</v>
      </c>
      <c r="AC188" s="40" t="e">
        <f t="shared" si="213"/>
        <v>#REF!</v>
      </c>
      <c r="AD188" s="43" t="e">
        <f t="shared" si="214"/>
        <v>#REF!</v>
      </c>
      <c r="AE188" s="43" t="e">
        <f t="shared" si="215"/>
        <v>#REF!</v>
      </c>
      <c r="AF188" s="39" t="e">
        <f>VLOOKUP(C188,[3]!Table1[[Province]:[Ngày HĐ dự phòng]],12,FALSE)</f>
        <v>#REF!</v>
      </c>
      <c r="AG188" s="39" t="e">
        <f t="shared" si="216"/>
        <v>#REF!</v>
      </c>
      <c r="AH188" s="39">
        <v>44118</v>
      </c>
      <c r="AI188" s="39">
        <v>44132</v>
      </c>
      <c r="AJ188" s="39">
        <v>44132</v>
      </c>
      <c r="AK188" s="231" t="s">
        <v>499</v>
      </c>
      <c r="AL188" s="230">
        <v>44190</v>
      </c>
      <c r="AM188" s="42">
        <v>1453466784</v>
      </c>
      <c r="AN188" s="230">
        <v>44941</v>
      </c>
      <c r="AO188" s="39" t="e">
        <f t="shared" si="217"/>
        <v>#REF!</v>
      </c>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c r="EM188" s="15"/>
      <c r="EN188" s="15"/>
      <c r="EO188" s="15"/>
      <c r="EP188" s="15"/>
      <c r="EQ188" s="15"/>
      <c r="ER188" s="15"/>
      <c r="ES188" s="15"/>
      <c r="ET188" s="15"/>
      <c r="EU188" s="15"/>
      <c r="EV188" s="15"/>
      <c r="EW188" s="15"/>
      <c r="EX188" s="15"/>
      <c r="EY188" s="15"/>
      <c r="EZ188" s="15"/>
      <c r="FA188" s="15"/>
      <c r="FB188" s="15"/>
      <c r="FC188" s="15"/>
      <c r="FD188" s="15"/>
      <c r="FE188" s="15"/>
      <c r="FF188" s="15"/>
      <c r="FG188" s="15"/>
      <c r="FH188" s="15"/>
      <c r="FI188" s="15"/>
      <c r="FJ188" s="15"/>
      <c r="FK188" s="15"/>
      <c r="FL188" s="15"/>
      <c r="FM188" s="15"/>
      <c r="FN188" s="15"/>
      <c r="FO188" s="15"/>
      <c r="FP188" s="15"/>
      <c r="FQ188" s="15"/>
      <c r="FR188" s="15"/>
      <c r="FS188" s="15"/>
      <c r="FT188" s="15"/>
      <c r="FU188" s="15"/>
      <c r="FV188" s="15"/>
      <c r="FW188" s="15"/>
      <c r="FX188" s="15"/>
      <c r="FY188" s="15"/>
      <c r="FZ188" s="15"/>
      <c r="GA188" s="15"/>
      <c r="GB188" s="15"/>
      <c r="GC188" s="15"/>
      <c r="GD188" s="15"/>
      <c r="GE188" s="15"/>
      <c r="GF188" s="15"/>
      <c r="GG188" s="15"/>
      <c r="GH188" s="15"/>
      <c r="GI188" s="15"/>
      <c r="GJ188" s="15"/>
      <c r="GK188" s="15"/>
      <c r="GL188" s="15"/>
      <c r="GM188" s="15"/>
      <c r="GN188" s="15"/>
      <c r="GO188" s="15"/>
      <c r="GP188" s="15"/>
      <c r="GQ188" s="15"/>
      <c r="GR188" s="15"/>
      <c r="GS188" s="15"/>
      <c r="GT188" s="15"/>
      <c r="GU188" s="15"/>
      <c r="GV188" s="15"/>
      <c r="GW188" s="15"/>
      <c r="GX188" s="15"/>
      <c r="GY188" s="15"/>
      <c r="GZ188" s="15"/>
      <c r="HA188" s="15"/>
      <c r="HB188" s="15"/>
      <c r="HC188" s="15"/>
      <c r="HD188" s="15"/>
      <c r="HE188" s="15"/>
      <c r="HF188" s="15"/>
      <c r="HG188" s="15"/>
      <c r="HH188" s="15"/>
      <c r="HI188" s="15"/>
      <c r="HJ188" s="15"/>
      <c r="HK188" s="15"/>
      <c r="HL188" s="15"/>
      <c r="HM188" s="15"/>
      <c r="HN188" s="15"/>
      <c r="HO188" s="15"/>
      <c r="HP188" s="15"/>
      <c r="HQ188" s="15"/>
      <c r="HR188" s="15"/>
      <c r="HS188" s="15"/>
      <c r="HT188" s="15"/>
      <c r="HU188" s="15"/>
      <c r="HV188" s="15"/>
      <c r="HW188" s="15"/>
      <c r="HX188" s="15"/>
      <c r="HY188" s="15"/>
      <c r="HZ188" s="15"/>
      <c r="IA188" s="15"/>
      <c r="IB188" s="15"/>
      <c r="IC188" s="15"/>
      <c r="ID188" s="15"/>
      <c r="IE188" s="15"/>
      <c r="IF188" s="15"/>
      <c r="IG188" s="15"/>
      <c r="IH188" s="15"/>
      <c r="II188" s="15"/>
      <c r="IJ188" s="15"/>
      <c r="IK188" s="15"/>
      <c r="IL188" s="15"/>
      <c r="IM188" s="15"/>
      <c r="IN188" s="15"/>
      <c r="IO188" s="15"/>
      <c r="IP188" s="15"/>
      <c r="IQ188" s="15"/>
      <c r="IR188" s="15"/>
      <c r="IS188" s="15"/>
      <c r="IT188" s="15"/>
      <c r="IU188" s="15"/>
      <c r="IV188" s="15"/>
      <c r="IW188" s="15"/>
      <c r="IX188" s="15"/>
      <c r="IY188" s="15"/>
      <c r="IZ188" s="15"/>
    </row>
    <row r="189" spans="1:260" s="10" customFormat="1" ht="36.75" customHeight="1">
      <c r="A189" s="11">
        <f t="shared" si="167"/>
        <v>21</v>
      </c>
      <c r="B189" s="16" t="str">
        <f>VLOOKUP(A189,'Tên tỉnh'!$A$3:$C$65,2,FALSE)</f>
        <v>VNPT Gia Lai</v>
      </c>
      <c r="C189" s="17" t="str">
        <f>VLOOKUP(A189,'Tên tỉnh'!$A$3:$C$65,3,FALSE)</f>
        <v>Gia Lai</v>
      </c>
      <c r="D189" s="18" t="s">
        <v>485</v>
      </c>
      <c r="E189" s="17" t="s">
        <v>486</v>
      </c>
      <c r="F189" s="19">
        <v>43633</v>
      </c>
      <c r="G189" s="11">
        <v>4</v>
      </c>
      <c r="H189" s="11" t="s">
        <v>489</v>
      </c>
      <c r="I189" s="20">
        <v>44056</v>
      </c>
      <c r="J189" s="21" t="s">
        <v>419</v>
      </c>
      <c r="K189" s="11" t="s">
        <v>26</v>
      </c>
      <c r="L189" s="13">
        <v>829150</v>
      </c>
      <c r="M189" s="13" t="e">
        <f>VLOOKUP(C189,[4]!Table1[[Province]:[Ngày HĐ dự phòng]],6,FALSE)</f>
        <v>#REF!</v>
      </c>
      <c r="N189" s="13" t="e">
        <f>VLOOKUP(C189,[4]!Table1[[Province]:[Ngày HĐ dự phòng]],7,FALSE)</f>
        <v>#REF!</v>
      </c>
      <c r="O189" s="13" t="e">
        <f t="shared" si="156"/>
        <v>#REF!</v>
      </c>
      <c r="P189" s="12"/>
      <c r="Q189" s="22" t="e">
        <f>VLOOKUP(C189,[4]!Table1[[Province]:[Ngày HĐ dự phòng]],16,FALSE)</f>
        <v>#REF!</v>
      </c>
      <c r="R189" s="12"/>
      <c r="S189" s="22">
        <v>44208</v>
      </c>
      <c r="T189" s="22">
        <v>44127</v>
      </c>
      <c r="U189" s="22" t="e">
        <f t="shared" si="210"/>
        <v>#REF!</v>
      </c>
      <c r="V189" s="14" t="e">
        <f t="shared" si="211"/>
        <v>#REF!</v>
      </c>
      <c r="W189" s="12">
        <v>30</v>
      </c>
      <c r="X189" s="14" t="e">
        <f t="shared" si="212"/>
        <v>#REF!</v>
      </c>
      <c r="Y189" s="218" t="e">
        <f>VLOOKUP(C189,[4]!Table1[[Province]:[Ngày HĐ dự phòng]],32,FALSE)</f>
        <v>#REF!</v>
      </c>
      <c r="Z189" s="22" t="e">
        <f>VLOOKUP(C189,[4]!Table1[[Province]:[Ngày HĐ dự phòng]],33,FALSE)</f>
        <v>#REF!</v>
      </c>
      <c r="AA189" s="218" t="e">
        <f>VLOOKUP(C189,[4]!Table1[[Province]:[Ngày HĐ dự phòng]],34,FALSE)</f>
        <v>#REF!</v>
      </c>
      <c r="AB189" s="22" t="e">
        <f>VLOOKUP(C189,[4]!Table1[[Province]:[Ngày HĐ dự phòng]],35,FALSE)</f>
        <v>#REF!</v>
      </c>
      <c r="AC189" s="40" t="e">
        <f t="shared" si="213"/>
        <v>#REF!</v>
      </c>
      <c r="AD189" s="43" t="e">
        <f t="shared" si="214"/>
        <v>#REF!</v>
      </c>
      <c r="AE189" s="43" t="e">
        <f t="shared" si="215"/>
        <v>#REF!</v>
      </c>
      <c r="AF189" s="39" t="e">
        <f>VLOOKUP(C189,[4]!Table1[[Province]:[Ngày HĐ dự phòng]],13,FALSE)</f>
        <v>#REF!</v>
      </c>
      <c r="AG189" s="39" t="e">
        <f t="shared" si="216"/>
        <v>#REF!</v>
      </c>
      <c r="AH189" s="39">
        <v>44127</v>
      </c>
      <c r="AI189" s="39">
        <v>44161</v>
      </c>
      <c r="AJ189" s="39">
        <v>44161</v>
      </c>
      <c r="AK189" s="231" t="s">
        <v>500</v>
      </c>
      <c r="AL189" s="230">
        <v>44214</v>
      </c>
      <c r="AM189" s="42">
        <v>241970845</v>
      </c>
      <c r="AN189" s="230">
        <v>44970</v>
      </c>
      <c r="AO189" s="39" t="e">
        <f t="shared" si="217"/>
        <v>#REF!</v>
      </c>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c r="DY189" s="15"/>
      <c r="DZ189" s="15"/>
      <c r="EA189" s="15"/>
      <c r="EB189" s="15"/>
      <c r="EC189" s="15"/>
      <c r="ED189" s="15"/>
      <c r="EE189" s="15"/>
      <c r="EF189" s="15"/>
      <c r="EG189" s="15"/>
      <c r="EH189" s="15"/>
      <c r="EI189" s="15"/>
      <c r="EJ189" s="15"/>
      <c r="EK189" s="15"/>
      <c r="EL189" s="15"/>
      <c r="EM189" s="15"/>
      <c r="EN189" s="15"/>
      <c r="EO189" s="15"/>
      <c r="EP189" s="15"/>
      <c r="EQ189" s="15"/>
      <c r="ER189" s="15"/>
      <c r="ES189" s="15"/>
      <c r="ET189" s="15"/>
      <c r="EU189" s="15"/>
      <c r="EV189" s="15"/>
      <c r="EW189" s="15"/>
      <c r="EX189" s="15"/>
      <c r="EY189" s="15"/>
      <c r="EZ189" s="15"/>
      <c r="FA189" s="15"/>
      <c r="FB189" s="15"/>
      <c r="FC189" s="15"/>
      <c r="FD189" s="15"/>
      <c r="FE189" s="15"/>
      <c r="FF189" s="15"/>
      <c r="FG189" s="15"/>
      <c r="FH189" s="15"/>
      <c r="FI189" s="15"/>
      <c r="FJ189" s="15"/>
      <c r="FK189" s="15"/>
      <c r="FL189" s="15"/>
      <c r="FM189" s="15"/>
      <c r="FN189" s="15"/>
      <c r="FO189" s="15"/>
      <c r="FP189" s="15"/>
      <c r="FQ189" s="15"/>
      <c r="FR189" s="15"/>
      <c r="FS189" s="15"/>
      <c r="FT189" s="15"/>
      <c r="FU189" s="15"/>
      <c r="FV189" s="15"/>
      <c r="FW189" s="15"/>
      <c r="FX189" s="15"/>
      <c r="FY189" s="15"/>
      <c r="FZ189" s="15"/>
      <c r="GA189" s="15"/>
      <c r="GB189" s="15"/>
      <c r="GC189" s="15"/>
      <c r="GD189" s="15"/>
      <c r="GE189" s="15"/>
      <c r="GF189" s="15"/>
      <c r="GG189" s="15"/>
      <c r="GH189" s="15"/>
      <c r="GI189" s="15"/>
      <c r="GJ189" s="15"/>
      <c r="GK189" s="15"/>
      <c r="GL189" s="15"/>
      <c r="GM189" s="15"/>
      <c r="GN189" s="15"/>
      <c r="GO189" s="15"/>
      <c r="GP189" s="15"/>
      <c r="GQ189" s="15"/>
      <c r="GR189" s="15"/>
      <c r="GS189" s="15"/>
      <c r="GT189" s="15"/>
      <c r="GU189" s="15"/>
      <c r="GV189" s="15"/>
      <c r="GW189" s="15"/>
      <c r="GX189" s="15"/>
      <c r="GY189" s="15"/>
      <c r="GZ189" s="15"/>
      <c r="HA189" s="15"/>
      <c r="HB189" s="15"/>
      <c r="HC189" s="15"/>
      <c r="HD189" s="15"/>
      <c r="HE189" s="15"/>
      <c r="HF189" s="15"/>
      <c r="HG189" s="15"/>
      <c r="HH189" s="15"/>
      <c r="HI189" s="15"/>
      <c r="HJ189" s="15"/>
      <c r="HK189" s="15"/>
      <c r="HL189" s="15"/>
      <c r="HM189" s="15"/>
      <c r="HN189" s="15"/>
      <c r="HO189" s="15"/>
      <c r="HP189" s="15"/>
      <c r="HQ189" s="15"/>
      <c r="HR189" s="15"/>
      <c r="HS189" s="15"/>
      <c r="HT189" s="15"/>
      <c r="HU189" s="15"/>
      <c r="HV189" s="15"/>
      <c r="HW189" s="15"/>
      <c r="HX189" s="15"/>
      <c r="HY189" s="15"/>
      <c r="HZ189" s="15"/>
      <c r="IA189" s="15"/>
      <c r="IB189" s="15"/>
      <c r="IC189" s="15"/>
      <c r="ID189" s="15"/>
      <c r="IE189" s="15"/>
      <c r="IF189" s="15"/>
      <c r="IG189" s="15"/>
      <c r="IH189" s="15"/>
      <c r="II189" s="15"/>
      <c r="IJ189" s="15"/>
      <c r="IK189" s="15"/>
      <c r="IL189" s="15"/>
      <c r="IM189" s="15"/>
      <c r="IN189" s="15"/>
      <c r="IO189" s="15"/>
      <c r="IP189" s="15"/>
      <c r="IQ189" s="15"/>
      <c r="IR189" s="15"/>
      <c r="IS189" s="15"/>
      <c r="IT189" s="15"/>
      <c r="IU189" s="15"/>
      <c r="IV189" s="15"/>
      <c r="IW189" s="15"/>
      <c r="IX189" s="15"/>
      <c r="IY189" s="15"/>
      <c r="IZ189" s="15"/>
    </row>
    <row r="190" spans="1:260" s="10" customFormat="1" ht="36.75" customHeight="1">
      <c r="A190" s="11">
        <f t="shared" si="167"/>
        <v>21</v>
      </c>
      <c r="B190" s="16" t="str">
        <f>VLOOKUP(A190,'Tên tỉnh'!$A$3:$C$65,2,FALSE)</f>
        <v>VNPT Gia Lai</v>
      </c>
      <c r="C190" s="17" t="str">
        <f>VLOOKUP(A190,'Tên tỉnh'!$A$3:$C$65,3,FALSE)</f>
        <v>Gia Lai</v>
      </c>
      <c r="D190" s="18" t="s">
        <v>485</v>
      </c>
      <c r="E190" s="17" t="s">
        <v>486</v>
      </c>
      <c r="F190" s="19">
        <v>43633</v>
      </c>
      <c r="G190" s="11">
        <v>5</v>
      </c>
      <c r="H190" s="11" t="s">
        <v>490</v>
      </c>
      <c r="I190" s="20">
        <v>44056</v>
      </c>
      <c r="J190" s="21" t="s">
        <v>419</v>
      </c>
      <c r="K190" s="11" t="s">
        <v>26</v>
      </c>
      <c r="L190" s="13">
        <v>829150</v>
      </c>
      <c r="M190" s="13" t="e">
        <f>VLOOKUP(C190,[5]!Table1[[Province]:[Ngày HĐ dự phòng]],5,FALSE)</f>
        <v>#REF!</v>
      </c>
      <c r="N190" s="13" t="e">
        <f>VLOOKUP(C190,[5]!Table1[[Province]:[Ngày HĐ dự phòng]],6,FALSE)</f>
        <v>#REF!</v>
      </c>
      <c r="O190" s="13" t="e">
        <f t="shared" si="156"/>
        <v>#REF!</v>
      </c>
      <c r="P190" s="12"/>
      <c r="Q190" s="22" t="e">
        <f>VLOOKUP(C190,[5]!Table1[[Province]:[Ngày HĐ dự phòng]],14,FALSE)</f>
        <v>#REF!</v>
      </c>
      <c r="R190" s="12"/>
      <c r="S190" s="22">
        <v>44210</v>
      </c>
      <c r="T190" s="22">
        <v>44148</v>
      </c>
      <c r="U190" s="22" t="e">
        <f t="shared" si="210"/>
        <v>#REF!</v>
      </c>
      <c r="V190" s="14" t="e">
        <f t="shared" si="211"/>
        <v>#REF!</v>
      </c>
      <c r="W190" s="12">
        <v>30</v>
      </c>
      <c r="X190" s="14" t="e">
        <f t="shared" si="212"/>
        <v>#REF!</v>
      </c>
      <c r="Y190" s="218" t="e">
        <f>VLOOKUP(C190,[5]!Table1[[Province]:[Ngày HĐ dự phòng]],30,FALSE)</f>
        <v>#REF!</v>
      </c>
      <c r="Z190" s="22" t="e">
        <f>VLOOKUP(C190,[5]!Table1[[Province]:[Ngày HĐ dự phòng]],31,FALSE)</f>
        <v>#REF!</v>
      </c>
      <c r="AA190" s="218" t="e">
        <f>VLOOKUP(C190,[5]!Table1[[Province]:[Ngày HĐ dự phòng]],32,FALSE)</f>
        <v>#REF!</v>
      </c>
      <c r="AB190" s="22" t="e">
        <f>VLOOKUP(C190,[5]!Table1[[Province]:[Ngày HĐ dự phòng]],33,FALSE)</f>
        <v>#REF!</v>
      </c>
      <c r="AC190" s="40" t="e">
        <f t="shared" si="213"/>
        <v>#REF!</v>
      </c>
      <c r="AD190" s="43" t="e">
        <f t="shared" si="214"/>
        <v>#REF!</v>
      </c>
      <c r="AE190" s="43" t="e">
        <f t="shared" si="215"/>
        <v>#REF!</v>
      </c>
      <c r="AF190" s="39" t="e">
        <f>VLOOKUP(C190,[5]!Table1[[Province]:[Ngày HĐ dự phòng]],12,FALSE)</f>
        <v>#REF!</v>
      </c>
      <c r="AG190" s="39" t="e">
        <f t="shared" si="216"/>
        <v>#REF!</v>
      </c>
      <c r="AH190" s="39">
        <v>44148</v>
      </c>
      <c r="AI190" s="39">
        <v>44162</v>
      </c>
      <c r="AJ190" s="39">
        <v>44162</v>
      </c>
      <c r="AK190" s="232" t="s">
        <v>501</v>
      </c>
      <c r="AL190" s="230">
        <v>44214</v>
      </c>
      <c r="AM190" s="42">
        <v>786063220</v>
      </c>
      <c r="AN190" s="230">
        <v>44970</v>
      </c>
      <c r="AO190" s="39" t="e">
        <f t="shared" si="217"/>
        <v>#REF!</v>
      </c>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c r="DY190" s="15"/>
      <c r="DZ190" s="15"/>
      <c r="EA190" s="15"/>
      <c r="EB190" s="15"/>
      <c r="EC190" s="15"/>
      <c r="ED190" s="15"/>
      <c r="EE190" s="15"/>
      <c r="EF190" s="15"/>
      <c r="EG190" s="15"/>
      <c r="EH190" s="15"/>
      <c r="EI190" s="15"/>
      <c r="EJ190" s="15"/>
      <c r="EK190" s="15"/>
      <c r="EL190" s="15"/>
      <c r="EM190" s="15"/>
      <c r="EN190" s="15"/>
      <c r="EO190" s="15"/>
      <c r="EP190" s="15"/>
      <c r="EQ190" s="15"/>
      <c r="ER190" s="15"/>
      <c r="ES190" s="15"/>
      <c r="ET190" s="15"/>
      <c r="EU190" s="15"/>
      <c r="EV190" s="15"/>
      <c r="EW190" s="15"/>
      <c r="EX190" s="15"/>
      <c r="EY190" s="15"/>
      <c r="EZ190" s="15"/>
      <c r="FA190" s="15"/>
      <c r="FB190" s="15"/>
      <c r="FC190" s="15"/>
      <c r="FD190" s="15"/>
      <c r="FE190" s="15"/>
      <c r="FF190" s="15"/>
      <c r="FG190" s="15"/>
      <c r="FH190" s="15"/>
      <c r="FI190" s="15"/>
      <c r="FJ190" s="15"/>
      <c r="FK190" s="15"/>
      <c r="FL190" s="15"/>
      <c r="FM190" s="15"/>
      <c r="FN190" s="15"/>
      <c r="FO190" s="15"/>
      <c r="FP190" s="15"/>
      <c r="FQ190" s="15"/>
      <c r="FR190" s="15"/>
      <c r="FS190" s="15"/>
      <c r="FT190" s="15"/>
      <c r="FU190" s="15"/>
      <c r="FV190" s="15"/>
      <c r="FW190" s="15"/>
      <c r="FX190" s="15"/>
      <c r="FY190" s="15"/>
      <c r="FZ190" s="15"/>
      <c r="GA190" s="15"/>
      <c r="GB190" s="15"/>
      <c r="GC190" s="15"/>
      <c r="GD190" s="15"/>
      <c r="GE190" s="15"/>
      <c r="GF190" s="15"/>
      <c r="GG190" s="15"/>
      <c r="GH190" s="15"/>
      <c r="GI190" s="15"/>
      <c r="GJ190" s="15"/>
      <c r="GK190" s="15"/>
      <c r="GL190" s="15"/>
      <c r="GM190" s="15"/>
      <c r="GN190" s="15"/>
      <c r="GO190" s="15"/>
      <c r="GP190" s="15"/>
      <c r="GQ190" s="15"/>
      <c r="GR190" s="15"/>
      <c r="GS190" s="15"/>
      <c r="GT190" s="15"/>
      <c r="GU190" s="15"/>
      <c r="GV190" s="15"/>
      <c r="GW190" s="15"/>
      <c r="GX190" s="15"/>
      <c r="GY190" s="15"/>
      <c r="GZ190" s="15"/>
      <c r="HA190" s="15"/>
      <c r="HB190" s="15"/>
      <c r="HC190" s="15"/>
      <c r="HD190" s="15"/>
      <c r="HE190" s="15"/>
      <c r="HF190" s="15"/>
      <c r="HG190" s="15"/>
      <c r="HH190" s="15"/>
      <c r="HI190" s="15"/>
      <c r="HJ190" s="15"/>
      <c r="HK190" s="15"/>
      <c r="HL190" s="15"/>
      <c r="HM190" s="15"/>
      <c r="HN190" s="15"/>
      <c r="HO190" s="15"/>
      <c r="HP190" s="15"/>
      <c r="HQ190" s="15"/>
      <c r="HR190" s="15"/>
      <c r="HS190" s="15"/>
      <c r="HT190" s="15"/>
      <c r="HU190" s="15"/>
      <c r="HV190" s="15"/>
      <c r="HW190" s="15"/>
      <c r="HX190" s="15"/>
      <c r="HY190" s="15"/>
      <c r="HZ190" s="15"/>
      <c r="IA190" s="15"/>
      <c r="IB190" s="15"/>
      <c r="IC190" s="15"/>
      <c r="ID190" s="15"/>
      <c r="IE190" s="15"/>
      <c r="IF190" s="15"/>
      <c r="IG190" s="15"/>
      <c r="IH190" s="15"/>
      <c r="II190" s="15"/>
      <c r="IJ190" s="15"/>
      <c r="IK190" s="15"/>
      <c r="IL190" s="15"/>
      <c r="IM190" s="15"/>
      <c r="IN190" s="15"/>
      <c r="IO190" s="15"/>
      <c r="IP190" s="15"/>
      <c r="IQ190" s="15"/>
      <c r="IR190" s="15"/>
      <c r="IS190" s="15"/>
      <c r="IT190" s="15"/>
      <c r="IU190" s="15"/>
      <c r="IV190" s="15"/>
      <c r="IW190" s="15"/>
      <c r="IX190" s="15"/>
      <c r="IY190" s="15"/>
      <c r="IZ190" s="15"/>
    </row>
    <row r="191" spans="1:260" s="10" customFormat="1" ht="36.75" customHeight="1">
      <c r="A191" s="11">
        <f t="shared" si="167"/>
        <v>21</v>
      </c>
      <c r="B191" s="16" t="str">
        <f>VLOOKUP(A191,'Tên tỉnh'!$A$3:$C$65,2,FALSE)</f>
        <v>VNPT Gia Lai</v>
      </c>
      <c r="C191" s="17" t="str">
        <f>VLOOKUP(A191,'Tên tỉnh'!$A$3:$C$65,3,FALSE)</f>
        <v>Gia Lai</v>
      </c>
      <c r="D191" s="18" t="s">
        <v>485</v>
      </c>
      <c r="E191" s="17" t="s">
        <v>486</v>
      </c>
      <c r="F191" s="19">
        <v>43633</v>
      </c>
      <c r="G191" s="11">
        <v>6</v>
      </c>
      <c r="H191" s="12" t="s">
        <v>491</v>
      </c>
      <c r="I191" s="20">
        <v>44056</v>
      </c>
      <c r="J191" s="21" t="s">
        <v>419</v>
      </c>
      <c r="K191" s="11" t="s">
        <v>26</v>
      </c>
      <c r="L191" s="13">
        <v>829150</v>
      </c>
      <c r="M191" s="13" t="e">
        <f>VLOOKUP(C191,[6]!Table1[[Province]:[Ngày HĐ dự phòng]],5,FALSE)</f>
        <v>#REF!</v>
      </c>
      <c r="N191" s="13" t="e">
        <f>VLOOKUP(C191,[6]!Table1[[Province]:[Ngày HĐ dự phòng]],6,FALSE)</f>
        <v>#REF!</v>
      </c>
      <c r="O191" s="13" t="e">
        <f t="shared" si="156"/>
        <v>#REF!</v>
      </c>
      <c r="P191" s="12"/>
      <c r="Q191" s="22" t="e">
        <f>VLOOKUP(C191,[6]!Table1[[Province]:[Ngày HĐ dự phòng]],14,FALSE)</f>
        <v>#REF!</v>
      </c>
      <c r="R191" s="12"/>
      <c r="S191" s="22">
        <v>44251</v>
      </c>
      <c r="T191" s="22">
        <v>44179</v>
      </c>
      <c r="U191" s="22" t="e">
        <f t="shared" si="210"/>
        <v>#REF!</v>
      </c>
      <c r="V191" s="14" t="e">
        <f t="shared" si="211"/>
        <v>#REF!</v>
      </c>
      <c r="W191" s="12">
        <v>30</v>
      </c>
      <c r="X191" s="14" t="e">
        <f t="shared" si="212"/>
        <v>#REF!</v>
      </c>
      <c r="Y191" s="218" t="e">
        <f>VLOOKUP(C191,[6]!Table1[[Province]:[Ngày HĐ dự phòng]],30,FALSE)</f>
        <v>#REF!</v>
      </c>
      <c r="Z191" s="22" t="e">
        <f>VLOOKUP(C191,[6]!Table1[[Province]:[Ngày HĐ dự phòng]],31,FALSE)</f>
        <v>#REF!</v>
      </c>
      <c r="AA191" s="218" t="e">
        <f>VLOOKUP(C191,[6]!Table1[[Province]:[Ngày HĐ dự phòng]],32,FALSE)</f>
        <v>#REF!</v>
      </c>
      <c r="AB191" s="22" t="e">
        <f>VLOOKUP(C191,[6]!Table1[[Province]:[Ngày HĐ dự phòng]],33,FALSE)</f>
        <v>#REF!</v>
      </c>
      <c r="AC191" s="40" t="e">
        <f t="shared" si="213"/>
        <v>#REF!</v>
      </c>
      <c r="AD191" s="43" t="e">
        <f t="shared" si="214"/>
        <v>#REF!</v>
      </c>
      <c r="AE191" s="43" t="e">
        <f t="shared" si="215"/>
        <v>#REF!</v>
      </c>
      <c r="AF191" s="39" t="e">
        <f>VLOOKUP(C191,[6]!Table1[[Province]:[Ngày HĐ dự phòng]],12,FALSE)</f>
        <v>#REF!</v>
      </c>
      <c r="AG191" s="39" t="e">
        <f t="shared" si="216"/>
        <v>#REF!</v>
      </c>
      <c r="AH191" s="39">
        <v>44179</v>
      </c>
      <c r="AI191" s="39">
        <v>44190</v>
      </c>
      <c r="AJ191" s="39">
        <v>44190</v>
      </c>
      <c r="AK191" s="232" t="s">
        <v>502</v>
      </c>
      <c r="AL191" s="230">
        <v>44259</v>
      </c>
      <c r="AM191" s="42">
        <v>1476131599</v>
      </c>
      <c r="AN191" s="230">
        <v>45012</v>
      </c>
      <c r="AO191" s="39" t="e">
        <f t="shared" si="217"/>
        <v>#REF!</v>
      </c>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c r="EE191" s="15"/>
      <c r="EF191" s="15"/>
      <c r="EG191" s="15"/>
      <c r="EH191" s="15"/>
      <c r="EI191" s="15"/>
      <c r="EJ191" s="15"/>
      <c r="EK191" s="15"/>
      <c r="EL191" s="15"/>
      <c r="EM191" s="15"/>
      <c r="EN191" s="15"/>
      <c r="EO191" s="15"/>
      <c r="EP191" s="15"/>
      <c r="EQ191" s="15"/>
      <c r="ER191" s="15"/>
      <c r="ES191" s="15"/>
      <c r="ET191" s="15"/>
      <c r="EU191" s="15"/>
      <c r="EV191" s="15"/>
      <c r="EW191" s="15"/>
      <c r="EX191" s="15"/>
      <c r="EY191" s="15"/>
      <c r="EZ191" s="15"/>
      <c r="FA191" s="15"/>
      <c r="FB191" s="15"/>
      <c r="FC191" s="15"/>
      <c r="FD191" s="15"/>
      <c r="FE191" s="15"/>
      <c r="FF191" s="15"/>
      <c r="FG191" s="15"/>
      <c r="FH191" s="15"/>
      <c r="FI191" s="15"/>
      <c r="FJ191" s="15"/>
      <c r="FK191" s="15"/>
      <c r="FL191" s="15"/>
      <c r="FM191" s="15"/>
      <c r="FN191" s="15"/>
      <c r="FO191" s="15"/>
      <c r="FP191" s="15"/>
      <c r="FQ191" s="15"/>
      <c r="FR191" s="15"/>
      <c r="FS191" s="15"/>
      <c r="FT191" s="15"/>
      <c r="FU191" s="15"/>
      <c r="FV191" s="15"/>
      <c r="FW191" s="15"/>
      <c r="FX191" s="15"/>
      <c r="FY191" s="15"/>
      <c r="FZ191" s="15"/>
      <c r="GA191" s="15"/>
      <c r="GB191" s="15"/>
      <c r="GC191" s="15"/>
      <c r="GD191" s="15"/>
      <c r="GE191" s="15"/>
      <c r="GF191" s="15"/>
      <c r="GG191" s="15"/>
      <c r="GH191" s="15"/>
      <c r="GI191" s="15"/>
      <c r="GJ191" s="15"/>
      <c r="GK191" s="15"/>
      <c r="GL191" s="15"/>
      <c r="GM191" s="15"/>
      <c r="GN191" s="15"/>
      <c r="GO191" s="15"/>
      <c r="GP191" s="15"/>
      <c r="GQ191" s="15"/>
      <c r="GR191" s="15"/>
      <c r="GS191" s="15"/>
      <c r="GT191" s="15"/>
      <c r="GU191" s="15"/>
      <c r="GV191" s="15"/>
      <c r="GW191" s="15"/>
      <c r="GX191" s="15"/>
      <c r="GY191" s="15"/>
      <c r="GZ191" s="15"/>
      <c r="HA191" s="15"/>
      <c r="HB191" s="15"/>
      <c r="HC191" s="15"/>
      <c r="HD191" s="15"/>
      <c r="HE191" s="15"/>
      <c r="HF191" s="15"/>
      <c r="HG191" s="15"/>
      <c r="HH191" s="15"/>
      <c r="HI191" s="15"/>
      <c r="HJ191" s="15"/>
      <c r="HK191" s="15"/>
      <c r="HL191" s="15"/>
      <c r="HM191" s="15"/>
      <c r="HN191" s="15"/>
      <c r="HO191" s="15"/>
      <c r="HP191" s="15"/>
      <c r="HQ191" s="15"/>
      <c r="HR191" s="15"/>
      <c r="HS191" s="15"/>
      <c r="HT191" s="15"/>
      <c r="HU191" s="15"/>
      <c r="HV191" s="15"/>
      <c r="HW191" s="15"/>
      <c r="HX191" s="15"/>
      <c r="HY191" s="15"/>
      <c r="HZ191" s="15"/>
      <c r="IA191" s="15"/>
      <c r="IB191" s="15"/>
      <c r="IC191" s="15"/>
      <c r="ID191" s="15"/>
      <c r="IE191" s="15"/>
      <c r="IF191" s="15"/>
      <c r="IG191" s="15"/>
      <c r="IH191" s="15"/>
      <c r="II191" s="15"/>
      <c r="IJ191" s="15"/>
      <c r="IK191" s="15"/>
      <c r="IL191" s="15"/>
      <c r="IM191" s="15"/>
      <c r="IN191" s="15"/>
      <c r="IO191" s="15"/>
      <c r="IP191" s="15"/>
      <c r="IQ191" s="15"/>
      <c r="IR191" s="15"/>
      <c r="IS191" s="15"/>
      <c r="IT191" s="15"/>
      <c r="IU191" s="15"/>
      <c r="IV191" s="15"/>
      <c r="IW191" s="15"/>
      <c r="IX191" s="15"/>
      <c r="IY191" s="15"/>
      <c r="IZ191" s="15"/>
    </row>
    <row r="192" spans="1:260" s="10" customFormat="1" ht="36.75" customHeight="1">
      <c r="A192" s="11">
        <f t="shared" si="167"/>
        <v>21</v>
      </c>
      <c r="B192" s="16" t="str">
        <f>VLOOKUP(A192,'Tên tỉnh'!$A$3:$C$65,2,FALSE)</f>
        <v>VNPT Gia Lai</v>
      </c>
      <c r="C192" s="17" t="str">
        <f>VLOOKUP(A192,'Tên tỉnh'!$A$3:$C$65,3,FALSE)</f>
        <v>Gia Lai</v>
      </c>
      <c r="D192" s="18" t="s">
        <v>485</v>
      </c>
      <c r="E192" s="17" t="s">
        <v>486</v>
      </c>
      <c r="F192" s="19">
        <v>43633</v>
      </c>
      <c r="G192" s="11">
        <v>7</v>
      </c>
      <c r="H192" s="11" t="s">
        <v>492</v>
      </c>
      <c r="I192" s="20">
        <v>44056</v>
      </c>
      <c r="J192" s="21" t="s">
        <v>419</v>
      </c>
      <c r="K192" s="11" t="s">
        <v>26</v>
      </c>
      <c r="L192" s="13">
        <v>829150</v>
      </c>
      <c r="M192" s="13" t="e">
        <f>VLOOKUP(C191,[7]!Table1[[Province]:[Ngày HĐ dự phòng]],6,FALSE)</f>
        <v>#REF!</v>
      </c>
      <c r="N192" s="13" t="e">
        <f>VLOOKUP(C191,[7]!Table1[[Province]:[Ngày HĐ dự phòng]],7,FALSE)</f>
        <v>#REF!</v>
      </c>
      <c r="O192" s="13" t="e">
        <f t="shared" si="156"/>
        <v>#REF!</v>
      </c>
      <c r="P192" s="12"/>
      <c r="Q192" s="22" t="e">
        <f>VLOOKUP(C191,[7]!Table1[[Province]:[Ngày HĐ dự phòng]],16,FALSE)</f>
        <v>#REF!</v>
      </c>
      <c r="R192" s="12"/>
      <c r="S192" s="22">
        <v>44263</v>
      </c>
      <c r="T192" s="22">
        <v>44200</v>
      </c>
      <c r="U192" s="22" t="e">
        <f t="shared" si="210"/>
        <v>#REF!</v>
      </c>
      <c r="V192" s="14" t="e">
        <f t="shared" si="211"/>
        <v>#REF!</v>
      </c>
      <c r="W192" s="12">
        <v>30</v>
      </c>
      <c r="X192" s="14" t="e">
        <f t="shared" si="212"/>
        <v>#REF!</v>
      </c>
      <c r="Y192" s="218" t="e">
        <f>VLOOKUP(C191,[7]!Table1[[Province]:[Ngày HĐ dự phòng]],32,FALSE)</f>
        <v>#REF!</v>
      </c>
      <c r="Z192" s="22" t="e">
        <f>VLOOKUP(C191,[7]!Table1[[Province]:[Ngày HĐ dự phòng]],33,FALSE)</f>
        <v>#REF!</v>
      </c>
      <c r="AA192" s="218" t="e">
        <f>VLOOKUP(C191,[7]!Table1[[Province]:[Ngày HĐ dự phòng]],34,FALSE)</f>
        <v>#REF!</v>
      </c>
      <c r="AB192" s="22" t="e">
        <f>VLOOKUP(C191,[7]!Table1[[Province]:[Ngày HĐ dự phòng]],35,FALSE)</f>
        <v>#REF!</v>
      </c>
      <c r="AC192" s="40" t="e">
        <f t="shared" si="213"/>
        <v>#REF!</v>
      </c>
      <c r="AD192" s="43" t="e">
        <f t="shared" si="214"/>
        <v>#REF!</v>
      </c>
      <c r="AE192" s="43" t="e">
        <f t="shared" si="215"/>
        <v>#REF!</v>
      </c>
      <c r="AF192" s="39" t="e">
        <f>VLOOKUP(C191,[7]!Table1[[Province]:[Ngày HĐ dự phòng]],13,FALSE)</f>
        <v>#REF!</v>
      </c>
      <c r="AG192" s="39" t="e">
        <f t="shared" si="216"/>
        <v>#REF!</v>
      </c>
      <c r="AH192" s="39">
        <v>44200</v>
      </c>
      <c r="AI192" s="39">
        <v>44210</v>
      </c>
      <c r="AJ192" s="39">
        <v>44210</v>
      </c>
      <c r="AK192" s="232" t="s">
        <v>503</v>
      </c>
      <c r="AL192" s="230">
        <v>44272</v>
      </c>
      <c r="AM192" s="42">
        <v>492515100</v>
      </c>
      <c r="AN192" s="230">
        <v>45023</v>
      </c>
      <c r="AO192" s="39" t="e">
        <f t="shared" si="217"/>
        <v>#REF!</v>
      </c>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c r="EM192" s="15"/>
      <c r="EN192" s="15"/>
      <c r="EO192" s="15"/>
      <c r="EP192" s="15"/>
      <c r="EQ192" s="15"/>
      <c r="ER192" s="15"/>
      <c r="ES192" s="15"/>
      <c r="ET192" s="15"/>
      <c r="EU192" s="15"/>
      <c r="EV192" s="15"/>
      <c r="EW192" s="15"/>
      <c r="EX192" s="15"/>
      <c r="EY192" s="15"/>
      <c r="EZ192" s="15"/>
      <c r="FA192" s="15"/>
      <c r="FB192" s="15"/>
      <c r="FC192" s="15"/>
      <c r="FD192" s="15"/>
      <c r="FE192" s="15"/>
      <c r="FF192" s="15"/>
      <c r="FG192" s="15"/>
      <c r="FH192" s="15"/>
      <c r="FI192" s="15"/>
      <c r="FJ192" s="15"/>
      <c r="FK192" s="15"/>
      <c r="FL192" s="15"/>
      <c r="FM192" s="15"/>
      <c r="FN192" s="15"/>
      <c r="FO192" s="15"/>
      <c r="FP192" s="15"/>
      <c r="FQ192" s="15"/>
      <c r="FR192" s="15"/>
      <c r="FS192" s="15"/>
      <c r="FT192" s="15"/>
      <c r="FU192" s="15"/>
      <c r="FV192" s="15"/>
      <c r="FW192" s="15"/>
      <c r="FX192" s="15"/>
      <c r="FY192" s="15"/>
      <c r="FZ192" s="15"/>
      <c r="GA192" s="15"/>
      <c r="GB192" s="15"/>
      <c r="GC192" s="15"/>
      <c r="GD192" s="15"/>
      <c r="GE192" s="15"/>
      <c r="GF192" s="15"/>
      <c r="GG192" s="15"/>
      <c r="GH192" s="15"/>
      <c r="GI192" s="15"/>
      <c r="GJ192" s="15"/>
      <c r="GK192" s="15"/>
      <c r="GL192" s="15"/>
      <c r="GM192" s="15"/>
      <c r="GN192" s="15"/>
      <c r="GO192" s="15"/>
      <c r="GP192" s="15"/>
      <c r="GQ192" s="15"/>
      <c r="GR192" s="15"/>
      <c r="GS192" s="15"/>
      <c r="GT192" s="15"/>
      <c r="GU192" s="15"/>
      <c r="GV192" s="15"/>
      <c r="GW192" s="15"/>
      <c r="GX192" s="15"/>
      <c r="GY192" s="15"/>
      <c r="GZ192" s="15"/>
      <c r="HA192" s="15"/>
      <c r="HB192" s="15"/>
      <c r="HC192" s="15"/>
      <c r="HD192" s="15"/>
      <c r="HE192" s="15"/>
      <c r="HF192" s="15"/>
      <c r="HG192" s="15"/>
      <c r="HH192" s="15"/>
      <c r="HI192" s="15"/>
      <c r="HJ192" s="15"/>
      <c r="HK192" s="15"/>
      <c r="HL192" s="15"/>
      <c r="HM192" s="15"/>
      <c r="HN192" s="15"/>
      <c r="HO192" s="15"/>
      <c r="HP192" s="15"/>
      <c r="HQ192" s="15"/>
      <c r="HR192" s="15"/>
      <c r="HS192" s="15"/>
      <c r="HT192" s="15"/>
      <c r="HU192" s="15"/>
      <c r="HV192" s="15"/>
      <c r="HW192" s="15"/>
      <c r="HX192" s="15"/>
      <c r="HY192" s="15"/>
      <c r="HZ192" s="15"/>
      <c r="IA192" s="15"/>
      <c r="IB192" s="15"/>
      <c r="IC192" s="15"/>
      <c r="ID192" s="15"/>
      <c r="IE192" s="15"/>
      <c r="IF192" s="15"/>
      <c r="IG192" s="15"/>
      <c r="IH192" s="15"/>
      <c r="II192" s="15"/>
      <c r="IJ192" s="15"/>
      <c r="IK192" s="15"/>
      <c r="IL192" s="15"/>
      <c r="IM192" s="15"/>
      <c r="IN192" s="15"/>
      <c r="IO192" s="15"/>
      <c r="IP192" s="15"/>
      <c r="IQ192" s="15"/>
      <c r="IR192" s="15"/>
      <c r="IS192" s="15"/>
      <c r="IT192" s="15"/>
      <c r="IU192" s="15"/>
      <c r="IV192" s="15"/>
      <c r="IW192" s="15"/>
      <c r="IX192" s="15"/>
      <c r="IY192" s="15"/>
      <c r="IZ192" s="15"/>
    </row>
    <row r="193" spans="1:260" s="10" customFormat="1" ht="36.75" customHeight="1">
      <c r="A193" s="11">
        <f t="shared" si="167"/>
        <v>21</v>
      </c>
      <c r="B193" s="16" t="str">
        <f>VLOOKUP(A193,'Tên tỉnh'!$A$3:$C$65,2,FALSE)</f>
        <v>VNPT Gia Lai</v>
      </c>
      <c r="C193" s="17" t="str">
        <f>VLOOKUP(A193,'Tên tỉnh'!$A$3:$C$65,3,FALSE)</f>
        <v>Gia Lai</v>
      </c>
      <c r="D193" s="18" t="s">
        <v>485</v>
      </c>
      <c r="E193" s="17" t="s">
        <v>486</v>
      </c>
      <c r="F193" s="19">
        <v>43633</v>
      </c>
      <c r="G193" s="11">
        <v>8</v>
      </c>
      <c r="H193" s="11" t="s">
        <v>493</v>
      </c>
      <c r="I193" s="20">
        <v>44056</v>
      </c>
      <c r="J193" s="21" t="s">
        <v>419</v>
      </c>
      <c r="K193" s="11" t="s">
        <v>26</v>
      </c>
      <c r="L193" s="13">
        <v>829150</v>
      </c>
      <c r="M193" s="13" t="e">
        <f>VLOOKUP(C193,[8]Sheet1!$B$2:$AH$2,5,FALSE)</f>
        <v>#N/A</v>
      </c>
      <c r="N193" s="13" t="e">
        <f>VLOOKUP(C193,[8]Sheet1!$B$2:$AH$2,6,FALSE)</f>
        <v>#N/A</v>
      </c>
      <c r="O193" s="13" t="e">
        <f t="shared" si="156"/>
        <v>#N/A</v>
      </c>
      <c r="P193" s="12"/>
      <c r="Q193" s="22" t="e">
        <f>VLOOKUP(C193,[8]Sheet1!$B$2:$AH$2,14,FALSE)</f>
        <v>#N/A</v>
      </c>
      <c r="R193" s="12"/>
      <c r="S193" s="22">
        <v>44279</v>
      </c>
      <c r="T193" s="22">
        <v>44223</v>
      </c>
      <c r="U193" s="22" t="e">
        <f t="shared" si="210"/>
        <v>#N/A</v>
      </c>
      <c r="V193" s="14" t="e">
        <f t="shared" si="211"/>
        <v>#N/A</v>
      </c>
      <c r="W193" s="12">
        <v>30</v>
      </c>
      <c r="X193" s="14" t="e">
        <f t="shared" si="212"/>
        <v>#N/A</v>
      </c>
      <c r="Y193" s="218" t="e">
        <f>VLOOKUP(C193,[8]Sheet1!$B$2:$AH$2,30,FALSE)</f>
        <v>#N/A</v>
      </c>
      <c r="Z193" s="22" t="e">
        <f>VLOOKUP(C193,[8]Sheet1!$B$2:$AH$2,31,FALSE)</f>
        <v>#N/A</v>
      </c>
      <c r="AA193" s="218" t="e">
        <f>VLOOKUP(C193,[8]Sheet1!$B$2:$AH$2,32,FALSE)</f>
        <v>#N/A</v>
      </c>
      <c r="AB193" s="22" t="e">
        <f>VLOOKUP(C193,[8]Sheet1!$B$2:$AH$2,33,FALSE)</f>
        <v>#N/A</v>
      </c>
      <c r="AC193" s="40" t="e">
        <f t="shared" si="213"/>
        <v>#N/A</v>
      </c>
      <c r="AD193" s="43" t="e">
        <f t="shared" si="214"/>
        <v>#N/A</v>
      </c>
      <c r="AE193" s="43" t="e">
        <f t="shared" si="215"/>
        <v>#N/A</v>
      </c>
      <c r="AF193" s="39" t="e">
        <f>VLOOKUP(C193,[8]Sheet1!$B$2:$AH$2,12,FALSE)</f>
        <v>#N/A</v>
      </c>
      <c r="AG193" s="39" t="e">
        <f t="shared" si="216"/>
        <v>#N/A</v>
      </c>
      <c r="AH193" s="39">
        <v>44223</v>
      </c>
      <c r="AI193" s="39">
        <v>44230</v>
      </c>
      <c r="AJ193" s="39">
        <v>44230</v>
      </c>
      <c r="AK193" s="232" t="s">
        <v>504</v>
      </c>
      <c r="AL193" s="230">
        <v>44288</v>
      </c>
      <c r="AM193" s="42">
        <v>262218688</v>
      </c>
      <c r="AN193" s="230">
        <v>45040</v>
      </c>
      <c r="AO193" s="39" t="e">
        <f t="shared" si="217"/>
        <v>#N/A</v>
      </c>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c r="EM193" s="15"/>
      <c r="EN193" s="15"/>
      <c r="EO193" s="15"/>
      <c r="EP193" s="15"/>
      <c r="EQ193" s="15"/>
      <c r="ER193" s="15"/>
      <c r="ES193" s="15"/>
      <c r="ET193" s="15"/>
      <c r="EU193" s="15"/>
      <c r="EV193" s="15"/>
      <c r="EW193" s="15"/>
      <c r="EX193" s="15"/>
      <c r="EY193" s="15"/>
      <c r="EZ193" s="15"/>
      <c r="FA193" s="15"/>
      <c r="FB193" s="15"/>
      <c r="FC193" s="15"/>
      <c r="FD193" s="15"/>
      <c r="FE193" s="15"/>
      <c r="FF193" s="15"/>
      <c r="FG193" s="15"/>
      <c r="FH193" s="15"/>
      <c r="FI193" s="15"/>
      <c r="FJ193" s="15"/>
      <c r="FK193" s="15"/>
      <c r="FL193" s="15"/>
      <c r="FM193" s="15"/>
      <c r="FN193" s="15"/>
      <c r="FO193" s="15"/>
      <c r="FP193" s="15"/>
      <c r="FQ193" s="15"/>
      <c r="FR193" s="15"/>
      <c r="FS193" s="15"/>
      <c r="FT193" s="15"/>
      <c r="FU193" s="15"/>
      <c r="FV193" s="15"/>
      <c r="FW193" s="15"/>
      <c r="FX193" s="15"/>
      <c r="FY193" s="15"/>
      <c r="FZ193" s="15"/>
      <c r="GA193" s="15"/>
      <c r="GB193" s="15"/>
      <c r="GC193" s="15"/>
      <c r="GD193" s="15"/>
      <c r="GE193" s="15"/>
      <c r="GF193" s="15"/>
      <c r="GG193" s="15"/>
      <c r="GH193" s="15"/>
      <c r="GI193" s="15"/>
      <c r="GJ193" s="15"/>
      <c r="GK193" s="15"/>
      <c r="GL193" s="15"/>
      <c r="GM193" s="15"/>
      <c r="GN193" s="15"/>
      <c r="GO193" s="15"/>
      <c r="GP193" s="15"/>
      <c r="GQ193" s="15"/>
      <c r="GR193" s="15"/>
      <c r="GS193" s="15"/>
      <c r="GT193" s="15"/>
      <c r="GU193" s="15"/>
      <c r="GV193" s="15"/>
      <c r="GW193" s="15"/>
      <c r="GX193" s="15"/>
      <c r="GY193" s="15"/>
      <c r="GZ193" s="15"/>
      <c r="HA193" s="15"/>
      <c r="HB193" s="15"/>
      <c r="HC193" s="15"/>
      <c r="HD193" s="15"/>
      <c r="HE193" s="15"/>
      <c r="HF193" s="15"/>
      <c r="HG193" s="15"/>
      <c r="HH193" s="15"/>
      <c r="HI193" s="15"/>
      <c r="HJ193" s="15"/>
      <c r="HK193" s="15"/>
      <c r="HL193" s="15"/>
      <c r="HM193" s="15"/>
      <c r="HN193" s="15"/>
      <c r="HO193" s="15"/>
      <c r="HP193" s="15"/>
      <c r="HQ193" s="15"/>
      <c r="HR193" s="15"/>
      <c r="HS193" s="15"/>
      <c r="HT193" s="15"/>
      <c r="HU193" s="15"/>
      <c r="HV193" s="15"/>
      <c r="HW193" s="15"/>
      <c r="HX193" s="15"/>
      <c r="HY193" s="15"/>
      <c r="HZ193" s="15"/>
      <c r="IA193" s="15"/>
      <c r="IB193" s="15"/>
      <c r="IC193" s="15"/>
      <c r="ID193" s="15"/>
      <c r="IE193" s="15"/>
      <c r="IF193" s="15"/>
      <c r="IG193" s="15"/>
      <c r="IH193" s="15"/>
      <c r="II193" s="15"/>
      <c r="IJ193" s="15"/>
      <c r="IK193" s="15"/>
      <c r="IL193" s="15"/>
      <c r="IM193" s="15"/>
      <c r="IN193" s="15"/>
      <c r="IO193" s="15"/>
      <c r="IP193" s="15"/>
      <c r="IQ193" s="15"/>
      <c r="IR193" s="15"/>
      <c r="IS193" s="15"/>
      <c r="IT193" s="15"/>
      <c r="IU193" s="15"/>
      <c r="IV193" s="15"/>
      <c r="IW193" s="15"/>
      <c r="IX193" s="15"/>
      <c r="IY193" s="15"/>
      <c r="IZ193" s="15"/>
    </row>
    <row r="194" spans="1:260" s="10" customFormat="1" ht="28.5" customHeight="1">
      <c r="A194" s="23"/>
      <c r="B194" s="24" t="str">
        <f t="shared" ref="B194" si="218">B186&amp;" Total"</f>
        <v>VNPT Gia Lai Total</v>
      </c>
      <c r="C194" s="24"/>
      <c r="D194" s="25"/>
      <c r="E194" s="228"/>
      <c r="F194" s="26"/>
      <c r="G194" s="23"/>
      <c r="H194" s="25"/>
      <c r="I194" s="26"/>
      <c r="J194" s="27"/>
      <c r="K194" s="25"/>
      <c r="L194" s="28"/>
      <c r="M194" s="28"/>
      <c r="N194" s="28"/>
      <c r="O194" s="29" t="e">
        <f t="shared" ref="O194" si="219">SUBTOTAL(9,O186:O193)</f>
        <v>#REF!</v>
      </c>
      <c r="P194" s="12"/>
      <c r="Q194" s="11"/>
      <c r="R194" s="28"/>
      <c r="S194" s="30"/>
      <c r="T194" s="31"/>
      <c r="U194" s="22"/>
      <c r="V194" s="32"/>
      <c r="W194" s="33"/>
      <c r="X194" s="14"/>
      <c r="Y194" s="218"/>
      <c r="Z194" s="22"/>
      <c r="AA194" s="218"/>
      <c r="AB194" s="22"/>
      <c r="AC194" s="38"/>
      <c r="AD194" s="38"/>
      <c r="AE194" s="38"/>
      <c r="AF194" s="38"/>
      <c r="AG194" s="38"/>
      <c r="AH194" s="38"/>
      <c r="AI194" s="38"/>
      <c r="AJ194" s="38"/>
      <c r="AK194" s="38"/>
      <c r="AL194" s="38"/>
      <c r="AM194" s="38"/>
      <c r="AN194" s="38"/>
      <c r="AO194" s="38"/>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c r="EE194" s="15"/>
      <c r="EF194" s="15"/>
      <c r="EG194" s="15"/>
      <c r="EH194" s="15"/>
      <c r="EI194" s="15"/>
      <c r="EJ194" s="15"/>
      <c r="EK194" s="15"/>
      <c r="EL194" s="15"/>
      <c r="EM194" s="15"/>
      <c r="EN194" s="15"/>
      <c r="EO194" s="15"/>
      <c r="EP194" s="15"/>
      <c r="EQ194" s="15"/>
      <c r="ER194" s="15"/>
      <c r="ES194" s="15"/>
      <c r="ET194" s="15"/>
      <c r="EU194" s="15"/>
      <c r="EV194" s="15"/>
      <c r="EW194" s="15"/>
      <c r="EX194" s="15"/>
      <c r="EY194" s="15"/>
      <c r="EZ194" s="15"/>
      <c r="FA194" s="15"/>
      <c r="FB194" s="15"/>
      <c r="FC194" s="15"/>
      <c r="FD194" s="15"/>
      <c r="FE194" s="15"/>
      <c r="FF194" s="15"/>
      <c r="FG194" s="15"/>
      <c r="FH194" s="15"/>
      <c r="FI194" s="15"/>
      <c r="FJ194" s="15"/>
      <c r="FK194" s="15"/>
      <c r="FL194" s="15"/>
      <c r="FM194" s="15"/>
      <c r="FN194" s="15"/>
      <c r="FO194" s="15"/>
      <c r="FP194" s="15"/>
      <c r="FQ194" s="15"/>
      <c r="FR194" s="15"/>
      <c r="FS194" s="15"/>
      <c r="FT194" s="15"/>
      <c r="FU194" s="15"/>
      <c r="FV194" s="15"/>
      <c r="FW194" s="15"/>
      <c r="FX194" s="15"/>
      <c r="FY194" s="15"/>
      <c r="FZ194" s="15"/>
      <c r="GA194" s="15"/>
      <c r="GB194" s="15"/>
      <c r="GC194" s="15"/>
      <c r="GD194" s="15"/>
      <c r="GE194" s="15"/>
      <c r="GF194" s="15"/>
      <c r="GG194" s="15"/>
      <c r="GH194" s="15"/>
      <c r="GI194" s="15"/>
      <c r="GJ194" s="15"/>
      <c r="GK194" s="15"/>
      <c r="GL194" s="15"/>
      <c r="GM194" s="15"/>
      <c r="GN194" s="15"/>
      <c r="GO194" s="15"/>
      <c r="GP194" s="15"/>
      <c r="GQ194" s="15"/>
      <c r="GR194" s="15"/>
      <c r="GS194" s="15"/>
      <c r="GT194" s="15"/>
      <c r="GU194" s="15"/>
      <c r="GV194" s="15"/>
      <c r="GW194" s="15"/>
      <c r="GX194" s="15"/>
      <c r="GY194" s="15"/>
      <c r="GZ194" s="15"/>
      <c r="HA194" s="15"/>
      <c r="HB194" s="15"/>
      <c r="HC194" s="15"/>
      <c r="HD194" s="15"/>
      <c r="HE194" s="15"/>
      <c r="HF194" s="15"/>
      <c r="HG194" s="15"/>
      <c r="HH194" s="15"/>
      <c r="HI194" s="15"/>
      <c r="HJ194" s="15"/>
      <c r="HK194" s="15"/>
      <c r="HL194" s="15"/>
      <c r="HM194" s="15"/>
      <c r="HN194" s="15"/>
      <c r="HO194" s="15"/>
      <c r="HP194" s="15"/>
      <c r="HQ194" s="15"/>
      <c r="HR194" s="15"/>
      <c r="HS194" s="15"/>
      <c r="HT194" s="15"/>
      <c r="HU194" s="15"/>
      <c r="HV194" s="15"/>
      <c r="HW194" s="15"/>
      <c r="HX194" s="15"/>
      <c r="HY194" s="15"/>
      <c r="HZ194" s="15"/>
      <c r="IA194" s="15"/>
      <c r="IB194" s="15"/>
      <c r="IC194" s="15"/>
      <c r="ID194" s="15"/>
      <c r="IE194" s="15"/>
      <c r="IF194" s="15"/>
      <c r="IG194" s="15"/>
      <c r="IH194" s="15"/>
      <c r="II194" s="15"/>
      <c r="IJ194" s="15"/>
      <c r="IK194" s="15"/>
      <c r="IL194" s="15"/>
      <c r="IM194" s="15"/>
      <c r="IN194" s="15"/>
      <c r="IO194" s="15"/>
      <c r="IP194" s="15"/>
      <c r="IQ194" s="15"/>
      <c r="IR194" s="15"/>
      <c r="IS194" s="15"/>
      <c r="IT194" s="15"/>
      <c r="IU194" s="15"/>
      <c r="IV194" s="15"/>
      <c r="IW194" s="15"/>
      <c r="IX194" s="15"/>
      <c r="IY194" s="15"/>
      <c r="IZ194" s="15"/>
    </row>
    <row r="195" spans="1:260" s="25" customFormat="1" ht="27" customHeight="1">
      <c r="A195" s="11">
        <f t="shared" si="167"/>
        <v>22</v>
      </c>
      <c r="B195" s="16" t="str">
        <f>VLOOKUP(A195,'Tên tỉnh'!$A$3:$C$65,2,FALSE)</f>
        <v>VNPT Hà Giang</v>
      </c>
      <c r="C195" s="17" t="str">
        <f>VLOOKUP(A195,'Tên tỉnh'!$A$3:$C$65,3,FALSE)</f>
        <v>Hà Giang</v>
      </c>
      <c r="D195" s="18" t="s">
        <v>485</v>
      </c>
      <c r="E195" s="17" t="s">
        <v>486</v>
      </c>
      <c r="F195" s="19">
        <v>43633</v>
      </c>
      <c r="G195" s="11">
        <v>1</v>
      </c>
      <c r="H195" s="11" t="s">
        <v>487</v>
      </c>
      <c r="I195" s="20">
        <v>44056</v>
      </c>
      <c r="J195" s="21" t="s">
        <v>419</v>
      </c>
      <c r="K195" s="11" t="s">
        <v>26</v>
      </c>
      <c r="L195" s="13">
        <v>829150</v>
      </c>
      <c r="M195" s="13" t="e">
        <f>VLOOKUP(C195,[1]!Table1[[Province]:[Ngày HĐ dự phòng]],5,FALSE)</f>
        <v>#REF!</v>
      </c>
      <c r="N195" s="13" t="e">
        <f>VLOOKUP(C195,[1]!Table1[[Province]:[Ngày HĐ dự phòng]],6,FALSE)</f>
        <v>#REF!</v>
      </c>
      <c r="O195" s="13" t="e">
        <f t="shared" si="156"/>
        <v>#REF!</v>
      </c>
      <c r="P195" s="12"/>
      <c r="Q195" s="22" t="e">
        <f>VLOOKUP(C195,[1]!Table1[[Province]:[Ngày HĐ dự phòng]],15,FALSE)</f>
        <v>#REF!</v>
      </c>
      <c r="R195" s="12"/>
      <c r="S195" s="22">
        <v>44153</v>
      </c>
      <c r="T195" s="22">
        <v>44068</v>
      </c>
      <c r="U195" s="22" t="e">
        <f t="shared" ref="U195:U202" si="220">Q195</f>
        <v>#REF!</v>
      </c>
      <c r="V195" s="14" t="e">
        <f t="shared" ref="V195:V202" si="221">U195-T195+1</f>
        <v>#REF!</v>
      </c>
      <c r="W195" s="12">
        <v>45</v>
      </c>
      <c r="X195" s="14" t="e">
        <f t="shared" ref="X195:X202" si="222">V195-W195</f>
        <v>#REF!</v>
      </c>
      <c r="Y195" s="218" t="e">
        <f>VLOOKUP(C195,[1]!Table1[[Province]:[Ngày HĐ dự phòng]],34,FALSE)</f>
        <v>#REF!</v>
      </c>
      <c r="Z195" s="22" t="e">
        <f>VLOOKUP(C195,[1]!Table1[[Province]:[Ngày HĐ dự phòng]],35,FALSE)</f>
        <v>#REF!</v>
      </c>
      <c r="AA195" s="218" t="e">
        <f>VLOOKUP(C195,[1]!Table1[[Province]:[Ngày HĐ dự phòng]],36,FALSE)</f>
        <v>#REF!</v>
      </c>
      <c r="AB195" s="22" t="e">
        <f>VLOOKUP(C195,[1]!Table1[[Province]:[Ngày HĐ dự phòng]],37,FALSE)</f>
        <v>#REF!</v>
      </c>
      <c r="AC195" s="40" t="e">
        <f t="shared" ref="AC195:AC202" si="223">O195</f>
        <v>#REF!</v>
      </c>
      <c r="AD195" s="43" t="e">
        <f t="shared" ref="AD195:AD202" si="224">AC195*0.1</f>
        <v>#REF!</v>
      </c>
      <c r="AE195" s="43" t="e">
        <f t="shared" ref="AE195:AE202" si="225">AC195+AD195</f>
        <v>#REF!</v>
      </c>
      <c r="AF195" s="39" t="e">
        <f>VLOOKUP(C195,[1]!Table1[[Province]:[Ngày HĐ dự phòng]],13,FALSE)</f>
        <v>#REF!</v>
      </c>
      <c r="AG195" s="39" t="e">
        <f t="shared" ref="AG195:AG202" si="226">AF195</f>
        <v>#REF!</v>
      </c>
      <c r="AH195" s="39">
        <v>44068</v>
      </c>
      <c r="AI195" s="39">
        <v>44097</v>
      </c>
      <c r="AJ195" s="39">
        <v>44097</v>
      </c>
      <c r="AK195" s="231" t="s">
        <v>497</v>
      </c>
      <c r="AL195" s="230">
        <v>44153</v>
      </c>
      <c r="AM195" s="42">
        <v>3008400799</v>
      </c>
      <c r="AN195" s="230">
        <v>44913</v>
      </c>
      <c r="AO195" s="39" t="e">
        <f t="shared" ref="AO195:AO202" si="227">AF195</f>
        <v>#REF!</v>
      </c>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c r="BO195" s="34"/>
      <c r="BP195" s="34"/>
      <c r="BQ195" s="34"/>
      <c r="BR195" s="34"/>
      <c r="BS195" s="34"/>
      <c r="BT195" s="34"/>
      <c r="BU195" s="34"/>
      <c r="BV195" s="34"/>
      <c r="BW195" s="34"/>
      <c r="BX195" s="34"/>
      <c r="BY195" s="34"/>
      <c r="BZ195" s="34"/>
      <c r="CA195" s="34"/>
      <c r="CB195" s="34"/>
      <c r="CC195" s="34"/>
      <c r="CD195" s="34"/>
      <c r="CE195" s="34"/>
      <c r="CF195" s="34"/>
      <c r="CG195" s="34"/>
      <c r="CH195" s="34"/>
      <c r="CI195" s="34"/>
      <c r="CJ195" s="34"/>
      <c r="CK195" s="34"/>
      <c r="CL195" s="34"/>
      <c r="CM195" s="34"/>
      <c r="CN195" s="34"/>
      <c r="CO195" s="34"/>
      <c r="CP195" s="34"/>
      <c r="CQ195" s="34"/>
      <c r="CR195" s="34"/>
      <c r="CS195" s="34"/>
      <c r="CT195" s="34"/>
      <c r="CU195" s="34"/>
      <c r="CV195" s="34"/>
      <c r="CW195" s="34"/>
      <c r="CX195" s="34"/>
      <c r="CY195" s="34"/>
      <c r="CZ195" s="34"/>
      <c r="DA195" s="34"/>
      <c r="DB195" s="34"/>
      <c r="DC195" s="34"/>
      <c r="DD195" s="34"/>
      <c r="DE195" s="34"/>
      <c r="DF195" s="34"/>
      <c r="DG195" s="34"/>
      <c r="DH195" s="34"/>
      <c r="DI195" s="34"/>
      <c r="DJ195" s="34"/>
      <c r="DK195" s="34"/>
      <c r="DL195" s="34"/>
      <c r="DM195" s="34"/>
      <c r="DN195" s="34"/>
      <c r="DO195" s="34"/>
      <c r="DP195" s="34"/>
      <c r="DQ195" s="34"/>
      <c r="DR195" s="34"/>
      <c r="DS195" s="34"/>
      <c r="DT195" s="34"/>
      <c r="DU195" s="34"/>
      <c r="DV195" s="34"/>
      <c r="DW195" s="34"/>
      <c r="DX195" s="34"/>
      <c r="DY195" s="34"/>
      <c r="DZ195" s="34"/>
      <c r="EA195" s="34"/>
      <c r="EB195" s="34"/>
      <c r="EC195" s="34"/>
      <c r="ED195" s="34"/>
      <c r="EE195" s="34"/>
      <c r="EF195" s="34"/>
      <c r="EG195" s="34"/>
      <c r="EH195" s="34"/>
      <c r="EI195" s="34"/>
      <c r="EJ195" s="34"/>
      <c r="EK195" s="34"/>
      <c r="EL195" s="34"/>
      <c r="EM195" s="34"/>
      <c r="EN195" s="34"/>
      <c r="EO195" s="34"/>
      <c r="EP195" s="34"/>
      <c r="EQ195" s="34"/>
      <c r="ER195" s="34"/>
      <c r="ES195" s="34"/>
      <c r="ET195" s="34"/>
      <c r="EU195" s="34"/>
      <c r="EV195" s="34"/>
      <c r="EW195" s="34"/>
      <c r="EX195" s="34"/>
      <c r="EY195" s="34"/>
      <c r="EZ195" s="34"/>
      <c r="FA195" s="34"/>
      <c r="FB195" s="34"/>
      <c r="FC195" s="34"/>
      <c r="FD195" s="34"/>
      <c r="FE195" s="34"/>
      <c r="FF195" s="34"/>
      <c r="FG195" s="34"/>
      <c r="FH195" s="34"/>
      <c r="FI195" s="34"/>
      <c r="FJ195" s="34"/>
      <c r="FK195" s="34"/>
      <c r="FL195" s="34"/>
      <c r="FM195" s="34"/>
      <c r="FN195" s="34"/>
      <c r="FO195" s="34"/>
      <c r="FP195" s="34"/>
      <c r="FQ195" s="34"/>
      <c r="FR195" s="34"/>
      <c r="FS195" s="34"/>
      <c r="FT195" s="34"/>
      <c r="FU195" s="34"/>
      <c r="FV195" s="34"/>
      <c r="FW195" s="34"/>
      <c r="FX195" s="34"/>
      <c r="FY195" s="34"/>
      <c r="FZ195" s="34"/>
      <c r="GA195" s="34"/>
      <c r="GB195" s="34"/>
      <c r="GC195" s="34"/>
      <c r="GD195" s="34"/>
      <c r="GE195" s="34"/>
      <c r="GF195" s="34"/>
      <c r="GG195" s="34"/>
      <c r="GH195" s="34"/>
      <c r="GI195" s="34"/>
      <c r="GJ195" s="34"/>
      <c r="GK195" s="34"/>
      <c r="GL195" s="34"/>
      <c r="GM195" s="34"/>
      <c r="GN195" s="34"/>
      <c r="GO195" s="34"/>
      <c r="GP195" s="34"/>
      <c r="GQ195" s="34"/>
      <c r="GR195" s="34"/>
      <c r="GS195" s="34"/>
      <c r="GT195" s="34"/>
      <c r="GU195" s="34"/>
      <c r="GV195" s="34"/>
      <c r="GW195" s="34"/>
      <c r="GX195" s="34"/>
      <c r="GY195" s="34"/>
      <c r="GZ195" s="34"/>
      <c r="HA195" s="34"/>
      <c r="HB195" s="34"/>
      <c r="HC195" s="34"/>
      <c r="HD195" s="34"/>
      <c r="HE195" s="34"/>
      <c r="HF195" s="34"/>
      <c r="HG195" s="34"/>
      <c r="HH195" s="34"/>
      <c r="HI195" s="34"/>
      <c r="HJ195" s="34"/>
      <c r="HK195" s="34"/>
      <c r="HL195" s="34"/>
      <c r="HM195" s="34"/>
      <c r="HN195" s="34"/>
      <c r="HO195" s="34"/>
      <c r="HP195" s="34"/>
      <c r="HQ195" s="34"/>
      <c r="HR195" s="34"/>
      <c r="HS195" s="34"/>
      <c r="HT195" s="34"/>
      <c r="HU195" s="34"/>
      <c r="HV195" s="34"/>
      <c r="HW195" s="34"/>
      <c r="HX195" s="34"/>
      <c r="HY195" s="34"/>
      <c r="HZ195" s="34"/>
      <c r="IA195" s="34"/>
      <c r="IB195" s="34"/>
      <c r="IC195" s="34"/>
      <c r="ID195" s="34"/>
      <c r="IE195" s="34"/>
      <c r="IF195" s="34"/>
      <c r="IG195" s="34"/>
      <c r="IH195" s="34"/>
      <c r="II195" s="34"/>
      <c r="IJ195" s="34"/>
      <c r="IK195" s="34"/>
      <c r="IL195" s="34"/>
      <c r="IM195" s="34"/>
      <c r="IN195" s="34"/>
      <c r="IO195" s="34"/>
      <c r="IP195" s="34"/>
      <c r="IQ195" s="34"/>
      <c r="IR195" s="34"/>
      <c r="IS195" s="34"/>
      <c r="IT195" s="34"/>
      <c r="IU195" s="34"/>
      <c r="IV195" s="34"/>
      <c r="IW195" s="34"/>
      <c r="IX195" s="34"/>
      <c r="IY195" s="34"/>
      <c r="IZ195" s="34"/>
    </row>
    <row r="196" spans="1:260" s="10" customFormat="1" ht="36.75" customHeight="1">
      <c r="A196" s="11">
        <f t="shared" si="167"/>
        <v>22</v>
      </c>
      <c r="B196" s="16" t="str">
        <f>VLOOKUP(A196,'Tên tỉnh'!$A$3:$C$65,2,FALSE)</f>
        <v>VNPT Hà Giang</v>
      </c>
      <c r="C196" s="17" t="str">
        <f>VLOOKUP(A196,'Tên tỉnh'!$A$3:$C$65,3,FALSE)</f>
        <v>Hà Giang</v>
      </c>
      <c r="D196" s="18" t="s">
        <v>485</v>
      </c>
      <c r="E196" s="17" t="s">
        <v>486</v>
      </c>
      <c r="F196" s="19">
        <v>43633</v>
      </c>
      <c r="G196" s="11">
        <v>2</v>
      </c>
      <c r="H196" s="12" t="s">
        <v>488</v>
      </c>
      <c r="I196" s="20">
        <v>44056</v>
      </c>
      <c r="J196" s="21" t="s">
        <v>419</v>
      </c>
      <c r="K196" s="11" t="s">
        <v>26</v>
      </c>
      <c r="L196" s="13">
        <v>829150</v>
      </c>
      <c r="M196" s="13" t="e">
        <f>VLOOKUP(C196,[2]!Table1[[Province]:[Ngày HĐ dự phòng]],5,FALSE)</f>
        <v>#REF!</v>
      </c>
      <c r="N196" s="13" t="e">
        <f>VLOOKUP(C196,[2]!Table1[[Province]:[Ngày HĐ dự phòng]],6,FALSE)</f>
        <v>#REF!</v>
      </c>
      <c r="O196" s="13" t="e">
        <f t="shared" si="156"/>
        <v>#REF!</v>
      </c>
      <c r="P196" s="12"/>
      <c r="Q196" s="22" t="e">
        <f>VLOOKUP(C196,[2]!Table1[[Province]:[Ngày HĐ dự phòng]],14,FALSE)</f>
        <v>#REF!</v>
      </c>
      <c r="R196" s="12"/>
      <c r="S196" s="22">
        <v>44154</v>
      </c>
      <c r="T196" s="22">
        <v>44091</v>
      </c>
      <c r="U196" s="22" t="e">
        <f t="shared" si="220"/>
        <v>#REF!</v>
      </c>
      <c r="V196" s="14" t="e">
        <f t="shared" si="221"/>
        <v>#REF!</v>
      </c>
      <c r="W196" s="12">
        <v>30</v>
      </c>
      <c r="X196" s="14" t="e">
        <f t="shared" si="222"/>
        <v>#REF!</v>
      </c>
      <c r="Y196" s="218" t="e">
        <f>VLOOKUP(C196,[2]!Table1[[Province]:[Ngày HĐ dự phòng]],30,FALSE)</f>
        <v>#REF!</v>
      </c>
      <c r="Z196" s="22" t="e">
        <f>VLOOKUP(C196,[2]!Table1[[Province]:[Ngày HĐ dự phòng]],31,FALSE)</f>
        <v>#REF!</v>
      </c>
      <c r="AA196" s="218" t="e">
        <f>VLOOKUP(C196,[2]!Table1[[Province]:[Ngày HĐ dự phòng]],32,FALSE)</f>
        <v>#REF!</v>
      </c>
      <c r="AB196" s="22" t="e">
        <f>VLOOKUP(C196,[2]!Table1[[Province]:[Ngày HĐ dự phòng]],33,FALSE)</f>
        <v>#REF!</v>
      </c>
      <c r="AC196" s="40" t="e">
        <f t="shared" si="223"/>
        <v>#REF!</v>
      </c>
      <c r="AD196" s="43" t="e">
        <f t="shared" si="224"/>
        <v>#REF!</v>
      </c>
      <c r="AE196" s="43" t="e">
        <f t="shared" si="225"/>
        <v>#REF!</v>
      </c>
      <c r="AF196" s="39" t="e">
        <f>VLOOKUP(C196,[2]!Table1[[Province]:[Ngày HĐ dự phòng]],12,FALSE)</f>
        <v>#REF!</v>
      </c>
      <c r="AG196" s="39" t="e">
        <f t="shared" si="226"/>
        <v>#REF!</v>
      </c>
      <c r="AH196" s="39">
        <v>44091</v>
      </c>
      <c r="AI196" s="39">
        <v>44111</v>
      </c>
      <c r="AJ196" s="39">
        <v>44111</v>
      </c>
      <c r="AK196" s="231" t="s">
        <v>498</v>
      </c>
      <c r="AL196" s="230">
        <v>44154</v>
      </c>
      <c r="AM196" s="42">
        <v>1557031765</v>
      </c>
      <c r="AN196" s="230">
        <v>44914</v>
      </c>
      <c r="AO196" s="39" t="e">
        <f t="shared" si="227"/>
        <v>#REF!</v>
      </c>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c r="EM196" s="15"/>
      <c r="EN196" s="15"/>
      <c r="EO196" s="15"/>
      <c r="EP196" s="15"/>
      <c r="EQ196" s="15"/>
      <c r="ER196" s="15"/>
      <c r="ES196" s="15"/>
      <c r="ET196" s="15"/>
      <c r="EU196" s="15"/>
      <c r="EV196" s="15"/>
      <c r="EW196" s="15"/>
      <c r="EX196" s="15"/>
      <c r="EY196" s="15"/>
      <c r="EZ196" s="15"/>
      <c r="FA196" s="15"/>
      <c r="FB196" s="15"/>
      <c r="FC196" s="15"/>
      <c r="FD196" s="15"/>
      <c r="FE196" s="15"/>
      <c r="FF196" s="15"/>
      <c r="FG196" s="15"/>
      <c r="FH196" s="15"/>
      <c r="FI196" s="15"/>
      <c r="FJ196" s="15"/>
      <c r="FK196" s="15"/>
      <c r="FL196" s="15"/>
      <c r="FM196" s="15"/>
      <c r="FN196" s="15"/>
      <c r="FO196" s="15"/>
      <c r="FP196" s="15"/>
      <c r="FQ196" s="15"/>
      <c r="FR196" s="15"/>
      <c r="FS196" s="15"/>
      <c r="FT196" s="15"/>
      <c r="FU196" s="15"/>
      <c r="FV196" s="15"/>
      <c r="FW196" s="15"/>
      <c r="FX196" s="15"/>
      <c r="FY196" s="15"/>
      <c r="FZ196" s="15"/>
      <c r="GA196" s="15"/>
      <c r="GB196" s="15"/>
      <c r="GC196" s="15"/>
      <c r="GD196" s="15"/>
      <c r="GE196" s="15"/>
      <c r="GF196" s="15"/>
      <c r="GG196" s="15"/>
      <c r="GH196" s="15"/>
      <c r="GI196" s="15"/>
      <c r="GJ196" s="15"/>
      <c r="GK196" s="15"/>
      <c r="GL196" s="15"/>
      <c r="GM196" s="15"/>
      <c r="GN196" s="15"/>
      <c r="GO196" s="15"/>
      <c r="GP196" s="15"/>
      <c r="GQ196" s="15"/>
      <c r="GR196" s="15"/>
      <c r="GS196" s="15"/>
      <c r="GT196" s="15"/>
      <c r="GU196" s="15"/>
      <c r="GV196" s="15"/>
      <c r="GW196" s="15"/>
      <c r="GX196" s="15"/>
      <c r="GY196" s="15"/>
      <c r="GZ196" s="15"/>
      <c r="HA196" s="15"/>
      <c r="HB196" s="15"/>
      <c r="HC196" s="15"/>
      <c r="HD196" s="15"/>
      <c r="HE196" s="15"/>
      <c r="HF196" s="15"/>
      <c r="HG196" s="15"/>
      <c r="HH196" s="15"/>
      <c r="HI196" s="15"/>
      <c r="HJ196" s="15"/>
      <c r="HK196" s="15"/>
      <c r="HL196" s="15"/>
      <c r="HM196" s="15"/>
      <c r="HN196" s="15"/>
      <c r="HO196" s="15"/>
      <c r="HP196" s="15"/>
      <c r="HQ196" s="15"/>
      <c r="HR196" s="15"/>
      <c r="HS196" s="15"/>
      <c r="HT196" s="15"/>
      <c r="HU196" s="15"/>
      <c r="HV196" s="15"/>
      <c r="HW196" s="15"/>
      <c r="HX196" s="15"/>
      <c r="HY196" s="15"/>
      <c r="HZ196" s="15"/>
      <c r="IA196" s="15"/>
      <c r="IB196" s="15"/>
      <c r="IC196" s="15"/>
      <c r="ID196" s="15"/>
      <c r="IE196" s="15"/>
      <c r="IF196" s="15"/>
      <c r="IG196" s="15"/>
      <c r="IH196" s="15"/>
      <c r="II196" s="15"/>
      <c r="IJ196" s="15"/>
      <c r="IK196" s="15"/>
      <c r="IL196" s="15"/>
      <c r="IM196" s="15"/>
      <c r="IN196" s="15"/>
      <c r="IO196" s="15"/>
      <c r="IP196" s="15"/>
      <c r="IQ196" s="15"/>
      <c r="IR196" s="15"/>
      <c r="IS196" s="15"/>
      <c r="IT196" s="15"/>
      <c r="IU196" s="15"/>
      <c r="IV196" s="15"/>
      <c r="IW196" s="15"/>
      <c r="IX196" s="15"/>
      <c r="IY196" s="15"/>
      <c r="IZ196" s="15"/>
    </row>
    <row r="197" spans="1:260" s="10" customFormat="1" ht="36.75" customHeight="1">
      <c r="A197" s="11">
        <f t="shared" si="167"/>
        <v>22</v>
      </c>
      <c r="B197" s="16" t="str">
        <f>VLOOKUP(A197,'Tên tỉnh'!$A$3:$C$65,2,FALSE)</f>
        <v>VNPT Hà Giang</v>
      </c>
      <c r="C197" s="17" t="str">
        <f>VLOOKUP(A197,'Tên tỉnh'!$A$3:$C$65,3,FALSE)</f>
        <v>Hà Giang</v>
      </c>
      <c r="D197" s="18" t="s">
        <v>485</v>
      </c>
      <c r="E197" s="17" t="s">
        <v>486</v>
      </c>
      <c r="F197" s="19">
        <v>43633</v>
      </c>
      <c r="G197" s="11">
        <v>3</v>
      </c>
      <c r="H197" s="12" t="s">
        <v>494</v>
      </c>
      <c r="I197" s="20">
        <v>44056</v>
      </c>
      <c r="J197" s="21" t="s">
        <v>419</v>
      </c>
      <c r="K197" s="11" t="s">
        <v>26</v>
      </c>
      <c r="L197" s="13">
        <v>829150</v>
      </c>
      <c r="M197" s="13" t="e">
        <f>VLOOKUP(C197,[3]!Table1[[Province]:[Ngày HĐ dự phòng]],5,FALSE)</f>
        <v>#REF!</v>
      </c>
      <c r="N197" s="13" t="e">
        <f>VLOOKUP(C197,[3]!Table1[[Province]:[Ngày HĐ dự phòng]],6,FALSE)</f>
        <v>#REF!</v>
      </c>
      <c r="O197" s="13" t="e">
        <f t="shared" si="156"/>
        <v>#REF!</v>
      </c>
      <c r="P197" s="12"/>
      <c r="Q197" s="22" t="e">
        <f>VLOOKUP(C197,[3]!Table1[[Province]:[Ngày HĐ dự phòng]],14,FALSE)</f>
        <v>#REF!</v>
      </c>
      <c r="R197" s="12"/>
      <c r="S197" s="22">
        <v>44180</v>
      </c>
      <c r="T197" s="22">
        <v>44118</v>
      </c>
      <c r="U197" s="22" t="e">
        <f t="shared" si="220"/>
        <v>#REF!</v>
      </c>
      <c r="V197" s="14" t="e">
        <f t="shared" si="221"/>
        <v>#REF!</v>
      </c>
      <c r="W197" s="12">
        <v>30</v>
      </c>
      <c r="X197" s="14" t="e">
        <f t="shared" si="222"/>
        <v>#REF!</v>
      </c>
      <c r="Y197" s="218" t="e">
        <f>VLOOKUP(C197,[3]!Table1[[Province]:[Ngày HĐ dự phòng]],30,FALSE)</f>
        <v>#REF!</v>
      </c>
      <c r="Z197" s="22" t="e">
        <f>VLOOKUP(C197,[3]!Table1[[Province]:[Ngày HĐ dự phòng]],31,FALSE)</f>
        <v>#REF!</v>
      </c>
      <c r="AA197" s="218" t="e">
        <f>VLOOKUP(C197,[3]!Table1[[Province]:[Ngày HĐ dự phòng]],32,FALSE)</f>
        <v>#REF!</v>
      </c>
      <c r="AB197" s="22" t="e">
        <f>VLOOKUP(C197,[3]!Table1[[Province]:[Ngày HĐ dự phòng]],33,FALSE)</f>
        <v>#REF!</v>
      </c>
      <c r="AC197" s="40" t="e">
        <f t="shared" si="223"/>
        <v>#REF!</v>
      </c>
      <c r="AD197" s="43" t="e">
        <f t="shared" si="224"/>
        <v>#REF!</v>
      </c>
      <c r="AE197" s="43" t="e">
        <f t="shared" si="225"/>
        <v>#REF!</v>
      </c>
      <c r="AF197" s="39" t="e">
        <f>VLOOKUP(C197,[3]!Table1[[Province]:[Ngày HĐ dự phòng]],12,FALSE)</f>
        <v>#REF!</v>
      </c>
      <c r="AG197" s="39" t="e">
        <f t="shared" si="226"/>
        <v>#REF!</v>
      </c>
      <c r="AH197" s="39">
        <v>44118</v>
      </c>
      <c r="AI197" s="39">
        <v>44132</v>
      </c>
      <c r="AJ197" s="39">
        <v>44132</v>
      </c>
      <c r="AK197" s="231" t="s">
        <v>499</v>
      </c>
      <c r="AL197" s="230">
        <v>44190</v>
      </c>
      <c r="AM197" s="42">
        <v>1453466784</v>
      </c>
      <c r="AN197" s="230">
        <v>44941</v>
      </c>
      <c r="AO197" s="39" t="e">
        <f t="shared" si="227"/>
        <v>#REF!</v>
      </c>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c r="EM197" s="15"/>
      <c r="EN197" s="15"/>
      <c r="EO197" s="15"/>
      <c r="EP197" s="15"/>
      <c r="EQ197" s="15"/>
      <c r="ER197" s="15"/>
      <c r="ES197" s="15"/>
      <c r="ET197" s="15"/>
      <c r="EU197" s="15"/>
      <c r="EV197" s="15"/>
      <c r="EW197" s="15"/>
      <c r="EX197" s="15"/>
      <c r="EY197" s="15"/>
      <c r="EZ197" s="15"/>
      <c r="FA197" s="15"/>
      <c r="FB197" s="15"/>
      <c r="FC197" s="15"/>
      <c r="FD197" s="15"/>
      <c r="FE197" s="15"/>
      <c r="FF197" s="15"/>
      <c r="FG197" s="15"/>
      <c r="FH197" s="15"/>
      <c r="FI197" s="15"/>
      <c r="FJ197" s="15"/>
      <c r="FK197" s="15"/>
      <c r="FL197" s="15"/>
      <c r="FM197" s="15"/>
      <c r="FN197" s="15"/>
      <c r="FO197" s="15"/>
      <c r="FP197" s="15"/>
      <c r="FQ197" s="15"/>
      <c r="FR197" s="15"/>
      <c r="FS197" s="15"/>
      <c r="FT197" s="15"/>
      <c r="FU197" s="15"/>
      <c r="FV197" s="15"/>
      <c r="FW197" s="15"/>
      <c r="FX197" s="15"/>
      <c r="FY197" s="15"/>
      <c r="FZ197" s="15"/>
      <c r="GA197" s="15"/>
      <c r="GB197" s="15"/>
      <c r="GC197" s="15"/>
      <c r="GD197" s="15"/>
      <c r="GE197" s="15"/>
      <c r="GF197" s="15"/>
      <c r="GG197" s="15"/>
      <c r="GH197" s="15"/>
      <c r="GI197" s="15"/>
      <c r="GJ197" s="15"/>
      <c r="GK197" s="15"/>
      <c r="GL197" s="15"/>
      <c r="GM197" s="15"/>
      <c r="GN197" s="15"/>
      <c r="GO197" s="15"/>
      <c r="GP197" s="15"/>
      <c r="GQ197" s="15"/>
      <c r="GR197" s="15"/>
      <c r="GS197" s="15"/>
      <c r="GT197" s="15"/>
      <c r="GU197" s="15"/>
      <c r="GV197" s="15"/>
      <c r="GW197" s="15"/>
      <c r="GX197" s="15"/>
      <c r="GY197" s="15"/>
      <c r="GZ197" s="15"/>
      <c r="HA197" s="15"/>
      <c r="HB197" s="15"/>
      <c r="HC197" s="15"/>
      <c r="HD197" s="15"/>
      <c r="HE197" s="15"/>
      <c r="HF197" s="15"/>
      <c r="HG197" s="15"/>
      <c r="HH197" s="15"/>
      <c r="HI197" s="15"/>
      <c r="HJ197" s="15"/>
      <c r="HK197" s="15"/>
      <c r="HL197" s="15"/>
      <c r="HM197" s="15"/>
      <c r="HN197" s="15"/>
      <c r="HO197" s="15"/>
      <c r="HP197" s="15"/>
      <c r="HQ197" s="15"/>
      <c r="HR197" s="15"/>
      <c r="HS197" s="15"/>
      <c r="HT197" s="15"/>
      <c r="HU197" s="15"/>
      <c r="HV197" s="15"/>
      <c r="HW197" s="15"/>
      <c r="HX197" s="15"/>
      <c r="HY197" s="15"/>
      <c r="HZ197" s="15"/>
      <c r="IA197" s="15"/>
      <c r="IB197" s="15"/>
      <c r="IC197" s="15"/>
      <c r="ID197" s="15"/>
      <c r="IE197" s="15"/>
      <c r="IF197" s="15"/>
      <c r="IG197" s="15"/>
      <c r="IH197" s="15"/>
      <c r="II197" s="15"/>
      <c r="IJ197" s="15"/>
      <c r="IK197" s="15"/>
      <c r="IL197" s="15"/>
      <c r="IM197" s="15"/>
      <c r="IN197" s="15"/>
      <c r="IO197" s="15"/>
      <c r="IP197" s="15"/>
      <c r="IQ197" s="15"/>
      <c r="IR197" s="15"/>
      <c r="IS197" s="15"/>
      <c r="IT197" s="15"/>
      <c r="IU197" s="15"/>
      <c r="IV197" s="15"/>
      <c r="IW197" s="15"/>
      <c r="IX197" s="15"/>
      <c r="IY197" s="15"/>
      <c r="IZ197" s="15"/>
    </row>
    <row r="198" spans="1:260" s="10" customFormat="1" ht="36.75" customHeight="1">
      <c r="A198" s="11">
        <f t="shared" si="167"/>
        <v>22</v>
      </c>
      <c r="B198" s="16" t="str">
        <f>VLOOKUP(A198,'Tên tỉnh'!$A$3:$C$65,2,FALSE)</f>
        <v>VNPT Hà Giang</v>
      </c>
      <c r="C198" s="17" t="str">
        <f>VLOOKUP(A198,'Tên tỉnh'!$A$3:$C$65,3,FALSE)</f>
        <v>Hà Giang</v>
      </c>
      <c r="D198" s="18" t="s">
        <v>485</v>
      </c>
      <c r="E198" s="17" t="s">
        <v>486</v>
      </c>
      <c r="F198" s="19">
        <v>43633</v>
      </c>
      <c r="G198" s="11">
        <v>4</v>
      </c>
      <c r="H198" s="11" t="s">
        <v>489</v>
      </c>
      <c r="I198" s="20">
        <v>44056</v>
      </c>
      <c r="J198" s="21" t="s">
        <v>419</v>
      </c>
      <c r="K198" s="11" t="s">
        <v>26</v>
      </c>
      <c r="L198" s="13">
        <v>829150</v>
      </c>
      <c r="M198" s="13" t="e">
        <f>VLOOKUP(C198,[4]!Table1[[Province]:[Ngày HĐ dự phòng]],6,FALSE)</f>
        <v>#REF!</v>
      </c>
      <c r="N198" s="13" t="e">
        <f>VLOOKUP(C198,[4]!Table1[[Province]:[Ngày HĐ dự phòng]],7,FALSE)</f>
        <v>#REF!</v>
      </c>
      <c r="O198" s="13" t="e">
        <f t="shared" ref="O198:O261" si="228">L198*M198</f>
        <v>#REF!</v>
      </c>
      <c r="P198" s="12"/>
      <c r="Q198" s="22" t="e">
        <f>VLOOKUP(C198,[4]!Table1[[Province]:[Ngày HĐ dự phòng]],16,FALSE)</f>
        <v>#REF!</v>
      </c>
      <c r="R198" s="12"/>
      <c r="S198" s="22">
        <v>44208</v>
      </c>
      <c r="T198" s="22">
        <v>44127</v>
      </c>
      <c r="U198" s="22" t="e">
        <f t="shared" si="220"/>
        <v>#REF!</v>
      </c>
      <c r="V198" s="14" t="e">
        <f t="shared" si="221"/>
        <v>#REF!</v>
      </c>
      <c r="W198" s="12">
        <v>30</v>
      </c>
      <c r="X198" s="14" t="e">
        <f t="shared" si="222"/>
        <v>#REF!</v>
      </c>
      <c r="Y198" s="218" t="e">
        <f>VLOOKUP(C198,[4]!Table1[[Province]:[Ngày HĐ dự phòng]],32,FALSE)</f>
        <v>#REF!</v>
      </c>
      <c r="Z198" s="22" t="e">
        <f>VLOOKUP(C198,[4]!Table1[[Province]:[Ngày HĐ dự phòng]],33,FALSE)</f>
        <v>#REF!</v>
      </c>
      <c r="AA198" s="218" t="e">
        <f>VLOOKUP(C198,[4]!Table1[[Province]:[Ngày HĐ dự phòng]],34,FALSE)</f>
        <v>#REF!</v>
      </c>
      <c r="AB198" s="22" t="e">
        <f>VLOOKUP(C198,[4]!Table1[[Province]:[Ngày HĐ dự phòng]],35,FALSE)</f>
        <v>#REF!</v>
      </c>
      <c r="AC198" s="40" t="e">
        <f t="shared" si="223"/>
        <v>#REF!</v>
      </c>
      <c r="AD198" s="43" t="e">
        <f t="shared" si="224"/>
        <v>#REF!</v>
      </c>
      <c r="AE198" s="43" t="e">
        <f t="shared" si="225"/>
        <v>#REF!</v>
      </c>
      <c r="AF198" s="39" t="e">
        <f>VLOOKUP(C198,[4]!Table1[[Province]:[Ngày HĐ dự phòng]],13,FALSE)</f>
        <v>#REF!</v>
      </c>
      <c r="AG198" s="39" t="e">
        <f t="shared" si="226"/>
        <v>#REF!</v>
      </c>
      <c r="AH198" s="39">
        <v>44127</v>
      </c>
      <c r="AI198" s="39">
        <v>44161</v>
      </c>
      <c r="AJ198" s="39">
        <v>44161</v>
      </c>
      <c r="AK198" s="231" t="s">
        <v>500</v>
      </c>
      <c r="AL198" s="230">
        <v>44214</v>
      </c>
      <c r="AM198" s="42">
        <v>241970845</v>
      </c>
      <c r="AN198" s="230">
        <v>44970</v>
      </c>
      <c r="AO198" s="39" t="e">
        <f t="shared" si="227"/>
        <v>#REF!</v>
      </c>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c r="EM198" s="15"/>
      <c r="EN198" s="15"/>
      <c r="EO198" s="15"/>
      <c r="EP198" s="15"/>
      <c r="EQ198" s="15"/>
      <c r="ER198" s="15"/>
      <c r="ES198" s="15"/>
      <c r="ET198" s="15"/>
      <c r="EU198" s="15"/>
      <c r="EV198" s="15"/>
      <c r="EW198" s="15"/>
      <c r="EX198" s="15"/>
      <c r="EY198" s="15"/>
      <c r="EZ198" s="15"/>
      <c r="FA198" s="15"/>
      <c r="FB198" s="15"/>
      <c r="FC198" s="15"/>
      <c r="FD198" s="15"/>
      <c r="FE198" s="15"/>
      <c r="FF198" s="15"/>
      <c r="FG198" s="15"/>
      <c r="FH198" s="15"/>
      <c r="FI198" s="15"/>
      <c r="FJ198" s="15"/>
      <c r="FK198" s="15"/>
      <c r="FL198" s="15"/>
      <c r="FM198" s="15"/>
      <c r="FN198" s="15"/>
      <c r="FO198" s="15"/>
      <c r="FP198" s="15"/>
      <c r="FQ198" s="15"/>
      <c r="FR198" s="15"/>
      <c r="FS198" s="15"/>
      <c r="FT198" s="15"/>
      <c r="FU198" s="15"/>
      <c r="FV198" s="15"/>
      <c r="FW198" s="15"/>
      <c r="FX198" s="15"/>
      <c r="FY198" s="15"/>
      <c r="FZ198" s="15"/>
      <c r="GA198" s="15"/>
      <c r="GB198" s="15"/>
      <c r="GC198" s="15"/>
      <c r="GD198" s="15"/>
      <c r="GE198" s="15"/>
      <c r="GF198" s="15"/>
      <c r="GG198" s="15"/>
      <c r="GH198" s="15"/>
      <c r="GI198" s="15"/>
      <c r="GJ198" s="15"/>
      <c r="GK198" s="15"/>
      <c r="GL198" s="15"/>
      <c r="GM198" s="15"/>
      <c r="GN198" s="15"/>
      <c r="GO198" s="15"/>
      <c r="GP198" s="15"/>
      <c r="GQ198" s="15"/>
      <c r="GR198" s="15"/>
      <c r="GS198" s="15"/>
      <c r="GT198" s="15"/>
      <c r="GU198" s="15"/>
      <c r="GV198" s="15"/>
      <c r="GW198" s="15"/>
      <c r="GX198" s="15"/>
      <c r="GY198" s="15"/>
      <c r="GZ198" s="15"/>
      <c r="HA198" s="15"/>
      <c r="HB198" s="15"/>
      <c r="HC198" s="15"/>
      <c r="HD198" s="15"/>
      <c r="HE198" s="15"/>
      <c r="HF198" s="15"/>
      <c r="HG198" s="15"/>
      <c r="HH198" s="15"/>
      <c r="HI198" s="15"/>
      <c r="HJ198" s="15"/>
      <c r="HK198" s="15"/>
      <c r="HL198" s="15"/>
      <c r="HM198" s="15"/>
      <c r="HN198" s="15"/>
      <c r="HO198" s="15"/>
      <c r="HP198" s="15"/>
      <c r="HQ198" s="15"/>
      <c r="HR198" s="15"/>
      <c r="HS198" s="15"/>
      <c r="HT198" s="15"/>
      <c r="HU198" s="15"/>
      <c r="HV198" s="15"/>
      <c r="HW198" s="15"/>
      <c r="HX198" s="15"/>
      <c r="HY198" s="15"/>
      <c r="HZ198" s="15"/>
      <c r="IA198" s="15"/>
      <c r="IB198" s="15"/>
      <c r="IC198" s="15"/>
      <c r="ID198" s="15"/>
      <c r="IE198" s="15"/>
      <c r="IF198" s="15"/>
      <c r="IG198" s="15"/>
      <c r="IH198" s="15"/>
      <c r="II198" s="15"/>
      <c r="IJ198" s="15"/>
      <c r="IK198" s="15"/>
      <c r="IL198" s="15"/>
      <c r="IM198" s="15"/>
      <c r="IN198" s="15"/>
      <c r="IO198" s="15"/>
      <c r="IP198" s="15"/>
      <c r="IQ198" s="15"/>
      <c r="IR198" s="15"/>
      <c r="IS198" s="15"/>
      <c r="IT198" s="15"/>
      <c r="IU198" s="15"/>
      <c r="IV198" s="15"/>
      <c r="IW198" s="15"/>
      <c r="IX198" s="15"/>
      <c r="IY198" s="15"/>
      <c r="IZ198" s="15"/>
    </row>
    <row r="199" spans="1:260" s="10" customFormat="1" ht="36.75" customHeight="1">
      <c r="A199" s="11">
        <f t="shared" si="167"/>
        <v>22</v>
      </c>
      <c r="B199" s="16" t="str">
        <f>VLOOKUP(A199,'Tên tỉnh'!$A$3:$C$65,2,FALSE)</f>
        <v>VNPT Hà Giang</v>
      </c>
      <c r="C199" s="17" t="str">
        <f>VLOOKUP(A199,'Tên tỉnh'!$A$3:$C$65,3,FALSE)</f>
        <v>Hà Giang</v>
      </c>
      <c r="D199" s="18" t="s">
        <v>485</v>
      </c>
      <c r="E199" s="17" t="s">
        <v>486</v>
      </c>
      <c r="F199" s="19">
        <v>43633</v>
      </c>
      <c r="G199" s="11">
        <v>5</v>
      </c>
      <c r="H199" s="11" t="s">
        <v>490</v>
      </c>
      <c r="I199" s="20">
        <v>44056</v>
      </c>
      <c r="J199" s="21" t="s">
        <v>419</v>
      </c>
      <c r="K199" s="11" t="s">
        <v>26</v>
      </c>
      <c r="L199" s="13">
        <v>829150</v>
      </c>
      <c r="M199" s="13" t="e">
        <f>VLOOKUP(C199,[5]!Table1[[Province]:[Ngày HĐ dự phòng]],5,FALSE)</f>
        <v>#REF!</v>
      </c>
      <c r="N199" s="13" t="e">
        <f>VLOOKUP(C199,[5]!Table1[[Province]:[Ngày HĐ dự phòng]],6,FALSE)</f>
        <v>#REF!</v>
      </c>
      <c r="O199" s="13" t="e">
        <f t="shared" si="228"/>
        <v>#REF!</v>
      </c>
      <c r="P199" s="12"/>
      <c r="Q199" s="22" t="e">
        <f>VLOOKUP(C199,[5]!Table1[[Province]:[Ngày HĐ dự phòng]],14,FALSE)</f>
        <v>#REF!</v>
      </c>
      <c r="R199" s="12"/>
      <c r="S199" s="22">
        <v>44210</v>
      </c>
      <c r="T199" s="22">
        <v>44148</v>
      </c>
      <c r="U199" s="22" t="e">
        <f t="shared" si="220"/>
        <v>#REF!</v>
      </c>
      <c r="V199" s="14" t="e">
        <f t="shared" si="221"/>
        <v>#REF!</v>
      </c>
      <c r="W199" s="12">
        <v>30</v>
      </c>
      <c r="X199" s="14" t="e">
        <f t="shared" si="222"/>
        <v>#REF!</v>
      </c>
      <c r="Y199" s="218" t="e">
        <f>VLOOKUP(C199,[5]!Table1[[Province]:[Ngày HĐ dự phòng]],30,FALSE)</f>
        <v>#REF!</v>
      </c>
      <c r="Z199" s="22" t="e">
        <f>VLOOKUP(C199,[5]!Table1[[Province]:[Ngày HĐ dự phòng]],31,FALSE)</f>
        <v>#REF!</v>
      </c>
      <c r="AA199" s="218" t="e">
        <f>VLOOKUP(C199,[5]!Table1[[Province]:[Ngày HĐ dự phòng]],32,FALSE)</f>
        <v>#REF!</v>
      </c>
      <c r="AB199" s="22" t="e">
        <f>VLOOKUP(C199,[5]!Table1[[Province]:[Ngày HĐ dự phòng]],33,FALSE)</f>
        <v>#REF!</v>
      </c>
      <c r="AC199" s="40" t="e">
        <f t="shared" si="223"/>
        <v>#REF!</v>
      </c>
      <c r="AD199" s="43" t="e">
        <f t="shared" si="224"/>
        <v>#REF!</v>
      </c>
      <c r="AE199" s="43" t="e">
        <f t="shared" si="225"/>
        <v>#REF!</v>
      </c>
      <c r="AF199" s="39" t="e">
        <f>VLOOKUP(C199,[5]!Table1[[Province]:[Ngày HĐ dự phòng]],12,FALSE)</f>
        <v>#REF!</v>
      </c>
      <c r="AG199" s="39" t="e">
        <f t="shared" si="226"/>
        <v>#REF!</v>
      </c>
      <c r="AH199" s="39">
        <v>44148</v>
      </c>
      <c r="AI199" s="39">
        <v>44162</v>
      </c>
      <c r="AJ199" s="39">
        <v>44162</v>
      </c>
      <c r="AK199" s="232" t="s">
        <v>501</v>
      </c>
      <c r="AL199" s="230">
        <v>44214</v>
      </c>
      <c r="AM199" s="42">
        <v>786063220</v>
      </c>
      <c r="AN199" s="230">
        <v>44970</v>
      </c>
      <c r="AO199" s="39" t="e">
        <f t="shared" si="227"/>
        <v>#REF!</v>
      </c>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c r="EM199" s="15"/>
      <c r="EN199" s="15"/>
      <c r="EO199" s="15"/>
      <c r="EP199" s="15"/>
      <c r="EQ199" s="15"/>
      <c r="ER199" s="15"/>
      <c r="ES199" s="15"/>
      <c r="ET199" s="15"/>
      <c r="EU199" s="15"/>
      <c r="EV199" s="15"/>
      <c r="EW199" s="15"/>
      <c r="EX199" s="15"/>
      <c r="EY199" s="15"/>
      <c r="EZ199" s="15"/>
      <c r="FA199" s="15"/>
      <c r="FB199" s="15"/>
      <c r="FC199" s="15"/>
      <c r="FD199" s="15"/>
      <c r="FE199" s="15"/>
      <c r="FF199" s="15"/>
      <c r="FG199" s="15"/>
      <c r="FH199" s="15"/>
      <c r="FI199" s="15"/>
      <c r="FJ199" s="15"/>
      <c r="FK199" s="15"/>
      <c r="FL199" s="15"/>
      <c r="FM199" s="15"/>
      <c r="FN199" s="15"/>
      <c r="FO199" s="15"/>
      <c r="FP199" s="15"/>
      <c r="FQ199" s="15"/>
      <c r="FR199" s="15"/>
      <c r="FS199" s="15"/>
      <c r="FT199" s="15"/>
      <c r="FU199" s="15"/>
      <c r="FV199" s="15"/>
      <c r="FW199" s="15"/>
      <c r="FX199" s="15"/>
      <c r="FY199" s="15"/>
      <c r="FZ199" s="15"/>
      <c r="GA199" s="15"/>
      <c r="GB199" s="15"/>
      <c r="GC199" s="15"/>
      <c r="GD199" s="15"/>
      <c r="GE199" s="15"/>
      <c r="GF199" s="15"/>
      <c r="GG199" s="15"/>
      <c r="GH199" s="15"/>
      <c r="GI199" s="15"/>
      <c r="GJ199" s="15"/>
      <c r="GK199" s="15"/>
      <c r="GL199" s="15"/>
      <c r="GM199" s="15"/>
      <c r="GN199" s="15"/>
      <c r="GO199" s="15"/>
      <c r="GP199" s="15"/>
      <c r="GQ199" s="15"/>
      <c r="GR199" s="15"/>
      <c r="GS199" s="15"/>
      <c r="GT199" s="15"/>
      <c r="GU199" s="15"/>
      <c r="GV199" s="15"/>
      <c r="GW199" s="15"/>
      <c r="GX199" s="15"/>
      <c r="GY199" s="15"/>
      <c r="GZ199" s="15"/>
      <c r="HA199" s="15"/>
      <c r="HB199" s="15"/>
      <c r="HC199" s="15"/>
      <c r="HD199" s="15"/>
      <c r="HE199" s="15"/>
      <c r="HF199" s="15"/>
      <c r="HG199" s="15"/>
      <c r="HH199" s="15"/>
      <c r="HI199" s="15"/>
      <c r="HJ199" s="15"/>
      <c r="HK199" s="15"/>
      <c r="HL199" s="15"/>
      <c r="HM199" s="15"/>
      <c r="HN199" s="15"/>
      <c r="HO199" s="15"/>
      <c r="HP199" s="15"/>
      <c r="HQ199" s="15"/>
      <c r="HR199" s="15"/>
      <c r="HS199" s="15"/>
      <c r="HT199" s="15"/>
      <c r="HU199" s="15"/>
      <c r="HV199" s="15"/>
      <c r="HW199" s="15"/>
      <c r="HX199" s="15"/>
      <c r="HY199" s="15"/>
      <c r="HZ199" s="15"/>
      <c r="IA199" s="15"/>
      <c r="IB199" s="15"/>
      <c r="IC199" s="15"/>
      <c r="ID199" s="15"/>
      <c r="IE199" s="15"/>
      <c r="IF199" s="15"/>
      <c r="IG199" s="15"/>
      <c r="IH199" s="15"/>
      <c r="II199" s="15"/>
      <c r="IJ199" s="15"/>
      <c r="IK199" s="15"/>
      <c r="IL199" s="15"/>
      <c r="IM199" s="15"/>
      <c r="IN199" s="15"/>
      <c r="IO199" s="15"/>
      <c r="IP199" s="15"/>
      <c r="IQ199" s="15"/>
      <c r="IR199" s="15"/>
      <c r="IS199" s="15"/>
      <c r="IT199" s="15"/>
      <c r="IU199" s="15"/>
      <c r="IV199" s="15"/>
      <c r="IW199" s="15"/>
      <c r="IX199" s="15"/>
      <c r="IY199" s="15"/>
      <c r="IZ199" s="15"/>
    </row>
    <row r="200" spans="1:260" s="10" customFormat="1" ht="36.75" customHeight="1">
      <c r="A200" s="11">
        <f t="shared" si="167"/>
        <v>22</v>
      </c>
      <c r="B200" s="16" t="str">
        <f>VLOOKUP(A200,'Tên tỉnh'!$A$3:$C$65,2,FALSE)</f>
        <v>VNPT Hà Giang</v>
      </c>
      <c r="C200" s="17" t="str">
        <f>VLOOKUP(A200,'Tên tỉnh'!$A$3:$C$65,3,FALSE)</f>
        <v>Hà Giang</v>
      </c>
      <c r="D200" s="18" t="s">
        <v>485</v>
      </c>
      <c r="E200" s="17" t="s">
        <v>486</v>
      </c>
      <c r="F200" s="19">
        <v>43633</v>
      </c>
      <c r="G200" s="11">
        <v>6</v>
      </c>
      <c r="H200" s="12" t="s">
        <v>491</v>
      </c>
      <c r="I200" s="20">
        <v>44056</v>
      </c>
      <c r="J200" s="21" t="s">
        <v>419</v>
      </c>
      <c r="K200" s="11" t="s">
        <v>26</v>
      </c>
      <c r="L200" s="13">
        <v>829150</v>
      </c>
      <c r="M200" s="13" t="e">
        <f>VLOOKUP(C200,[6]!Table1[[Province]:[Ngày HĐ dự phòng]],5,FALSE)</f>
        <v>#REF!</v>
      </c>
      <c r="N200" s="13" t="e">
        <f>VLOOKUP(C200,[6]!Table1[[Province]:[Ngày HĐ dự phòng]],6,FALSE)</f>
        <v>#REF!</v>
      </c>
      <c r="O200" s="13" t="e">
        <f t="shared" si="228"/>
        <v>#REF!</v>
      </c>
      <c r="P200" s="12"/>
      <c r="Q200" s="22" t="e">
        <f>VLOOKUP(C200,[6]!Table1[[Province]:[Ngày HĐ dự phòng]],14,FALSE)</f>
        <v>#REF!</v>
      </c>
      <c r="R200" s="12"/>
      <c r="S200" s="22">
        <v>44251</v>
      </c>
      <c r="T200" s="22">
        <v>44179</v>
      </c>
      <c r="U200" s="22" t="e">
        <f t="shared" si="220"/>
        <v>#REF!</v>
      </c>
      <c r="V200" s="14" t="e">
        <f t="shared" si="221"/>
        <v>#REF!</v>
      </c>
      <c r="W200" s="12">
        <v>30</v>
      </c>
      <c r="X200" s="14" t="e">
        <f t="shared" si="222"/>
        <v>#REF!</v>
      </c>
      <c r="Y200" s="218" t="e">
        <f>VLOOKUP(C200,[6]!Table1[[Province]:[Ngày HĐ dự phòng]],30,FALSE)</f>
        <v>#REF!</v>
      </c>
      <c r="Z200" s="22" t="e">
        <f>VLOOKUP(C200,[6]!Table1[[Province]:[Ngày HĐ dự phòng]],31,FALSE)</f>
        <v>#REF!</v>
      </c>
      <c r="AA200" s="218" t="e">
        <f>VLOOKUP(C200,[6]!Table1[[Province]:[Ngày HĐ dự phòng]],32,FALSE)</f>
        <v>#REF!</v>
      </c>
      <c r="AB200" s="22" t="e">
        <f>VLOOKUP(C200,[6]!Table1[[Province]:[Ngày HĐ dự phòng]],33,FALSE)</f>
        <v>#REF!</v>
      </c>
      <c r="AC200" s="40" t="e">
        <f t="shared" si="223"/>
        <v>#REF!</v>
      </c>
      <c r="AD200" s="43" t="e">
        <f t="shared" si="224"/>
        <v>#REF!</v>
      </c>
      <c r="AE200" s="43" t="e">
        <f t="shared" si="225"/>
        <v>#REF!</v>
      </c>
      <c r="AF200" s="39" t="e">
        <f>VLOOKUP(C200,[6]!Table1[[Province]:[Ngày HĐ dự phòng]],12,FALSE)</f>
        <v>#REF!</v>
      </c>
      <c r="AG200" s="39" t="e">
        <f t="shared" si="226"/>
        <v>#REF!</v>
      </c>
      <c r="AH200" s="39">
        <v>44179</v>
      </c>
      <c r="AI200" s="39">
        <v>44190</v>
      </c>
      <c r="AJ200" s="39">
        <v>44190</v>
      </c>
      <c r="AK200" s="232" t="s">
        <v>502</v>
      </c>
      <c r="AL200" s="230">
        <v>44259</v>
      </c>
      <c r="AM200" s="42">
        <v>1476131599</v>
      </c>
      <c r="AN200" s="230">
        <v>45012</v>
      </c>
      <c r="AO200" s="39" t="e">
        <f t="shared" si="227"/>
        <v>#REF!</v>
      </c>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c r="EM200" s="15"/>
      <c r="EN200" s="15"/>
      <c r="EO200" s="15"/>
      <c r="EP200" s="15"/>
      <c r="EQ200" s="15"/>
      <c r="ER200" s="15"/>
      <c r="ES200" s="15"/>
      <c r="ET200" s="15"/>
      <c r="EU200" s="15"/>
      <c r="EV200" s="15"/>
      <c r="EW200" s="15"/>
      <c r="EX200" s="15"/>
      <c r="EY200" s="15"/>
      <c r="EZ200" s="15"/>
      <c r="FA200" s="15"/>
      <c r="FB200" s="15"/>
      <c r="FC200" s="15"/>
      <c r="FD200" s="15"/>
      <c r="FE200" s="15"/>
      <c r="FF200" s="15"/>
      <c r="FG200" s="15"/>
      <c r="FH200" s="15"/>
      <c r="FI200" s="15"/>
      <c r="FJ200" s="15"/>
      <c r="FK200" s="15"/>
      <c r="FL200" s="15"/>
      <c r="FM200" s="15"/>
      <c r="FN200" s="15"/>
      <c r="FO200" s="15"/>
      <c r="FP200" s="15"/>
      <c r="FQ200" s="15"/>
      <c r="FR200" s="15"/>
      <c r="FS200" s="15"/>
      <c r="FT200" s="15"/>
      <c r="FU200" s="15"/>
      <c r="FV200" s="15"/>
      <c r="FW200" s="15"/>
      <c r="FX200" s="15"/>
      <c r="FY200" s="15"/>
      <c r="FZ200" s="15"/>
      <c r="GA200" s="15"/>
      <c r="GB200" s="15"/>
      <c r="GC200" s="15"/>
      <c r="GD200" s="15"/>
      <c r="GE200" s="15"/>
      <c r="GF200" s="15"/>
      <c r="GG200" s="15"/>
      <c r="GH200" s="15"/>
      <c r="GI200" s="15"/>
      <c r="GJ200" s="15"/>
      <c r="GK200" s="15"/>
      <c r="GL200" s="15"/>
      <c r="GM200" s="15"/>
      <c r="GN200" s="15"/>
      <c r="GO200" s="15"/>
      <c r="GP200" s="15"/>
      <c r="GQ200" s="15"/>
      <c r="GR200" s="15"/>
      <c r="GS200" s="15"/>
      <c r="GT200" s="15"/>
      <c r="GU200" s="15"/>
      <c r="GV200" s="15"/>
      <c r="GW200" s="15"/>
      <c r="GX200" s="15"/>
      <c r="GY200" s="15"/>
      <c r="GZ200" s="15"/>
      <c r="HA200" s="15"/>
      <c r="HB200" s="15"/>
      <c r="HC200" s="15"/>
      <c r="HD200" s="15"/>
      <c r="HE200" s="15"/>
      <c r="HF200" s="15"/>
      <c r="HG200" s="15"/>
      <c r="HH200" s="15"/>
      <c r="HI200" s="15"/>
      <c r="HJ200" s="15"/>
      <c r="HK200" s="15"/>
      <c r="HL200" s="15"/>
      <c r="HM200" s="15"/>
      <c r="HN200" s="15"/>
      <c r="HO200" s="15"/>
      <c r="HP200" s="15"/>
      <c r="HQ200" s="15"/>
      <c r="HR200" s="15"/>
      <c r="HS200" s="15"/>
      <c r="HT200" s="15"/>
      <c r="HU200" s="15"/>
      <c r="HV200" s="15"/>
      <c r="HW200" s="15"/>
      <c r="HX200" s="15"/>
      <c r="HY200" s="15"/>
      <c r="HZ200" s="15"/>
      <c r="IA200" s="15"/>
      <c r="IB200" s="15"/>
      <c r="IC200" s="15"/>
      <c r="ID200" s="15"/>
      <c r="IE200" s="15"/>
      <c r="IF200" s="15"/>
      <c r="IG200" s="15"/>
      <c r="IH200" s="15"/>
      <c r="II200" s="15"/>
      <c r="IJ200" s="15"/>
      <c r="IK200" s="15"/>
      <c r="IL200" s="15"/>
      <c r="IM200" s="15"/>
      <c r="IN200" s="15"/>
      <c r="IO200" s="15"/>
      <c r="IP200" s="15"/>
      <c r="IQ200" s="15"/>
      <c r="IR200" s="15"/>
      <c r="IS200" s="15"/>
      <c r="IT200" s="15"/>
      <c r="IU200" s="15"/>
      <c r="IV200" s="15"/>
      <c r="IW200" s="15"/>
      <c r="IX200" s="15"/>
      <c r="IY200" s="15"/>
      <c r="IZ200" s="15"/>
    </row>
    <row r="201" spans="1:260" s="10" customFormat="1" ht="36.75" customHeight="1">
      <c r="A201" s="11">
        <f t="shared" si="167"/>
        <v>22</v>
      </c>
      <c r="B201" s="16" t="str">
        <f>VLOOKUP(A201,'Tên tỉnh'!$A$3:$C$65,2,FALSE)</f>
        <v>VNPT Hà Giang</v>
      </c>
      <c r="C201" s="17" t="str">
        <f>VLOOKUP(A201,'Tên tỉnh'!$A$3:$C$65,3,FALSE)</f>
        <v>Hà Giang</v>
      </c>
      <c r="D201" s="18" t="s">
        <v>485</v>
      </c>
      <c r="E201" s="17" t="s">
        <v>486</v>
      </c>
      <c r="F201" s="19">
        <v>43633</v>
      </c>
      <c r="G201" s="11">
        <v>7</v>
      </c>
      <c r="H201" s="11" t="s">
        <v>492</v>
      </c>
      <c r="I201" s="20">
        <v>44056</v>
      </c>
      <c r="J201" s="21" t="s">
        <v>419</v>
      </c>
      <c r="K201" s="11" t="s">
        <v>26</v>
      </c>
      <c r="L201" s="13">
        <v>829150</v>
      </c>
      <c r="M201" s="13" t="e">
        <f>VLOOKUP(C200,[7]!Table1[[Province]:[Ngày HĐ dự phòng]],6,FALSE)</f>
        <v>#REF!</v>
      </c>
      <c r="N201" s="13" t="e">
        <f>VLOOKUP(C200,[7]!Table1[[Province]:[Ngày HĐ dự phòng]],7,FALSE)</f>
        <v>#REF!</v>
      </c>
      <c r="O201" s="13" t="e">
        <f t="shared" si="228"/>
        <v>#REF!</v>
      </c>
      <c r="P201" s="12"/>
      <c r="Q201" s="22" t="e">
        <f>VLOOKUP(C200,[7]!Table1[[Province]:[Ngày HĐ dự phòng]],16,FALSE)</f>
        <v>#REF!</v>
      </c>
      <c r="R201" s="12"/>
      <c r="S201" s="22">
        <v>44263</v>
      </c>
      <c r="T201" s="22">
        <v>44200</v>
      </c>
      <c r="U201" s="22" t="e">
        <f t="shared" si="220"/>
        <v>#REF!</v>
      </c>
      <c r="V201" s="14" t="e">
        <f t="shared" si="221"/>
        <v>#REF!</v>
      </c>
      <c r="W201" s="12">
        <v>30</v>
      </c>
      <c r="X201" s="14" t="e">
        <f t="shared" si="222"/>
        <v>#REF!</v>
      </c>
      <c r="Y201" s="218" t="e">
        <f>VLOOKUP(C200,[7]!Table1[[Province]:[Ngày HĐ dự phòng]],32,FALSE)</f>
        <v>#REF!</v>
      </c>
      <c r="Z201" s="22" t="e">
        <f>VLOOKUP(C200,[7]!Table1[[Province]:[Ngày HĐ dự phòng]],33,FALSE)</f>
        <v>#REF!</v>
      </c>
      <c r="AA201" s="218" t="e">
        <f>VLOOKUP(C200,[7]!Table1[[Province]:[Ngày HĐ dự phòng]],34,FALSE)</f>
        <v>#REF!</v>
      </c>
      <c r="AB201" s="22" t="e">
        <f>VLOOKUP(C200,[7]!Table1[[Province]:[Ngày HĐ dự phòng]],35,FALSE)</f>
        <v>#REF!</v>
      </c>
      <c r="AC201" s="40" t="e">
        <f t="shared" si="223"/>
        <v>#REF!</v>
      </c>
      <c r="AD201" s="43" t="e">
        <f t="shared" si="224"/>
        <v>#REF!</v>
      </c>
      <c r="AE201" s="43" t="e">
        <f t="shared" si="225"/>
        <v>#REF!</v>
      </c>
      <c r="AF201" s="39" t="e">
        <f>VLOOKUP(C200,[7]!Table1[[Province]:[Ngày HĐ dự phòng]],13,FALSE)</f>
        <v>#REF!</v>
      </c>
      <c r="AG201" s="39" t="e">
        <f t="shared" si="226"/>
        <v>#REF!</v>
      </c>
      <c r="AH201" s="39">
        <v>44200</v>
      </c>
      <c r="AI201" s="39">
        <v>44210</v>
      </c>
      <c r="AJ201" s="39">
        <v>44210</v>
      </c>
      <c r="AK201" s="232" t="s">
        <v>503</v>
      </c>
      <c r="AL201" s="230">
        <v>44272</v>
      </c>
      <c r="AM201" s="42">
        <v>492515100</v>
      </c>
      <c r="AN201" s="230">
        <v>45023</v>
      </c>
      <c r="AO201" s="39" t="e">
        <f t="shared" si="227"/>
        <v>#REF!</v>
      </c>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c r="DY201" s="15"/>
      <c r="DZ201" s="15"/>
      <c r="EA201" s="15"/>
      <c r="EB201" s="15"/>
      <c r="EC201" s="15"/>
      <c r="ED201" s="15"/>
      <c r="EE201" s="15"/>
      <c r="EF201" s="15"/>
      <c r="EG201" s="15"/>
      <c r="EH201" s="15"/>
      <c r="EI201" s="15"/>
      <c r="EJ201" s="15"/>
      <c r="EK201" s="15"/>
      <c r="EL201" s="15"/>
      <c r="EM201" s="15"/>
      <c r="EN201" s="15"/>
      <c r="EO201" s="15"/>
      <c r="EP201" s="15"/>
      <c r="EQ201" s="15"/>
      <c r="ER201" s="15"/>
      <c r="ES201" s="15"/>
      <c r="ET201" s="15"/>
      <c r="EU201" s="15"/>
      <c r="EV201" s="15"/>
      <c r="EW201" s="15"/>
      <c r="EX201" s="15"/>
      <c r="EY201" s="15"/>
      <c r="EZ201" s="15"/>
      <c r="FA201" s="15"/>
      <c r="FB201" s="15"/>
      <c r="FC201" s="15"/>
      <c r="FD201" s="15"/>
      <c r="FE201" s="15"/>
      <c r="FF201" s="15"/>
      <c r="FG201" s="15"/>
      <c r="FH201" s="15"/>
      <c r="FI201" s="15"/>
      <c r="FJ201" s="15"/>
      <c r="FK201" s="15"/>
      <c r="FL201" s="15"/>
      <c r="FM201" s="15"/>
      <c r="FN201" s="15"/>
      <c r="FO201" s="15"/>
      <c r="FP201" s="15"/>
      <c r="FQ201" s="15"/>
      <c r="FR201" s="15"/>
      <c r="FS201" s="15"/>
      <c r="FT201" s="15"/>
      <c r="FU201" s="15"/>
      <c r="FV201" s="15"/>
      <c r="FW201" s="15"/>
      <c r="FX201" s="15"/>
      <c r="FY201" s="15"/>
      <c r="FZ201" s="15"/>
      <c r="GA201" s="15"/>
      <c r="GB201" s="15"/>
      <c r="GC201" s="15"/>
      <c r="GD201" s="15"/>
      <c r="GE201" s="15"/>
      <c r="GF201" s="15"/>
      <c r="GG201" s="15"/>
      <c r="GH201" s="15"/>
      <c r="GI201" s="15"/>
      <c r="GJ201" s="15"/>
      <c r="GK201" s="15"/>
      <c r="GL201" s="15"/>
      <c r="GM201" s="15"/>
      <c r="GN201" s="15"/>
      <c r="GO201" s="15"/>
      <c r="GP201" s="15"/>
      <c r="GQ201" s="15"/>
      <c r="GR201" s="15"/>
      <c r="GS201" s="15"/>
      <c r="GT201" s="15"/>
      <c r="GU201" s="15"/>
      <c r="GV201" s="15"/>
      <c r="GW201" s="15"/>
      <c r="GX201" s="15"/>
      <c r="GY201" s="15"/>
      <c r="GZ201" s="15"/>
      <c r="HA201" s="15"/>
      <c r="HB201" s="15"/>
      <c r="HC201" s="15"/>
      <c r="HD201" s="15"/>
      <c r="HE201" s="15"/>
      <c r="HF201" s="15"/>
      <c r="HG201" s="15"/>
      <c r="HH201" s="15"/>
      <c r="HI201" s="15"/>
      <c r="HJ201" s="15"/>
      <c r="HK201" s="15"/>
      <c r="HL201" s="15"/>
      <c r="HM201" s="15"/>
      <c r="HN201" s="15"/>
      <c r="HO201" s="15"/>
      <c r="HP201" s="15"/>
      <c r="HQ201" s="15"/>
      <c r="HR201" s="15"/>
      <c r="HS201" s="15"/>
      <c r="HT201" s="15"/>
      <c r="HU201" s="15"/>
      <c r="HV201" s="15"/>
      <c r="HW201" s="15"/>
      <c r="HX201" s="15"/>
      <c r="HY201" s="15"/>
      <c r="HZ201" s="15"/>
      <c r="IA201" s="15"/>
      <c r="IB201" s="15"/>
      <c r="IC201" s="15"/>
      <c r="ID201" s="15"/>
      <c r="IE201" s="15"/>
      <c r="IF201" s="15"/>
      <c r="IG201" s="15"/>
      <c r="IH201" s="15"/>
      <c r="II201" s="15"/>
      <c r="IJ201" s="15"/>
      <c r="IK201" s="15"/>
      <c r="IL201" s="15"/>
      <c r="IM201" s="15"/>
      <c r="IN201" s="15"/>
      <c r="IO201" s="15"/>
      <c r="IP201" s="15"/>
      <c r="IQ201" s="15"/>
      <c r="IR201" s="15"/>
      <c r="IS201" s="15"/>
      <c r="IT201" s="15"/>
      <c r="IU201" s="15"/>
      <c r="IV201" s="15"/>
      <c r="IW201" s="15"/>
      <c r="IX201" s="15"/>
      <c r="IY201" s="15"/>
      <c r="IZ201" s="15"/>
    </row>
    <row r="202" spans="1:260" s="25" customFormat="1" ht="27" customHeight="1">
      <c r="A202" s="11">
        <f t="shared" si="167"/>
        <v>22</v>
      </c>
      <c r="B202" s="16" t="str">
        <f>VLOOKUP(A202,'Tên tỉnh'!$A$3:$C$65,2,FALSE)</f>
        <v>VNPT Hà Giang</v>
      </c>
      <c r="C202" s="17" t="str">
        <f>VLOOKUP(A202,'Tên tỉnh'!$A$3:$C$65,3,FALSE)</f>
        <v>Hà Giang</v>
      </c>
      <c r="D202" s="18" t="s">
        <v>485</v>
      </c>
      <c r="E202" s="17" t="s">
        <v>486</v>
      </c>
      <c r="F202" s="19">
        <v>43633</v>
      </c>
      <c r="G202" s="11">
        <v>8</v>
      </c>
      <c r="H202" s="11" t="s">
        <v>493</v>
      </c>
      <c r="I202" s="20">
        <v>44056</v>
      </c>
      <c r="J202" s="21" t="s">
        <v>419</v>
      </c>
      <c r="K202" s="11" t="s">
        <v>26</v>
      </c>
      <c r="L202" s="13">
        <v>829150</v>
      </c>
      <c r="M202" s="13" t="e">
        <f>VLOOKUP(C202,[8]Sheet1!$B$2:$AH$2,5,FALSE)</f>
        <v>#N/A</v>
      </c>
      <c r="N202" s="13" t="e">
        <f>VLOOKUP(C202,[8]Sheet1!$B$2:$AH$2,6,FALSE)</f>
        <v>#N/A</v>
      </c>
      <c r="O202" s="13" t="e">
        <f t="shared" si="228"/>
        <v>#N/A</v>
      </c>
      <c r="P202" s="12"/>
      <c r="Q202" s="22" t="e">
        <f>VLOOKUP(C202,[8]Sheet1!$B$2:$AH$2,14,FALSE)</f>
        <v>#N/A</v>
      </c>
      <c r="R202" s="12"/>
      <c r="S202" s="22">
        <v>44279</v>
      </c>
      <c r="T202" s="22">
        <v>44223</v>
      </c>
      <c r="U202" s="22" t="e">
        <f t="shared" si="220"/>
        <v>#N/A</v>
      </c>
      <c r="V202" s="14" t="e">
        <f t="shared" si="221"/>
        <v>#N/A</v>
      </c>
      <c r="W202" s="12">
        <v>30</v>
      </c>
      <c r="X202" s="14" t="e">
        <f t="shared" si="222"/>
        <v>#N/A</v>
      </c>
      <c r="Y202" s="218" t="e">
        <f>VLOOKUP(C202,[8]Sheet1!$B$2:$AH$2,30,FALSE)</f>
        <v>#N/A</v>
      </c>
      <c r="Z202" s="22" t="e">
        <f>VLOOKUP(C202,[8]Sheet1!$B$2:$AH$2,31,FALSE)</f>
        <v>#N/A</v>
      </c>
      <c r="AA202" s="218" t="e">
        <f>VLOOKUP(C202,[8]Sheet1!$B$2:$AH$2,32,FALSE)</f>
        <v>#N/A</v>
      </c>
      <c r="AB202" s="22" t="e">
        <f>VLOOKUP(C202,[8]Sheet1!$B$2:$AH$2,33,FALSE)</f>
        <v>#N/A</v>
      </c>
      <c r="AC202" s="40" t="e">
        <f t="shared" si="223"/>
        <v>#N/A</v>
      </c>
      <c r="AD202" s="43" t="e">
        <f t="shared" si="224"/>
        <v>#N/A</v>
      </c>
      <c r="AE202" s="43" t="e">
        <f t="shared" si="225"/>
        <v>#N/A</v>
      </c>
      <c r="AF202" s="39" t="e">
        <f>VLOOKUP(C202,[8]Sheet1!$B$2:$AH$2,12,FALSE)</f>
        <v>#N/A</v>
      </c>
      <c r="AG202" s="39" t="e">
        <f t="shared" si="226"/>
        <v>#N/A</v>
      </c>
      <c r="AH202" s="39">
        <v>44223</v>
      </c>
      <c r="AI202" s="39">
        <v>44230</v>
      </c>
      <c r="AJ202" s="39">
        <v>44230</v>
      </c>
      <c r="AK202" s="232" t="s">
        <v>504</v>
      </c>
      <c r="AL202" s="230">
        <v>44288</v>
      </c>
      <c r="AM202" s="42">
        <v>262218688</v>
      </c>
      <c r="AN202" s="230">
        <v>45040</v>
      </c>
      <c r="AO202" s="39" t="e">
        <f t="shared" si="227"/>
        <v>#N/A</v>
      </c>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c r="BO202" s="34"/>
      <c r="BP202" s="34"/>
      <c r="BQ202" s="34"/>
      <c r="BR202" s="34"/>
      <c r="BS202" s="34"/>
      <c r="BT202" s="34"/>
      <c r="BU202" s="34"/>
      <c r="BV202" s="34"/>
      <c r="BW202" s="34"/>
      <c r="BX202" s="34"/>
      <c r="BY202" s="34"/>
      <c r="BZ202" s="34"/>
      <c r="CA202" s="34"/>
      <c r="CB202" s="34"/>
      <c r="CC202" s="34"/>
      <c r="CD202" s="34"/>
      <c r="CE202" s="34"/>
      <c r="CF202" s="34"/>
      <c r="CG202" s="34"/>
      <c r="CH202" s="34"/>
      <c r="CI202" s="34"/>
      <c r="CJ202" s="34"/>
      <c r="CK202" s="34"/>
      <c r="CL202" s="34"/>
      <c r="CM202" s="34"/>
      <c r="CN202" s="34"/>
      <c r="CO202" s="34"/>
      <c r="CP202" s="34"/>
      <c r="CQ202" s="34"/>
      <c r="CR202" s="34"/>
      <c r="CS202" s="34"/>
      <c r="CT202" s="34"/>
      <c r="CU202" s="34"/>
      <c r="CV202" s="34"/>
      <c r="CW202" s="34"/>
      <c r="CX202" s="34"/>
      <c r="CY202" s="34"/>
      <c r="CZ202" s="34"/>
      <c r="DA202" s="34"/>
      <c r="DB202" s="34"/>
      <c r="DC202" s="34"/>
      <c r="DD202" s="34"/>
      <c r="DE202" s="34"/>
      <c r="DF202" s="34"/>
      <c r="DG202" s="34"/>
      <c r="DH202" s="34"/>
      <c r="DI202" s="34"/>
      <c r="DJ202" s="34"/>
      <c r="DK202" s="34"/>
      <c r="DL202" s="34"/>
      <c r="DM202" s="34"/>
      <c r="DN202" s="34"/>
      <c r="DO202" s="34"/>
      <c r="DP202" s="34"/>
      <c r="DQ202" s="34"/>
      <c r="DR202" s="34"/>
      <c r="DS202" s="34"/>
      <c r="DT202" s="34"/>
      <c r="DU202" s="34"/>
      <c r="DV202" s="34"/>
      <c r="DW202" s="34"/>
      <c r="DX202" s="34"/>
      <c r="DY202" s="34"/>
      <c r="DZ202" s="34"/>
      <c r="EA202" s="34"/>
      <c r="EB202" s="34"/>
      <c r="EC202" s="34"/>
      <c r="ED202" s="34"/>
      <c r="EE202" s="34"/>
      <c r="EF202" s="34"/>
      <c r="EG202" s="34"/>
      <c r="EH202" s="34"/>
      <c r="EI202" s="34"/>
      <c r="EJ202" s="34"/>
      <c r="EK202" s="34"/>
      <c r="EL202" s="34"/>
      <c r="EM202" s="34"/>
      <c r="EN202" s="34"/>
      <c r="EO202" s="34"/>
      <c r="EP202" s="34"/>
      <c r="EQ202" s="34"/>
      <c r="ER202" s="34"/>
      <c r="ES202" s="34"/>
      <c r="ET202" s="34"/>
      <c r="EU202" s="34"/>
      <c r="EV202" s="34"/>
      <c r="EW202" s="34"/>
      <c r="EX202" s="34"/>
      <c r="EY202" s="34"/>
      <c r="EZ202" s="34"/>
      <c r="FA202" s="34"/>
      <c r="FB202" s="34"/>
      <c r="FC202" s="34"/>
      <c r="FD202" s="34"/>
      <c r="FE202" s="34"/>
      <c r="FF202" s="34"/>
      <c r="FG202" s="34"/>
      <c r="FH202" s="34"/>
      <c r="FI202" s="34"/>
      <c r="FJ202" s="34"/>
      <c r="FK202" s="34"/>
      <c r="FL202" s="34"/>
      <c r="FM202" s="34"/>
      <c r="FN202" s="34"/>
      <c r="FO202" s="34"/>
      <c r="FP202" s="34"/>
      <c r="FQ202" s="34"/>
      <c r="FR202" s="34"/>
      <c r="FS202" s="34"/>
      <c r="FT202" s="34"/>
      <c r="FU202" s="34"/>
      <c r="FV202" s="34"/>
      <c r="FW202" s="34"/>
      <c r="FX202" s="34"/>
      <c r="FY202" s="34"/>
      <c r="FZ202" s="34"/>
      <c r="GA202" s="34"/>
      <c r="GB202" s="34"/>
      <c r="GC202" s="34"/>
      <c r="GD202" s="34"/>
      <c r="GE202" s="34"/>
      <c r="GF202" s="34"/>
      <c r="GG202" s="34"/>
      <c r="GH202" s="34"/>
      <c r="GI202" s="34"/>
      <c r="GJ202" s="34"/>
      <c r="GK202" s="34"/>
      <c r="GL202" s="34"/>
      <c r="GM202" s="34"/>
      <c r="GN202" s="34"/>
      <c r="GO202" s="34"/>
      <c r="GP202" s="34"/>
      <c r="GQ202" s="34"/>
      <c r="GR202" s="34"/>
      <c r="GS202" s="34"/>
      <c r="GT202" s="34"/>
      <c r="GU202" s="34"/>
      <c r="GV202" s="34"/>
      <c r="GW202" s="34"/>
      <c r="GX202" s="34"/>
      <c r="GY202" s="34"/>
      <c r="GZ202" s="34"/>
      <c r="HA202" s="34"/>
      <c r="HB202" s="34"/>
      <c r="HC202" s="34"/>
      <c r="HD202" s="34"/>
      <c r="HE202" s="34"/>
      <c r="HF202" s="34"/>
      <c r="HG202" s="34"/>
      <c r="HH202" s="34"/>
      <c r="HI202" s="34"/>
      <c r="HJ202" s="34"/>
      <c r="HK202" s="34"/>
      <c r="HL202" s="34"/>
      <c r="HM202" s="34"/>
      <c r="HN202" s="34"/>
      <c r="HO202" s="34"/>
      <c r="HP202" s="34"/>
      <c r="HQ202" s="34"/>
      <c r="HR202" s="34"/>
      <c r="HS202" s="34"/>
      <c r="HT202" s="34"/>
      <c r="HU202" s="34"/>
      <c r="HV202" s="34"/>
      <c r="HW202" s="34"/>
      <c r="HX202" s="34"/>
      <c r="HY202" s="34"/>
      <c r="HZ202" s="34"/>
      <c r="IA202" s="34"/>
      <c r="IB202" s="34"/>
      <c r="IC202" s="34"/>
      <c r="ID202" s="34"/>
      <c r="IE202" s="34"/>
      <c r="IF202" s="34"/>
      <c r="IG202" s="34"/>
      <c r="IH202" s="34"/>
      <c r="II202" s="34"/>
      <c r="IJ202" s="34"/>
      <c r="IK202" s="34"/>
      <c r="IL202" s="34"/>
      <c r="IM202" s="34"/>
      <c r="IN202" s="34"/>
      <c r="IO202" s="34"/>
      <c r="IP202" s="34"/>
      <c r="IQ202" s="34"/>
      <c r="IR202" s="34"/>
      <c r="IS202" s="34"/>
      <c r="IT202" s="34"/>
      <c r="IU202" s="34"/>
      <c r="IV202" s="34"/>
      <c r="IW202" s="34"/>
      <c r="IX202" s="34"/>
      <c r="IY202" s="34"/>
      <c r="IZ202" s="34"/>
    </row>
    <row r="203" spans="1:260" s="25" customFormat="1" ht="28.5" customHeight="1">
      <c r="A203" s="23"/>
      <c r="B203" s="24" t="str">
        <f t="shared" ref="B203" si="229">B195&amp;" Total"</f>
        <v>VNPT Hà Giang Total</v>
      </c>
      <c r="C203" s="24"/>
      <c r="E203" s="228"/>
      <c r="F203" s="26"/>
      <c r="G203" s="23"/>
      <c r="I203" s="26"/>
      <c r="J203" s="27"/>
      <c r="L203" s="28"/>
      <c r="M203" s="28"/>
      <c r="N203" s="28"/>
      <c r="O203" s="29" t="e">
        <f t="shared" ref="O203" si="230">SUBTOTAL(9,O195:O202)</f>
        <v>#REF!</v>
      </c>
      <c r="P203" s="12"/>
      <c r="Q203" s="11"/>
      <c r="R203" s="28"/>
      <c r="S203" s="30"/>
      <c r="T203" s="31"/>
      <c r="U203" s="22"/>
      <c r="V203" s="32"/>
      <c r="W203" s="33"/>
      <c r="X203" s="14"/>
      <c r="Y203" s="218"/>
      <c r="Z203" s="22"/>
      <c r="AA203" s="218"/>
      <c r="AB203" s="22"/>
      <c r="AC203" s="38"/>
      <c r="AD203" s="38"/>
      <c r="AE203" s="38"/>
      <c r="AF203" s="38"/>
      <c r="AG203" s="38"/>
      <c r="AH203" s="38"/>
      <c r="AI203" s="38"/>
      <c r="AJ203" s="38"/>
      <c r="AK203" s="38"/>
      <c r="AL203" s="38"/>
      <c r="AM203" s="38"/>
      <c r="AN203" s="38"/>
      <c r="AO203" s="38"/>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c r="BO203" s="34"/>
      <c r="BP203" s="34"/>
      <c r="BQ203" s="34"/>
      <c r="BR203" s="34"/>
      <c r="BS203" s="34"/>
      <c r="BT203" s="34"/>
      <c r="BU203" s="34"/>
      <c r="BV203" s="34"/>
      <c r="BW203" s="34"/>
      <c r="BX203" s="34"/>
      <c r="BY203" s="34"/>
      <c r="BZ203" s="34"/>
      <c r="CA203" s="34"/>
      <c r="CB203" s="34"/>
      <c r="CC203" s="34"/>
      <c r="CD203" s="34"/>
      <c r="CE203" s="34"/>
      <c r="CF203" s="34"/>
      <c r="CG203" s="34"/>
      <c r="CH203" s="34"/>
      <c r="CI203" s="34"/>
      <c r="CJ203" s="34"/>
      <c r="CK203" s="34"/>
      <c r="CL203" s="34"/>
      <c r="CM203" s="34"/>
      <c r="CN203" s="34"/>
      <c r="CO203" s="34"/>
      <c r="CP203" s="34"/>
      <c r="CQ203" s="34"/>
      <c r="CR203" s="34"/>
      <c r="CS203" s="34"/>
      <c r="CT203" s="34"/>
      <c r="CU203" s="34"/>
      <c r="CV203" s="34"/>
      <c r="CW203" s="34"/>
      <c r="CX203" s="34"/>
      <c r="CY203" s="34"/>
      <c r="CZ203" s="34"/>
      <c r="DA203" s="34"/>
      <c r="DB203" s="34"/>
      <c r="DC203" s="34"/>
      <c r="DD203" s="34"/>
      <c r="DE203" s="34"/>
      <c r="DF203" s="34"/>
      <c r="DG203" s="34"/>
      <c r="DH203" s="34"/>
      <c r="DI203" s="34"/>
      <c r="DJ203" s="34"/>
      <c r="DK203" s="34"/>
      <c r="DL203" s="34"/>
      <c r="DM203" s="34"/>
      <c r="DN203" s="34"/>
      <c r="DO203" s="34"/>
      <c r="DP203" s="34"/>
      <c r="DQ203" s="34"/>
      <c r="DR203" s="34"/>
      <c r="DS203" s="34"/>
      <c r="DT203" s="34"/>
      <c r="DU203" s="34"/>
      <c r="DV203" s="34"/>
      <c r="DW203" s="34"/>
      <c r="DX203" s="34"/>
      <c r="DY203" s="34"/>
      <c r="DZ203" s="34"/>
      <c r="EA203" s="34"/>
      <c r="EB203" s="34"/>
      <c r="EC203" s="34"/>
      <c r="ED203" s="34"/>
      <c r="EE203" s="34"/>
      <c r="EF203" s="34"/>
      <c r="EG203" s="34"/>
      <c r="EH203" s="34"/>
      <c r="EI203" s="34"/>
      <c r="EJ203" s="34"/>
      <c r="EK203" s="34"/>
      <c r="EL203" s="34"/>
      <c r="EM203" s="34"/>
      <c r="EN203" s="34"/>
      <c r="EO203" s="34"/>
      <c r="EP203" s="34"/>
      <c r="EQ203" s="34"/>
      <c r="ER203" s="34"/>
      <c r="ES203" s="34"/>
      <c r="ET203" s="34"/>
      <c r="EU203" s="34"/>
      <c r="EV203" s="34"/>
      <c r="EW203" s="34"/>
      <c r="EX203" s="34"/>
      <c r="EY203" s="34"/>
      <c r="EZ203" s="34"/>
      <c r="FA203" s="34"/>
      <c r="FB203" s="34"/>
      <c r="FC203" s="34"/>
      <c r="FD203" s="34"/>
      <c r="FE203" s="34"/>
      <c r="FF203" s="34"/>
      <c r="FG203" s="34"/>
      <c r="FH203" s="34"/>
      <c r="FI203" s="34"/>
      <c r="FJ203" s="34"/>
      <c r="FK203" s="34"/>
      <c r="FL203" s="34"/>
      <c r="FM203" s="34"/>
      <c r="FN203" s="34"/>
      <c r="FO203" s="34"/>
      <c r="FP203" s="34"/>
      <c r="FQ203" s="34"/>
      <c r="FR203" s="34"/>
      <c r="FS203" s="34"/>
      <c r="FT203" s="34"/>
      <c r="FU203" s="34"/>
      <c r="FV203" s="34"/>
      <c r="FW203" s="34"/>
      <c r="FX203" s="34"/>
      <c r="FY203" s="34"/>
      <c r="FZ203" s="34"/>
      <c r="GA203" s="34"/>
      <c r="GB203" s="34"/>
      <c r="GC203" s="34"/>
      <c r="GD203" s="34"/>
      <c r="GE203" s="34"/>
      <c r="GF203" s="34"/>
      <c r="GG203" s="34"/>
      <c r="GH203" s="34"/>
      <c r="GI203" s="34"/>
      <c r="GJ203" s="34"/>
      <c r="GK203" s="34"/>
      <c r="GL203" s="34"/>
      <c r="GM203" s="34"/>
      <c r="GN203" s="34"/>
      <c r="GO203" s="34"/>
      <c r="GP203" s="34"/>
      <c r="GQ203" s="34"/>
      <c r="GR203" s="34"/>
      <c r="GS203" s="34"/>
      <c r="GT203" s="34"/>
      <c r="GU203" s="34"/>
      <c r="GV203" s="34"/>
      <c r="GW203" s="34"/>
      <c r="GX203" s="34"/>
      <c r="GY203" s="34"/>
      <c r="GZ203" s="34"/>
      <c r="HA203" s="34"/>
      <c r="HB203" s="34"/>
      <c r="HC203" s="34"/>
      <c r="HD203" s="34"/>
      <c r="HE203" s="34"/>
      <c r="HF203" s="34"/>
      <c r="HG203" s="34"/>
      <c r="HH203" s="34"/>
      <c r="HI203" s="34"/>
      <c r="HJ203" s="34"/>
      <c r="HK203" s="34"/>
      <c r="HL203" s="34"/>
      <c r="HM203" s="34"/>
      <c r="HN203" s="34"/>
      <c r="HO203" s="34"/>
      <c r="HP203" s="34"/>
      <c r="HQ203" s="34"/>
      <c r="HR203" s="34"/>
      <c r="HS203" s="34"/>
      <c r="HT203" s="34"/>
      <c r="HU203" s="34"/>
      <c r="HV203" s="34"/>
      <c r="HW203" s="34"/>
      <c r="HX203" s="34"/>
      <c r="HY203" s="34"/>
      <c r="HZ203" s="34"/>
      <c r="IA203" s="34"/>
      <c r="IB203" s="34"/>
      <c r="IC203" s="34"/>
      <c r="ID203" s="34"/>
      <c r="IE203" s="34"/>
      <c r="IF203" s="34"/>
      <c r="IG203" s="34"/>
      <c r="IH203" s="34"/>
      <c r="II203" s="34"/>
      <c r="IJ203" s="34"/>
      <c r="IK203" s="34"/>
      <c r="IL203" s="34"/>
      <c r="IM203" s="34"/>
      <c r="IN203" s="34"/>
      <c r="IO203" s="34"/>
      <c r="IP203" s="34"/>
      <c r="IQ203" s="34"/>
      <c r="IR203" s="34"/>
      <c r="IS203" s="34"/>
      <c r="IT203" s="34"/>
      <c r="IU203" s="34"/>
      <c r="IV203" s="34"/>
      <c r="IW203" s="34"/>
      <c r="IX203" s="34"/>
      <c r="IY203" s="34"/>
      <c r="IZ203" s="34"/>
    </row>
    <row r="204" spans="1:260" s="10" customFormat="1" ht="36.75" customHeight="1">
      <c r="A204" s="11">
        <f t="shared" si="167"/>
        <v>23</v>
      </c>
      <c r="B204" s="16" t="str">
        <f>VLOOKUP(A204,'Tên tỉnh'!$A$3:$C$65,2,FALSE)</f>
        <v>VNPT Hà Nam</v>
      </c>
      <c r="C204" s="17" t="str">
        <f>VLOOKUP(A204,'Tên tỉnh'!$A$3:$C$65,3,FALSE)</f>
        <v>Hà Nam</v>
      </c>
      <c r="D204" s="18" t="s">
        <v>485</v>
      </c>
      <c r="E204" s="17" t="s">
        <v>486</v>
      </c>
      <c r="F204" s="19">
        <v>43633</v>
      </c>
      <c r="G204" s="11">
        <v>1</v>
      </c>
      <c r="H204" s="11" t="s">
        <v>487</v>
      </c>
      <c r="I204" s="20">
        <v>44056</v>
      </c>
      <c r="J204" s="21" t="s">
        <v>419</v>
      </c>
      <c r="K204" s="11" t="s">
        <v>26</v>
      </c>
      <c r="L204" s="13">
        <v>829150</v>
      </c>
      <c r="M204" s="13" t="e">
        <f>VLOOKUP(C204,[1]!Table1[[Province]:[Ngày HĐ dự phòng]],5,FALSE)</f>
        <v>#REF!</v>
      </c>
      <c r="N204" s="13" t="e">
        <f>VLOOKUP(C204,[1]!Table1[[Province]:[Ngày HĐ dự phòng]],6,FALSE)</f>
        <v>#REF!</v>
      </c>
      <c r="O204" s="13" t="e">
        <f t="shared" si="228"/>
        <v>#REF!</v>
      </c>
      <c r="P204" s="12"/>
      <c r="Q204" s="22" t="e">
        <f>VLOOKUP(C204,[1]!Table1[[Province]:[Ngày HĐ dự phòng]],15,FALSE)</f>
        <v>#REF!</v>
      </c>
      <c r="R204" s="12"/>
      <c r="S204" s="22">
        <v>44153</v>
      </c>
      <c r="T204" s="22">
        <v>44068</v>
      </c>
      <c r="U204" s="22" t="e">
        <f t="shared" ref="U204:U211" si="231">Q204</f>
        <v>#REF!</v>
      </c>
      <c r="V204" s="14" t="e">
        <f t="shared" ref="V204:V211" si="232">U204-T204+1</f>
        <v>#REF!</v>
      </c>
      <c r="W204" s="12">
        <v>45</v>
      </c>
      <c r="X204" s="14" t="e">
        <f t="shared" ref="X204:X211" si="233">V204-W204</f>
        <v>#REF!</v>
      </c>
      <c r="Y204" s="218" t="e">
        <f>VLOOKUP(C204,[1]!Table1[[Province]:[Ngày HĐ dự phòng]],34,FALSE)</f>
        <v>#REF!</v>
      </c>
      <c r="Z204" s="22" t="e">
        <f>VLOOKUP(C204,[1]!Table1[[Province]:[Ngày HĐ dự phòng]],35,FALSE)</f>
        <v>#REF!</v>
      </c>
      <c r="AA204" s="218" t="e">
        <f>VLOOKUP(C204,[1]!Table1[[Province]:[Ngày HĐ dự phòng]],36,FALSE)</f>
        <v>#REF!</v>
      </c>
      <c r="AB204" s="22" t="e">
        <f>VLOOKUP(C204,[1]!Table1[[Province]:[Ngày HĐ dự phòng]],37,FALSE)</f>
        <v>#REF!</v>
      </c>
      <c r="AC204" s="40" t="e">
        <f t="shared" ref="AC204:AC211" si="234">O204</f>
        <v>#REF!</v>
      </c>
      <c r="AD204" s="43" t="e">
        <f t="shared" ref="AD204:AD211" si="235">AC204*0.1</f>
        <v>#REF!</v>
      </c>
      <c r="AE204" s="43" t="e">
        <f t="shared" ref="AE204:AE211" si="236">AC204+AD204</f>
        <v>#REF!</v>
      </c>
      <c r="AF204" s="39" t="e">
        <f>VLOOKUP(C204,[1]!Table1[[Province]:[Ngày HĐ dự phòng]],13,FALSE)</f>
        <v>#REF!</v>
      </c>
      <c r="AG204" s="39" t="e">
        <f t="shared" ref="AG204:AG211" si="237">AF204</f>
        <v>#REF!</v>
      </c>
      <c r="AH204" s="39">
        <v>44068</v>
      </c>
      <c r="AI204" s="39">
        <v>44097</v>
      </c>
      <c r="AJ204" s="39">
        <v>44097</v>
      </c>
      <c r="AK204" s="231" t="s">
        <v>497</v>
      </c>
      <c r="AL204" s="230">
        <v>44153</v>
      </c>
      <c r="AM204" s="42">
        <v>3008400799</v>
      </c>
      <c r="AN204" s="230">
        <v>44913</v>
      </c>
      <c r="AO204" s="39" t="e">
        <f t="shared" ref="AO204:AO211" si="238">AF204</f>
        <v>#REF!</v>
      </c>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c r="EM204" s="15"/>
      <c r="EN204" s="15"/>
      <c r="EO204" s="15"/>
      <c r="EP204" s="15"/>
      <c r="EQ204" s="15"/>
      <c r="ER204" s="15"/>
      <c r="ES204" s="15"/>
      <c r="ET204" s="15"/>
      <c r="EU204" s="15"/>
      <c r="EV204" s="15"/>
      <c r="EW204" s="15"/>
      <c r="EX204" s="15"/>
      <c r="EY204" s="15"/>
      <c r="EZ204" s="15"/>
      <c r="FA204" s="15"/>
      <c r="FB204" s="15"/>
      <c r="FC204" s="15"/>
      <c r="FD204" s="15"/>
      <c r="FE204" s="15"/>
      <c r="FF204" s="15"/>
      <c r="FG204" s="15"/>
      <c r="FH204" s="15"/>
      <c r="FI204" s="15"/>
      <c r="FJ204" s="15"/>
      <c r="FK204" s="15"/>
      <c r="FL204" s="15"/>
      <c r="FM204" s="15"/>
      <c r="FN204" s="15"/>
      <c r="FO204" s="15"/>
      <c r="FP204" s="15"/>
      <c r="FQ204" s="15"/>
      <c r="FR204" s="15"/>
      <c r="FS204" s="15"/>
      <c r="FT204" s="15"/>
      <c r="FU204" s="15"/>
      <c r="FV204" s="15"/>
      <c r="FW204" s="15"/>
      <c r="FX204" s="15"/>
      <c r="FY204" s="15"/>
      <c r="FZ204" s="15"/>
      <c r="GA204" s="15"/>
      <c r="GB204" s="15"/>
      <c r="GC204" s="15"/>
      <c r="GD204" s="15"/>
      <c r="GE204" s="15"/>
      <c r="GF204" s="15"/>
      <c r="GG204" s="15"/>
      <c r="GH204" s="15"/>
      <c r="GI204" s="15"/>
      <c r="GJ204" s="15"/>
      <c r="GK204" s="15"/>
      <c r="GL204" s="15"/>
      <c r="GM204" s="15"/>
      <c r="GN204" s="15"/>
      <c r="GO204" s="15"/>
      <c r="GP204" s="15"/>
      <c r="GQ204" s="15"/>
      <c r="GR204" s="15"/>
      <c r="GS204" s="15"/>
      <c r="GT204" s="15"/>
      <c r="GU204" s="15"/>
      <c r="GV204" s="15"/>
      <c r="GW204" s="15"/>
      <c r="GX204" s="15"/>
      <c r="GY204" s="15"/>
      <c r="GZ204" s="15"/>
      <c r="HA204" s="15"/>
      <c r="HB204" s="15"/>
      <c r="HC204" s="15"/>
      <c r="HD204" s="15"/>
      <c r="HE204" s="15"/>
      <c r="HF204" s="15"/>
      <c r="HG204" s="15"/>
      <c r="HH204" s="15"/>
      <c r="HI204" s="15"/>
      <c r="HJ204" s="15"/>
      <c r="HK204" s="15"/>
      <c r="HL204" s="15"/>
      <c r="HM204" s="15"/>
      <c r="HN204" s="15"/>
      <c r="HO204" s="15"/>
      <c r="HP204" s="15"/>
      <c r="HQ204" s="15"/>
      <c r="HR204" s="15"/>
      <c r="HS204" s="15"/>
      <c r="HT204" s="15"/>
      <c r="HU204" s="15"/>
      <c r="HV204" s="15"/>
      <c r="HW204" s="15"/>
      <c r="HX204" s="15"/>
      <c r="HY204" s="15"/>
      <c r="HZ204" s="15"/>
      <c r="IA204" s="15"/>
      <c r="IB204" s="15"/>
      <c r="IC204" s="15"/>
      <c r="ID204" s="15"/>
      <c r="IE204" s="15"/>
      <c r="IF204" s="15"/>
      <c r="IG204" s="15"/>
      <c r="IH204" s="15"/>
      <c r="II204" s="15"/>
      <c r="IJ204" s="15"/>
      <c r="IK204" s="15"/>
      <c r="IL204" s="15"/>
      <c r="IM204" s="15"/>
      <c r="IN204" s="15"/>
      <c r="IO204" s="15"/>
      <c r="IP204" s="15"/>
      <c r="IQ204" s="15"/>
      <c r="IR204" s="15"/>
      <c r="IS204" s="15"/>
      <c r="IT204" s="15"/>
      <c r="IU204" s="15"/>
      <c r="IV204" s="15"/>
      <c r="IW204" s="15"/>
      <c r="IX204" s="15"/>
      <c r="IY204" s="15"/>
      <c r="IZ204" s="15"/>
    </row>
    <row r="205" spans="1:260" s="10" customFormat="1" ht="36.75" customHeight="1">
      <c r="A205" s="11">
        <f t="shared" si="167"/>
        <v>23</v>
      </c>
      <c r="B205" s="16" t="str">
        <f>VLOOKUP(A205,'Tên tỉnh'!$A$3:$C$65,2,FALSE)</f>
        <v>VNPT Hà Nam</v>
      </c>
      <c r="C205" s="17" t="str">
        <f>VLOOKUP(A205,'Tên tỉnh'!$A$3:$C$65,3,FALSE)</f>
        <v>Hà Nam</v>
      </c>
      <c r="D205" s="18" t="s">
        <v>485</v>
      </c>
      <c r="E205" s="17" t="s">
        <v>486</v>
      </c>
      <c r="F205" s="19">
        <v>43633</v>
      </c>
      <c r="G205" s="11">
        <v>2</v>
      </c>
      <c r="H205" s="12" t="s">
        <v>488</v>
      </c>
      <c r="I205" s="20">
        <v>44056</v>
      </c>
      <c r="J205" s="21" t="s">
        <v>419</v>
      </c>
      <c r="K205" s="11" t="s">
        <v>26</v>
      </c>
      <c r="L205" s="13">
        <v>829150</v>
      </c>
      <c r="M205" s="13" t="e">
        <f>VLOOKUP(C205,[2]!Table1[[Province]:[Ngày HĐ dự phòng]],5,FALSE)</f>
        <v>#REF!</v>
      </c>
      <c r="N205" s="13" t="e">
        <f>VLOOKUP(C205,[2]!Table1[[Province]:[Ngày HĐ dự phòng]],6,FALSE)</f>
        <v>#REF!</v>
      </c>
      <c r="O205" s="13" t="e">
        <f t="shared" si="228"/>
        <v>#REF!</v>
      </c>
      <c r="P205" s="12"/>
      <c r="Q205" s="22" t="e">
        <f>VLOOKUP(C205,[2]!Table1[[Province]:[Ngày HĐ dự phòng]],14,FALSE)</f>
        <v>#REF!</v>
      </c>
      <c r="R205" s="12"/>
      <c r="S205" s="22">
        <v>44154</v>
      </c>
      <c r="T205" s="22">
        <v>44091</v>
      </c>
      <c r="U205" s="22" t="e">
        <f t="shared" si="231"/>
        <v>#REF!</v>
      </c>
      <c r="V205" s="14" t="e">
        <f t="shared" si="232"/>
        <v>#REF!</v>
      </c>
      <c r="W205" s="12">
        <v>30</v>
      </c>
      <c r="X205" s="14" t="e">
        <f t="shared" si="233"/>
        <v>#REF!</v>
      </c>
      <c r="Y205" s="218" t="e">
        <f>VLOOKUP(C205,[2]!Table1[[Province]:[Ngày HĐ dự phòng]],30,FALSE)</f>
        <v>#REF!</v>
      </c>
      <c r="Z205" s="22" t="e">
        <f>VLOOKUP(C205,[2]!Table1[[Province]:[Ngày HĐ dự phòng]],31,FALSE)</f>
        <v>#REF!</v>
      </c>
      <c r="AA205" s="218" t="e">
        <f>VLOOKUP(C205,[2]!Table1[[Province]:[Ngày HĐ dự phòng]],32,FALSE)</f>
        <v>#REF!</v>
      </c>
      <c r="AB205" s="22" t="e">
        <f>VLOOKUP(C205,[2]!Table1[[Province]:[Ngày HĐ dự phòng]],33,FALSE)</f>
        <v>#REF!</v>
      </c>
      <c r="AC205" s="40" t="e">
        <f t="shared" si="234"/>
        <v>#REF!</v>
      </c>
      <c r="AD205" s="43" t="e">
        <f t="shared" si="235"/>
        <v>#REF!</v>
      </c>
      <c r="AE205" s="43" t="e">
        <f t="shared" si="236"/>
        <v>#REF!</v>
      </c>
      <c r="AF205" s="39" t="e">
        <f>VLOOKUP(C205,[2]!Table1[[Province]:[Ngày HĐ dự phòng]],12,FALSE)</f>
        <v>#REF!</v>
      </c>
      <c r="AG205" s="39" t="e">
        <f t="shared" si="237"/>
        <v>#REF!</v>
      </c>
      <c r="AH205" s="39">
        <v>44091</v>
      </c>
      <c r="AI205" s="39">
        <v>44111</v>
      </c>
      <c r="AJ205" s="39">
        <v>44111</v>
      </c>
      <c r="AK205" s="231" t="s">
        <v>498</v>
      </c>
      <c r="AL205" s="230">
        <v>44154</v>
      </c>
      <c r="AM205" s="42">
        <v>1557031765</v>
      </c>
      <c r="AN205" s="230">
        <v>44914</v>
      </c>
      <c r="AO205" s="39" t="e">
        <f t="shared" si="238"/>
        <v>#REF!</v>
      </c>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c r="EM205" s="15"/>
      <c r="EN205" s="15"/>
      <c r="EO205" s="15"/>
      <c r="EP205" s="15"/>
      <c r="EQ205" s="15"/>
      <c r="ER205" s="15"/>
      <c r="ES205" s="15"/>
      <c r="ET205" s="15"/>
      <c r="EU205" s="15"/>
      <c r="EV205" s="15"/>
      <c r="EW205" s="15"/>
      <c r="EX205" s="15"/>
      <c r="EY205" s="15"/>
      <c r="EZ205" s="15"/>
      <c r="FA205" s="15"/>
      <c r="FB205" s="15"/>
      <c r="FC205" s="15"/>
      <c r="FD205" s="15"/>
      <c r="FE205" s="15"/>
      <c r="FF205" s="15"/>
      <c r="FG205" s="15"/>
      <c r="FH205" s="15"/>
      <c r="FI205" s="15"/>
      <c r="FJ205" s="15"/>
      <c r="FK205" s="15"/>
      <c r="FL205" s="15"/>
      <c r="FM205" s="15"/>
      <c r="FN205" s="15"/>
      <c r="FO205" s="15"/>
      <c r="FP205" s="15"/>
      <c r="FQ205" s="15"/>
      <c r="FR205" s="15"/>
      <c r="FS205" s="15"/>
      <c r="FT205" s="15"/>
      <c r="FU205" s="15"/>
      <c r="FV205" s="15"/>
      <c r="FW205" s="15"/>
      <c r="FX205" s="15"/>
      <c r="FY205" s="15"/>
      <c r="FZ205" s="15"/>
      <c r="GA205" s="15"/>
      <c r="GB205" s="15"/>
      <c r="GC205" s="15"/>
      <c r="GD205" s="15"/>
      <c r="GE205" s="15"/>
      <c r="GF205" s="15"/>
      <c r="GG205" s="15"/>
      <c r="GH205" s="15"/>
      <c r="GI205" s="15"/>
      <c r="GJ205" s="15"/>
      <c r="GK205" s="15"/>
      <c r="GL205" s="15"/>
      <c r="GM205" s="15"/>
      <c r="GN205" s="15"/>
      <c r="GO205" s="15"/>
      <c r="GP205" s="15"/>
      <c r="GQ205" s="15"/>
      <c r="GR205" s="15"/>
      <c r="GS205" s="15"/>
      <c r="GT205" s="15"/>
      <c r="GU205" s="15"/>
      <c r="GV205" s="15"/>
      <c r="GW205" s="15"/>
      <c r="GX205" s="15"/>
      <c r="GY205" s="15"/>
      <c r="GZ205" s="15"/>
      <c r="HA205" s="15"/>
      <c r="HB205" s="15"/>
      <c r="HC205" s="15"/>
      <c r="HD205" s="15"/>
      <c r="HE205" s="15"/>
      <c r="HF205" s="15"/>
      <c r="HG205" s="15"/>
      <c r="HH205" s="15"/>
      <c r="HI205" s="15"/>
      <c r="HJ205" s="15"/>
      <c r="HK205" s="15"/>
      <c r="HL205" s="15"/>
      <c r="HM205" s="15"/>
      <c r="HN205" s="15"/>
      <c r="HO205" s="15"/>
      <c r="HP205" s="15"/>
      <c r="HQ205" s="15"/>
      <c r="HR205" s="15"/>
      <c r="HS205" s="15"/>
      <c r="HT205" s="15"/>
      <c r="HU205" s="15"/>
      <c r="HV205" s="15"/>
      <c r="HW205" s="15"/>
      <c r="HX205" s="15"/>
      <c r="HY205" s="15"/>
      <c r="HZ205" s="15"/>
      <c r="IA205" s="15"/>
      <c r="IB205" s="15"/>
      <c r="IC205" s="15"/>
      <c r="ID205" s="15"/>
      <c r="IE205" s="15"/>
      <c r="IF205" s="15"/>
      <c r="IG205" s="15"/>
      <c r="IH205" s="15"/>
      <c r="II205" s="15"/>
      <c r="IJ205" s="15"/>
      <c r="IK205" s="15"/>
      <c r="IL205" s="15"/>
      <c r="IM205" s="15"/>
      <c r="IN205" s="15"/>
      <c r="IO205" s="15"/>
      <c r="IP205" s="15"/>
      <c r="IQ205" s="15"/>
      <c r="IR205" s="15"/>
      <c r="IS205" s="15"/>
      <c r="IT205" s="15"/>
      <c r="IU205" s="15"/>
      <c r="IV205" s="15"/>
      <c r="IW205" s="15"/>
      <c r="IX205" s="15"/>
      <c r="IY205" s="15"/>
      <c r="IZ205" s="15"/>
    </row>
    <row r="206" spans="1:260" s="10" customFormat="1" ht="36.75" customHeight="1">
      <c r="A206" s="11">
        <f t="shared" si="167"/>
        <v>23</v>
      </c>
      <c r="B206" s="16" t="str">
        <f>VLOOKUP(A206,'Tên tỉnh'!$A$3:$C$65,2,FALSE)</f>
        <v>VNPT Hà Nam</v>
      </c>
      <c r="C206" s="17" t="str">
        <f>VLOOKUP(A206,'Tên tỉnh'!$A$3:$C$65,3,FALSE)</f>
        <v>Hà Nam</v>
      </c>
      <c r="D206" s="18" t="s">
        <v>485</v>
      </c>
      <c r="E206" s="17" t="s">
        <v>486</v>
      </c>
      <c r="F206" s="19">
        <v>43633</v>
      </c>
      <c r="G206" s="11">
        <v>3</v>
      </c>
      <c r="H206" s="12" t="s">
        <v>494</v>
      </c>
      <c r="I206" s="20">
        <v>44056</v>
      </c>
      <c r="J206" s="21" t="s">
        <v>419</v>
      </c>
      <c r="K206" s="11" t="s">
        <v>26</v>
      </c>
      <c r="L206" s="13">
        <v>829150</v>
      </c>
      <c r="M206" s="13" t="e">
        <f>VLOOKUP(C206,[3]!Table1[[Province]:[Ngày HĐ dự phòng]],5,FALSE)</f>
        <v>#REF!</v>
      </c>
      <c r="N206" s="13" t="e">
        <f>VLOOKUP(C206,[3]!Table1[[Province]:[Ngày HĐ dự phòng]],6,FALSE)</f>
        <v>#REF!</v>
      </c>
      <c r="O206" s="13" t="e">
        <f t="shared" si="228"/>
        <v>#REF!</v>
      </c>
      <c r="P206" s="12"/>
      <c r="Q206" s="22" t="e">
        <f>VLOOKUP(C206,[3]!Table1[[Province]:[Ngày HĐ dự phòng]],14,FALSE)</f>
        <v>#REF!</v>
      </c>
      <c r="R206" s="12"/>
      <c r="S206" s="22">
        <v>44180</v>
      </c>
      <c r="T206" s="22">
        <v>44118</v>
      </c>
      <c r="U206" s="22" t="e">
        <f t="shared" si="231"/>
        <v>#REF!</v>
      </c>
      <c r="V206" s="14" t="e">
        <f t="shared" si="232"/>
        <v>#REF!</v>
      </c>
      <c r="W206" s="12">
        <v>30</v>
      </c>
      <c r="X206" s="14" t="e">
        <f t="shared" si="233"/>
        <v>#REF!</v>
      </c>
      <c r="Y206" s="218" t="e">
        <f>VLOOKUP(C206,[3]!Table1[[Province]:[Ngày HĐ dự phòng]],30,FALSE)</f>
        <v>#REF!</v>
      </c>
      <c r="Z206" s="22" t="e">
        <f>VLOOKUP(C206,[3]!Table1[[Province]:[Ngày HĐ dự phòng]],31,FALSE)</f>
        <v>#REF!</v>
      </c>
      <c r="AA206" s="218" t="e">
        <f>VLOOKUP(C206,[3]!Table1[[Province]:[Ngày HĐ dự phòng]],32,FALSE)</f>
        <v>#REF!</v>
      </c>
      <c r="AB206" s="22" t="e">
        <f>VLOOKUP(C206,[3]!Table1[[Province]:[Ngày HĐ dự phòng]],33,FALSE)</f>
        <v>#REF!</v>
      </c>
      <c r="AC206" s="40" t="e">
        <f t="shared" si="234"/>
        <v>#REF!</v>
      </c>
      <c r="AD206" s="43" t="e">
        <f t="shared" si="235"/>
        <v>#REF!</v>
      </c>
      <c r="AE206" s="43" t="e">
        <f t="shared" si="236"/>
        <v>#REF!</v>
      </c>
      <c r="AF206" s="39" t="e">
        <f>VLOOKUP(C206,[3]!Table1[[Province]:[Ngày HĐ dự phòng]],12,FALSE)</f>
        <v>#REF!</v>
      </c>
      <c r="AG206" s="39" t="e">
        <f t="shared" si="237"/>
        <v>#REF!</v>
      </c>
      <c r="AH206" s="39">
        <v>44118</v>
      </c>
      <c r="AI206" s="39">
        <v>44132</v>
      </c>
      <c r="AJ206" s="39">
        <v>44132</v>
      </c>
      <c r="AK206" s="231" t="s">
        <v>499</v>
      </c>
      <c r="AL206" s="230">
        <v>44190</v>
      </c>
      <c r="AM206" s="42">
        <v>1453466784</v>
      </c>
      <c r="AN206" s="230">
        <v>44941</v>
      </c>
      <c r="AO206" s="39" t="e">
        <f t="shared" si="238"/>
        <v>#REF!</v>
      </c>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c r="EE206" s="15"/>
      <c r="EF206" s="15"/>
      <c r="EG206" s="15"/>
      <c r="EH206" s="15"/>
      <c r="EI206" s="15"/>
      <c r="EJ206" s="15"/>
      <c r="EK206" s="15"/>
      <c r="EL206" s="15"/>
      <c r="EM206" s="15"/>
      <c r="EN206" s="15"/>
      <c r="EO206" s="15"/>
      <c r="EP206" s="15"/>
      <c r="EQ206" s="15"/>
      <c r="ER206" s="15"/>
      <c r="ES206" s="15"/>
      <c r="ET206" s="15"/>
      <c r="EU206" s="15"/>
      <c r="EV206" s="15"/>
      <c r="EW206" s="15"/>
      <c r="EX206" s="15"/>
      <c r="EY206" s="15"/>
      <c r="EZ206" s="15"/>
      <c r="FA206" s="15"/>
      <c r="FB206" s="15"/>
      <c r="FC206" s="15"/>
      <c r="FD206" s="15"/>
      <c r="FE206" s="15"/>
      <c r="FF206" s="15"/>
      <c r="FG206" s="15"/>
      <c r="FH206" s="15"/>
      <c r="FI206" s="15"/>
      <c r="FJ206" s="15"/>
      <c r="FK206" s="15"/>
      <c r="FL206" s="15"/>
      <c r="FM206" s="15"/>
      <c r="FN206" s="15"/>
      <c r="FO206" s="15"/>
      <c r="FP206" s="15"/>
      <c r="FQ206" s="15"/>
      <c r="FR206" s="15"/>
      <c r="FS206" s="15"/>
      <c r="FT206" s="15"/>
      <c r="FU206" s="15"/>
      <c r="FV206" s="15"/>
      <c r="FW206" s="15"/>
      <c r="FX206" s="15"/>
      <c r="FY206" s="15"/>
      <c r="FZ206" s="15"/>
      <c r="GA206" s="15"/>
      <c r="GB206" s="15"/>
      <c r="GC206" s="15"/>
      <c r="GD206" s="15"/>
      <c r="GE206" s="15"/>
      <c r="GF206" s="15"/>
      <c r="GG206" s="15"/>
      <c r="GH206" s="15"/>
      <c r="GI206" s="15"/>
      <c r="GJ206" s="15"/>
      <c r="GK206" s="15"/>
      <c r="GL206" s="15"/>
      <c r="GM206" s="15"/>
      <c r="GN206" s="15"/>
      <c r="GO206" s="15"/>
      <c r="GP206" s="15"/>
      <c r="GQ206" s="15"/>
      <c r="GR206" s="15"/>
      <c r="GS206" s="15"/>
      <c r="GT206" s="15"/>
      <c r="GU206" s="15"/>
      <c r="GV206" s="15"/>
      <c r="GW206" s="15"/>
      <c r="GX206" s="15"/>
      <c r="GY206" s="15"/>
      <c r="GZ206" s="15"/>
      <c r="HA206" s="15"/>
      <c r="HB206" s="15"/>
      <c r="HC206" s="15"/>
      <c r="HD206" s="15"/>
      <c r="HE206" s="15"/>
      <c r="HF206" s="15"/>
      <c r="HG206" s="15"/>
      <c r="HH206" s="15"/>
      <c r="HI206" s="15"/>
      <c r="HJ206" s="15"/>
      <c r="HK206" s="15"/>
      <c r="HL206" s="15"/>
      <c r="HM206" s="15"/>
      <c r="HN206" s="15"/>
      <c r="HO206" s="15"/>
      <c r="HP206" s="15"/>
      <c r="HQ206" s="15"/>
      <c r="HR206" s="15"/>
      <c r="HS206" s="15"/>
      <c r="HT206" s="15"/>
      <c r="HU206" s="15"/>
      <c r="HV206" s="15"/>
      <c r="HW206" s="15"/>
      <c r="HX206" s="15"/>
      <c r="HY206" s="15"/>
      <c r="HZ206" s="15"/>
      <c r="IA206" s="15"/>
      <c r="IB206" s="15"/>
      <c r="IC206" s="15"/>
      <c r="ID206" s="15"/>
      <c r="IE206" s="15"/>
      <c r="IF206" s="15"/>
      <c r="IG206" s="15"/>
      <c r="IH206" s="15"/>
      <c r="II206" s="15"/>
      <c r="IJ206" s="15"/>
      <c r="IK206" s="15"/>
      <c r="IL206" s="15"/>
      <c r="IM206" s="15"/>
      <c r="IN206" s="15"/>
      <c r="IO206" s="15"/>
      <c r="IP206" s="15"/>
      <c r="IQ206" s="15"/>
      <c r="IR206" s="15"/>
      <c r="IS206" s="15"/>
      <c r="IT206" s="15"/>
      <c r="IU206" s="15"/>
      <c r="IV206" s="15"/>
      <c r="IW206" s="15"/>
      <c r="IX206" s="15"/>
      <c r="IY206" s="15"/>
      <c r="IZ206" s="15"/>
    </row>
    <row r="207" spans="1:260" s="10" customFormat="1" ht="36.75" customHeight="1">
      <c r="A207" s="11">
        <f t="shared" ref="A207:A270" si="239">A198+1</f>
        <v>23</v>
      </c>
      <c r="B207" s="16" t="str">
        <f>VLOOKUP(A207,'Tên tỉnh'!$A$3:$C$65,2,FALSE)</f>
        <v>VNPT Hà Nam</v>
      </c>
      <c r="C207" s="17" t="str">
        <f>VLOOKUP(A207,'Tên tỉnh'!$A$3:$C$65,3,FALSE)</f>
        <v>Hà Nam</v>
      </c>
      <c r="D207" s="18" t="s">
        <v>485</v>
      </c>
      <c r="E207" s="17" t="s">
        <v>486</v>
      </c>
      <c r="F207" s="19">
        <v>43633</v>
      </c>
      <c r="G207" s="11">
        <v>4</v>
      </c>
      <c r="H207" s="11" t="s">
        <v>489</v>
      </c>
      <c r="I207" s="20">
        <v>44056</v>
      </c>
      <c r="J207" s="21" t="s">
        <v>419</v>
      </c>
      <c r="K207" s="11" t="s">
        <v>26</v>
      </c>
      <c r="L207" s="13">
        <v>829150</v>
      </c>
      <c r="M207" s="13" t="e">
        <f>VLOOKUP(C207,[4]!Table1[[Province]:[Ngày HĐ dự phòng]],6,FALSE)</f>
        <v>#REF!</v>
      </c>
      <c r="N207" s="13" t="e">
        <f>VLOOKUP(C207,[4]!Table1[[Province]:[Ngày HĐ dự phòng]],7,FALSE)</f>
        <v>#REF!</v>
      </c>
      <c r="O207" s="13" t="e">
        <f t="shared" si="228"/>
        <v>#REF!</v>
      </c>
      <c r="P207" s="12"/>
      <c r="Q207" s="22" t="e">
        <f>VLOOKUP(C207,[4]!Table1[[Province]:[Ngày HĐ dự phòng]],16,FALSE)</f>
        <v>#REF!</v>
      </c>
      <c r="R207" s="12"/>
      <c r="S207" s="22">
        <v>44208</v>
      </c>
      <c r="T207" s="22">
        <v>44127</v>
      </c>
      <c r="U207" s="22" t="e">
        <f t="shared" si="231"/>
        <v>#REF!</v>
      </c>
      <c r="V207" s="14" t="e">
        <f t="shared" si="232"/>
        <v>#REF!</v>
      </c>
      <c r="W207" s="12">
        <v>30</v>
      </c>
      <c r="X207" s="14" t="e">
        <f t="shared" si="233"/>
        <v>#REF!</v>
      </c>
      <c r="Y207" s="218" t="e">
        <f>VLOOKUP(C207,[4]!Table1[[Province]:[Ngày HĐ dự phòng]],32,FALSE)</f>
        <v>#REF!</v>
      </c>
      <c r="Z207" s="22" t="e">
        <f>VLOOKUP(C207,[4]!Table1[[Province]:[Ngày HĐ dự phòng]],33,FALSE)</f>
        <v>#REF!</v>
      </c>
      <c r="AA207" s="218" t="e">
        <f>VLOOKUP(C207,[4]!Table1[[Province]:[Ngày HĐ dự phòng]],34,FALSE)</f>
        <v>#REF!</v>
      </c>
      <c r="AB207" s="22" t="e">
        <f>VLOOKUP(C207,[4]!Table1[[Province]:[Ngày HĐ dự phòng]],35,FALSE)</f>
        <v>#REF!</v>
      </c>
      <c r="AC207" s="40" t="e">
        <f t="shared" si="234"/>
        <v>#REF!</v>
      </c>
      <c r="AD207" s="43" t="e">
        <f t="shared" si="235"/>
        <v>#REF!</v>
      </c>
      <c r="AE207" s="43" t="e">
        <f t="shared" si="236"/>
        <v>#REF!</v>
      </c>
      <c r="AF207" s="39" t="e">
        <f>VLOOKUP(C207,[4]!Table1[[Province]:[Ngày HĐ dự phòng]],13,FALSE)</f>
        <v>#REF!</v>
      </c>
      <c r="AG207" s="39" t="e">
        <f t="shared" si="237"/>
        <v>#REF!</v>
      </c>
      <c r="AH207" s="39">
        <v>44127</v>
      </c>
      <c r="AI207" s="39">
        <v>44161</v>
      </c>
      <c r="AJ207" s="39">
        <v>44161</v>
      </c>
      <c r="AK207" s="231" t="s">
        <v>500</v>
      </c>
      <c r="AL207" s="230">
        <v>44214</v>
      </c>
      <c r="AM207" s="42">
        <v>241970845</v>
      </c>
      <c r="AN207" s="230">
        <v>44970</v>
      </c>
      <c r="AO207" s="39" t="e">
        <f t="shared" si="238"/>
        <v>#REF!</v>
      </c>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c r="EM207" s="15"/>
      <c r="EN207" s="15"/>
      <c r="EO207" s="15"/>
      <c r="EP207" s="15"/>
      <c r="EQ207" s="15"/>
      <c r="ER207" s="15"/>
      <c r="ES207" s="15"/>
      <c r="ET207" s="15"/>
      <c r="EU207" s="15"/>
      <c r="EV207" s="15"/>
      <c r="EW207" s="15"/>
      <c r="EX207" s="15"/>
      <c r="EY207" s="15"/>
      <c r="EZ207" s="15"/>
      <c r="FA207" s="15"/>
      <c r="FB207" s="15"/>
      <c r="FC207" s="15"/>
      <c r="FD207" s="15"/>
      <c r="FE207" s="15"/>
      <c r="FF207" s="15"/>
      <c r="FG207" s="15"/>
      <c r="FH207" s="15"/>
      <c r="FI207" s="15"/>
      <c r="FJ207" s="15"/>
      <c r="FK207" s="15"/>
      <c r="FL207" s="15"/>
      <c r="FM207" s="15"/>
      <c r="FN207" s="15"/>
      <c r="FO207" s="15"/>
      <c r="FP207" s="15"/>
      <c r="FQ207" s="15"/>
      <c r="FR207" s="15"/>
      <c r="FS207" s="15"/>
      <c r="FT207" s="15"/>
      <c r="FU207" s="15"/>
      <c r="FV207" s="15"/>
      <c r="FW207" s="15"/>
      <c r="FX207" s="15"/>
      <c r="FY207" s="15"/>
      <c r="FZ207" s="15"/>
      <c r="GA207" s="15"/>
      <c r="GB207" s="15"/>
      <c r="GC207" s="15"/>
      <c r="GD207" s="15"/>
      <c r="GE207" s="15"/>
      <c r="GF207" s="15"/>
      <c r="GG207" s="15"/>
      <c r="GH207" s="15"/>
      <c r="GI207" s="15"/>
      <c r="GJ207" s="15"/>
      <c r="GK207" s="15"/>
      <c r="GL207" s="15"/>
      <c r="GM207" s="15"/>
      <c r="GN207" s="15"/>
      <c r="GO207" s="15"/>
      <c r="GP207" s="15"/>
      <c r="GQ207" s="15"/>
      <c r="GR207" s="15"/>
      <c r="GS207" s="15"/>
      <c r="GT207" s="15"/>
      <c r="GU207" s="15"/>
      <c r="GV207" s="15"/>
      <c r="GW207" s="15"/>
      <c r="GX207" s="15"/>
      <c r="GY207" s="15"/>
      <c r="GZ207" s="15"/>
      <c r="HA207" s="15"/>
      <c r="HB207" s="15"/>
      <c r="HC207" s="15"/>
      <c r="HD207" s="15"/>
      <c r="HE207" s="15"/>
      <c r="HF207" s="15"/>
      <c r="HG207" s="15"/>
      <c r="HH207" s="15"/>
      <c r="HI207" s="15"/>
      <c r="HJ207" s="15"/>
      <c r="HK207" s="15"/>
      <c r="HL207" s="15"/>
      <c r="HM207" s="15"/>
      <c r="HN207" s="15"/>
      <c r="HO207" s="15"/>
      <c r="HP207" s="15"/>
      <c r="HQ207" s="15"/>
      <c r="HR207" s="15"/>
      <c r="HS207" s="15"/>
      <c r="HT207" s="15"/>
      <c r="HU207" s="15"/>
      <c r="HV207" s="15"/>
      <c r="HW207" s="15"/>
      <c r="HX207" s="15"/>
      <c r="HY207" s="15"/>
      <c r="HZ207" s="15"/>
      <c r="IA207" s="15"/>
      <c r="IB207" s="15"/>
      <c r="IC207" s="15"/>
      <c r="ID207" s="15"/>
      <c r="IE207" s="15"/>
      <c r="IF207" s="15"/>
      <c r="IG207" s="15"/>
      <c r="IH207" s="15"/>
      <c r="II207" s="15"/>
      <c r="IJ207" s="15"/>
      <c r="IK207" s="15"/>
      <c r="IL207" s="15"/>
      <c r="IM207" s="15"/>
      <c r="IN207" s="15"/>
      <c r="IO207" s="15"/>
      <c r="IP207" s="15"/>
      <c r="IQ207" s="15"/>
      <c r="IR207" s="15"/>
      <c r="IS207" s="15"/>
      <c r="IT207" s="15"/>
      <c r="IU207" s="15"/>
      <c r="IV207" s="15"/>
      <c r="IW207" s="15"/>
      <c r="IX207" s="15"/>
      <c r="IY207" s="15"/>
      <c r="IZ207" s="15"/>
    </row>
    <row r="208" spans="1:260" s="10" customFormat="1" ht="36.75" customHeight="1">
      <c r="A208" s="11">
        <f t="shared" si="239"/>
        <v>23</v>
      </c>
      <c r="B208" s="16" t="str">
        <f>VLOOKUP(A208,'Tên tỉnh'!$A$3:$C$65,2,FALSE)</f>
        <v>VNPT Hà Nam</v>
      </c>
      <c r="C208" s="17" t="str">
        <f>VLOOKUP(A208,'Tên tỉnh'!$A$3:$C$65,3,FALSE)</f>
        <v>Hà Nam</v>
      </c>
      <c r="D208" s="18" t="s">
        <v>485</v>
      </c>
      <c r="E208" s="17" t="s">
        <v>486</v>
      </c>
      <c r="F208" s="19">
        <v>43633</v>
      </c>
      <c r="G208" s="11">
        <v>5</v>
      </c>
      <c r="H208" s="11" t="s">
        <v>490</v>
      </c>
      <c r="I208" s="20">
        <v>44056</v>
      </c>
      <c r="J208" s="21" t="s">
        <v>419</v>
      </c>
      <c r="K208" s="11" t="s">
        <v>26</v>
      </c>
      <c r="L208" s="13">
        <v>829150</v>
      </c>
      <c r="M208" s="13" t="e">
        <f>VLOOKUP(C208,[5]!Table1[[Province]:[Ngày HĐ dự phòng]],5,FALSE)</f>
        <v>#REF!</v>
      </c>
      <c r="N208" s="13" t="e">
        <f>VLOOKUP(C208,[5]!Table1[[Province]:[Ngày HĐ dự phòng]],6,FALSE)</f>
        <v>#REF!</v>
      </c>
      <c r="O208" s="13" t="e">
        <f t="shared" si="228"/>
        <v>#REF!</v>
      </c>
      <c r="P208" s="12"/>
      <c r="Q208" s="22" t="e">
        <f>VLOOKUP(C208,[5]!Table1[[Province]:[Ngày HĐ dự phòng]],14,FALSE)</f>
        <v>#REF!</v>
      </c>
      <c r="R208" s="12"/>
      <c r="S208" s="22">
        <v>44210</v>
      </c>
      <c r="T208" s="22">
        <v>44148</v>
      </c>
      <c r="U208" s="22" t="e">
        <f t="shared" si="231"/>
        <v>#REF!</v>
      </c>
      <c r="V208" s="14" t="e">
        <f t="shared" si="232"/>
        <v>#REF!</v>
      </c>
      <c r="W208" s="12">
        <v>30</v>
      </c>
      <c r="X208" s="14" t="e">
        <f t="shared" si="233"/>
        <v>#REF!</v>
      </c>
      <c r="Y208" s="218" t="e">
        <f>VLOOKUP(C208,[5]!Table1[[Province]:[Ngày HĐ dự phòng]],30,FALSE)</f>
        <v>#REF!</v>
      </c>
      <c r="Z208" s="22" t="e">
        <f>VLOOKUP(C208,[5]!Table1[[Province]:[Ngày HĐ dự phòng]],31,FALSE)</f>
        <v>#REF!</v>
      </c>
      <c r="AA208" s="218" t="e">
        <f>VLOOKUP(C208,[5]!Table1[[Province]:[Ngày HĐ dự phòng]],32,FALSE)</f>
        <v>#REF!</v>
      </c>
      <c r="AB208" s="22" t="e">
        <f>VLOOKUP(C208,[5]!Table1[[Province]:[Ngày HĐ dự phòng]],33,FALSE)</f>
        <v>#REF!</v>
      </c>
      <c r="AC208" s="40" t="e">
        <f t="shared" si="234"/>
        <v>#REF!</v>
      </c>
      <c r="AD208" s="43" t="e">
        <f t="shared" si="235"/>
        <v>#REF!</v>
      </c>
      <c r="AE208" s="43" t="e">
        <f t="shared" si="236"/>
        <v>#REF!</v>
      </c>
      <c r="AF208" s="39" t="e">
        <f>VLOOKUP(C208,[5]!Table1[[Province]:[Ngày HĐ dự phòng]],12,FALSE)</f>
        <v>#REF!</v>
      </c>
      <c r="AG208" s="39" t="e">
        <f t="shared" si="237"/>
        <v>#REF!</v>
      </c>
      <c r="AH208" s="39">
        <v>44148</v>
      </c>
      <c r="AI208" s="39">
        <v>44162</v>
      </c>
      <c r="AJ208" s="39">
        <v>44162</v>
      </c>
      <c r="AK208" s="232" t="s">
        <v>501</v>
      </c>
      <c r="AL208" s="230">
        <v>44214</v>
      </c>
      <c r="AM208" s="42">
        <v>786063220</v>
      </c>
      <c r="AN208" s="230">
        <v>44970</v>
      </c>
      <c r="AO208" s="39" t="e">
        <f t="shared" si="238"/>
        <v>#REF!</v>
      </c>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c r="EM208" s="15"/>
      <c r="EN208" s="15"/>
      <c r="EO208" s="15"/>
      <c r="EP208" s="15"/>
      <c r="EQ208" s="15"/>
      <c r="ER208" s="15"/>
      <c r="ES208" s="15"/>
      <c r="ET208" s="15"/>
      <c r="EU208" s="15"/>
      <c r="EV208" s="15"/>
      <c r="EW208" s="15"/>
      <c r="EX208" s="15"/>
      <c r="EY208" s="15"/>
      <c r="EZ208" s="15"/>
      <c r="FA208" s="15"/>
      <c r="FB208" s="15"/>
      <c r="FC208" s="15"/>
      <c r="FD208" s="15"/>
      <c r="FE208" s="15"/>
      <c r="FF208" s="15"/>
      <c r="FG208" s="15"/>
      <c r="FH208" s="15"/>
      <c r="FI208" s="15"/>
      <c r="FJ208" s="15"/>
      <c r="FK208" s="15"/>
      <c r="FL208" s="15"/>
      <c r="FM208" s="15"/>
      <c r="FN208" s="15"/>
      <c r="FO208" s="15"/>
      <c r="FP208" s="15"/>
      <c r="FQ208" s="15"/>
      <c r="FR208" s="15"/>
      <c r="FS208" s="15"/>
      <c r="FT208" s="15"/>
      <c r="FU208" s="15"/>
      <c r="FV208" s="15"/>
      <c r="FW208" s="15"/>
      <c r="FX208" s="15"/>
      <c r="FY208" s="15"/>
      <c r="FZ208" s="15"/>
      <c r="GA208" s="15"/>
      <c r="GB208" s="15"/>
      <c r="GC208" s="15"/>
      <c r="GD208" s="15"/>
      <c r="GE208" s="15"/>
      <c r="GF208" s="15"/>
      <c r="GG208" s="15"/>
      <c r="GH208" s="15"/>
      <c r="GI208" s="15"/>
      <c r="GJ208" s="15"/>
      <c r="GK208" s="15"/>
      <c r="GL208" s="15"/>
      <c r="GM208" s="15"/>
      <c r="GN208" s="15"/>
      <c r="GO208" s="15"/>
      <c r="GP208" s="15"/>
      <c r="GQ208" s="15"/>
      <c r="GR208" s="15"/>
      <c r="GS208" s="15"/>
      <c r="GT208" s="15"/>
      <c r="GU208" s="15"/>
      <c r="GV208" s="15"/>
      <c r="GW208" s="15"/>
      <c r="GX208" s="15"/>
      <c r="GY208" s="15"/>
      <c r="GZ208" s="15"/>
      <c r="HA208" s="15"/>
      <c r="HB208" s="15"/>
      <c r="HC208" s="15"/>
      <c r="HD208" s="15"/>
      <c r="HE208" s="15"/>
      <c r="HF208" s="15"/>
      <c r="HG208" s="15"/>
      <c r="HH208" s="15"/>
      <c r="HI208" s="15"/>
      <c r="HJ208" s="15"/>
      <c r="HK208" s="15"/>
      <c r="HL208" s="15"/>
      <c r="HM208" s="15"/>
      <c r="HN208" s="15"/>
      <c r="HO208" s="15"/>
      <c r="HP208" s="15"/>
      <c r="HQ208" s="15"/>
      <c r="HR208" s="15"/>
      <c r="HS208" s="15"/>
      <c r="HT208" s="15"/>
      <c r="HU208" s="15"/>
      <c r="HV208" s="15"/>
      <c r="HW208" s="15"/>
      <c r="HX208" s="15"/>
      <c r="HY208" s="15"/>
      <c r="HZ208" s="15"/>
      <c r="IA208" s="15"/>
      <c r="IB208" s="15"/>
      <c r="IC208" s="15"/>
      <c r="ID208" s="15"/>
      <c r="IE208" s="15"/>
      <c r="IF208" s="15"/>
      <c r="IG208" s="15"/>
      <c r="IH208" s="15"/>
      <c r="II208" s="15"/>
      <c r="IJ208" s="15"/>
      <c r="IK208" s="15"/>
      <c r="IL208" s="15"/>
      <c r="IM208" s="15"/>
      <c r="IN208" s="15"/>
      <c r="IO208" s="15"/>
      <c r="IP208" s="15"/>
      <c r="IQ208" s="15"/>
      <c r="IR208" s="15"/>
      <c r="IS208" s="15"/>
      <c r="IT208" s="15"/>
      <c r="IU208" s="15"/>
      <c r="IV208" s="15"/>
      <c r="IW208" s="15"/>
      <c r="IX208" s="15"/>
      <c r="IY208" s="15"/>
      <c r="IZ208" s="15"/>
    </row>
    <row r="209" spans="1:260" s="10" customFormat="1" ht="36.75" customHeight="1">
      <c r="A209" s="11">
        <f t="shared" si="239"/>
        <v>23</v>
      </c>
      <c r="B209" s="16" t="str">
        <f>VLOOKUP(A209,'Tên tỉnh'!$A$3:$C$65,2,FALSE)</f>
        <v>VNPT Hà Nam</v>
      </c>
      <c r="C209" s="17" t="str">
        <f>VLOOKUP(A209,'Tên tỉnh'!$A$3:$C$65,3,FALSE)</f>
        <v>Hà Nam</v>
      </c>
      <c r="D209" s="18" t="s">
        <v>485</v>
      </c>
      <c r="E209" s="17" t="s">
        <v>486</v>
      </c>
      <c r="F209" s="19">
        <v>43633</v>
      </c>
      <c r="G209" s="11">
        <v>6</v>
      </c>
      <c r="H209" s="12" t="s">
        <v>491</v>
      </c>
      <c r="I209" s="20">
        <v>44056</v>
      </c>
      <c r="J209" s="21" t="s">
        <v>419</v>
      </c>
      <c r="K209" s="11" t="s">
        <v>26</v>
      </c>
      <c r="L209" s="13">
        <v>829150</v>
      </c>
      <c r="M209" s="13" t="e">
        <f>VLOOKUP(C209,[6]!Table1[[Province]:[Ngày HĐ dự phòng]],5,FALSE)</f>
        <v>#REF!</v>
      </c>
      <c r="N209" s="13" t="e">
        <f>VLOOKUP(C209,[6]!Table1[[Province]:[Ngày HĐ dự phòng]],6,FALSE)</f>
        <v>#REF!</v>
      </c>
      <c r="O209" s="13" t="e">
        <f t="shared" si="228"/>
        <v>#REF!</v>
      </c>
      <c r="P209" s="12"/>
      <c r="Q209" s="22" t="e">
        <f>VLOOKUP(C209,[6]!Table1[[Province]:[Ngày HĐ dự phòng]],14,FALSE)</f>
        <v>#REF!</v>
      </c>
      <c r="R209" s="12"/>
      <c r="S209" s="22">
        <v>44251</v>
      </c>
      <c r="T209" s="22">
        <v>44179</v>
      </c>
      <c r="U209" s="22" t="e">
        <f t="shared" si="231"/>
        <v>#REF!</v>
      </c>
      <c r="V209" s="14" t="e">
        <f t="shared" si="232"/>
        <v>#REF!</v>
      </c>
      <c r="W209" s="12">
        <v>30</v>
      </c>
      <c r="X209" s="14" t="e">
        <f t="shared" si="233"/>
        <v>#REF!</v>
      </c>
      <c r="Y209" s="218" t="e">
        <f>VLOOKUP(C209,[6]!Table1[[Province]:[Ngày HĐ dự phòng]],30,FALSE)</f>
        <v>#REF!</v>
      </c>
      <c r="Z209" s="22" t="e">
        <f>VLOOKUP(C209,[6]!Table1[[Province]:[Ngày HĐ dự phòng]],31,FALSE)</f>
        <v>#REF!</v>
      </c>
      <c r="AA209" s="218" t="e">
        <f>VLOOKUP(C209,[6]!Table1[[Province]:[Ngày HĐ dự phòng]],32,FALSE)</f>
        <v>#REF!</v>
      </c>
      <c r="AB209" s="22" t="e">
        <f>VLOOKUP(C209,[6]!Table1[[Province]:[Ngày HĐ dự phòng]],33,FALSE)</f>
        <v>#REF!</v>
      </c>
      <c r="AC209" s="40" t="e">
        <f t="shared" si="234"/>
        <v>#REF!</v>
      </c>
      <c r="AD209" s="43" t="e">
        <f t="shared" si="235"/>
        <v>#REF!</v>
      </c>
      <c r="AE209" s="43" t="e">
        <f t="shared" si="236"/>
        <v>#REF!</v>
      </c>
      <c r="AF209" s="39" t="e">
        <f>VLOOKUP(C209,[6]!Table1[[Province]:[Ngày HĐ dự phòng]],12,FALSE)</f>
        <v>#REF!</v>
      </c>
      <c r="AG209" s="39" t="e">
        <f t="shared" si="237"/>
        <v>#REF!</v>
      </c>
      <c r="AH209" s="39">
        <v>44179</v>
      </c>
      <c r="AI209" s="39">
        <v>44190</v>
      </c>
      <c r="AJ209" s="39">
        <v>44190</v>
      </c>
      <c r="AK209" s="232" t="s">
        <v>502</v>
      </c>
      <c r="AL209" s="230">
        <v>44259</v>
      </c>
      <c r="AM209" s="42">
        <v>1476131599</v>
      </c>
      <c r="AN209" s="230">
        <v>45012</v>
      </c>
      <c r="AO209" s="39" t="e">
        <f t="shared" si="238"/>
        <v>#REF!</v>
      </c>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c r="EM209" s="15"/>
      <c r="EN209" s="15"/>
      <c r="EO209" s="15"/>
      <c r="EP209" s="15"/>
      <c r="EQ209" s="15"/>
      <c r="ER209" s="15"/>
      <c r="ES209" s="15"/>
      <c r="ET209" s="15"/>
      <c r="EU209" s="15"/>
      <c r="EV209" s="15"/>
      <c r="EW209" s="15"/>
      <c r="EX209" s="15"/>
      <c r="EY209" s="15"/>
      <c r="EZ209" s="15"/>
      <c r="FA209" s="15"/>
      <c r="FB209" s="15"/>
      <c r="FC209" s="15"/>
      <c r="FD209" s="15"/>
      <c r="FE209" s="15"/>
      <c r="FF209" s="15"/>
      <c r="FG209" s="15"/>
      <c r="FH209" s="15"/>
      <c r="FI209" s="15"/>
      <c r="FJ209" s="15"/>
      <c r="FK209" s="15"/>
      <c r="FL209" s="15"/>
      <c r="FM209" s="15"/>
      <c r="FN209" s="15"/>
      <c r="FO209" s="15"/>
      <c r="FP209" s="15"/>
      <c r="FQ209" s="15"/>
      <c r="FR209" s="15"/>
      <c r="FS209" s="15"/>
      <c r="FT209" s="15"/>
      <c r="FU209" s="15"/>
      <c r="FV209" s="15"/>
      <c r="FW209" s="15"/>
      <c r="FX209" s="15"/>
      <c r="FY209" s="15"/>
      <c r="FZ209" s="15"/>
      <c r="GA209" s="15"/>
      <c r="GB209" s="15"/>
      <c r="GC209" s="15"/>
      <c r="GD209" s="15"/>
      <c r="GE209" s="15"/>
      <c r="GF209" s="15"/>
      <c r="GG209" s="15"/>
      <c r="GH209" s="15"/>
      <c r="GI209" s="15"/>
      <c r="GJ209" s="15"/>
      <c r="GK209" s="15"/>
      <c r="GL209" s="15"/>
      <c r="GM209" s="15"/>
      <c r="GN209" s="15"/>
      <c r="GO209" s="15"/>
      <c r="GP209" s="15"/>
      <c r="GQ209" s="15"/>
      <c r="GR209" s="15"/>
      <c r="GS209" s="15"/>
      <c r="GT209" s="15"/>
      <c r="GU209" s="15"/>
      <c r="GV209" s="15"/>
      <c r="GW209" s="15"/>
      <c r="GX209" s="15"/>
      <c r="GY209" s="15"/>
      <c r="GZ209" s="15"/>
      <c r="HA209" s="15"/>
      <c r="HB209" s="15"/>
      <c r="HC209" s="15"/>
      <c r="HD209" s="15"/>
      <c r="HE209" s="15"/>
      <c r="HF209" s="15"/>
      <c r="HG209" s="15"/>
      <c r="HH209" s="15"/>
      <c r="HI209" s="15"/>
      <c r="HJ209" s="15"/>
      <c r="HK209" s="15"/>
      <c r="HL209" s="15"/>
      <c r="HM209" s="15"/>
      <c r="HN209" s="15"/>
      <c r="HO209" s="15"/>
      <c r="HP209" s="15"/>
      <c r="HQ209" s="15"/>
      <c r="HR209" s="15"/>
      <c r="HS209" s="15"/>
      <c r="HT209" s="15"/>
      <c r="HU209" s="15"/>
      <c r="HV209" s="15"/>
      <c r="HW209" s="15"/>
      <c r="HX209" s="15"/>
      <c r="HY209" s="15"/>
      <c r="HZ209" s="15"/>
      <c r="IA209" s="15"/>
      <c r="IB209" s="15"/>
      <c r="IC209" s="15"/>
      <c r="ID209" s="15"/>
      <c r="IE209" s="15"/>
      <c r="IF209" s="15"/>
      <c r="IG209" s="15"/>
      <c r="IH209" s="15"/>
      <c r="II209" s="15"/>
      <c r="IJ209" s="15"/>
      <c r="IK209" s="15"/>
      <c r="IL209" s="15"/>
      <c r="IM209" s="15"/>
      <c r="IN209" s="15"/>
      <c r="IO209" s="15"/>
      <c r="IP209" s="15"/>
      <c r="IQ209" s="15"/>
      <c r="IR209" s="15"/>
      <c r="IS209" s="15"/>
      <c r="IT209" s="15"/>
      <c r="IU209" s="15"/>
      <c r="IV209" s="15"/>
      <c r="IW209" s="15"/>
      <c r="IX209" s="15"/>
      <c r="IY209" s="15"/>
      <c r="IZ209" s="15"/>
    </row>
    <row r="210" spans="1:260" s="25" customFormat="1" ht="27" customHeight="1">
      <c r="A210" s="11">
        <f t="shared" si="239"/>
        <v>23</v>
      </c>
      <c r="B210" s="16" t="str">
        <f>VLOOKUP(A210,'Tên tỉnh'!$A$3:$C$65,2,FALSE)</f>
        <v>VNPT Hà Nam</v>
      </c>
      <c r="C210" s="17" t="str">
        <f>VLOOKUP(A210,'Tên tỉnh'!$A$3:$C$65,3,FALSE)</f>
        <v>Hà Nam</v>
      </c>
      <c r="D210" s="18" t="s">
        <v>485</v>
      </c>
      <c r="E210" s="17" t="s">
        <v>486</v>
      </c>
      <c r="F210" s="19">
        <v>43633</v>
      </c>
      <c r="G210" s="11">
        <v>7</v>
      </c>
      <c r="H210" s="11" t="s">
        <v>492</v>
      </c>
      <c r="I210" s="20">
        <v>44056</v>
      </c>
      <c r="J210" s="21" t="s">
        <v>419</v>
      </c>
      <c r="K210" s="11" t="s">
        <v>26</v>
      </c>
      <c r="L210" s="13">
        <v>829150</v>
      </c>
      <c r="M210" s="13" t="e">
        <f>VLOOKUP(C209,[7]!Table1[[Province]:[Ngày HĐ dự phòng]],6,FALSE)</f>
        <v>#REF!</v>
      </c>
      <c r="N210" s="13" t="e">
        <f>VLOOKUP(C209,[7]!Table1[[Province]:[Ngày HĐ dự phòng]],7,FALSE)</f>
        <v>#REF!</v>
      </c>
      <c r="O210" s="13" t="e">
        <f t="shared" si="228"/>
        <v>#REF!</v>
      </c>
      <c r="P210" s="12"/>
      <c r="Q210" s="22" t="e">
        <f>VLOOKUP(C209,[7]!Table1[[Province]:[Ngày HĐ dự phòng]],16,FALSE)</f>
        <v>#REF!</v>
      </c>
      <c r="R210" s="12"/>
      <c r="S210" s="22">
        <v>44263</v>
      </c>
      <c r="T210" s="22">
        <v>44200</v>
      </c>
      <c r="U210" s="22" t="e">
        <f t="shared" si="231"/>
        <v>#REF!</v>
      </c>
      <c r="V210" s="14" t="e">
        <f t="shared" si="232"/>
        <v>#REF!</v>
      </c>
      <c r="W210" s="12">
        <v>30</v>
      </c>
      <c r="X210" s="14" t="e">
        <f t="shared" si="233"/>
        <v>#REF!</v>
      </c>
      <c r="Y210" s="218" t="e">
        <f>VLOOKUP(C209,[7]!Table1[[Province]:[Ngày HĐ dự phòng]],32,FALSE)</f>
        <v>#REF!</v>
      </c>
      <c r="Z210" s="22" t="e">
        <f>VLOOKUP(C209,[7]!Table1[[Province]:[Ngày HĐ dự phòng]],33,FALSE)</f>
        <v>#REF!</v>
      </c>
      <c r="AA210" s="218" t="e">
        <f>VLOOKUP(C209,[7]!Table1[[Province]:[Ngày HĐ dự phòng]],34,FALSE)</f>
        <v>#REF!</v>
      </c>
      <c r="AB210" s="22" t="e">
        <f>VLOOKUP(C209,[7]!Table1[[Province]:[Ngày HĐ dự phòng]],35,FALSE)</f>
        <v>#REF!</v>
      </c>
      <c r="AC210" s="40" t="e">
        <f t="shared" si="234"/>
        <v>#REF!</v>
      </c>
      <c r="AD210" s="43" t="e">
        <f t="shared" si="235"/>
        <v>#REF!</v>
      </c>
      <c r="AE210" s="43" t="e">
        <f t="shared" si="236"/>
        <v>#REF!</v>
      </c>
      <c r="AF210" s="39" t="e">
        <f>VLOOKUP(C209,[7]!Table1[[Province]:[Ngày HĐ dự phòng]],13,FALSE)</f>
        <v>#REF!</v>
      </c>
      <c r="AG210" s="39" t="e">
        <f t="shared" si="237"/>
        <v>#REF!</v>
      </c>
      <c r="AH210" s="39">
        <v>44200</v>
      </c>
      <c r="AI210" s="39">
        <v>44210</v>
      </c>
      <c r="AJ210" s="39">
        <v>44210</v>
      </c>
      <c r="AK210" s="232" t="s">
        <v>503</v>
      </c>
      <c r="AL210" s="230">
        <v>44272</v>
      </c>
      <c r="AM210" s="42">
        <v>492515100</v>
      </c>
      <c r="AN210" s="230">
        <v>45023</v>
      </c>
      <c r="AO210" s="39" t="e">
        <f t="shared" si="238"/>
        <v>#REF!</v>
      </c>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c r="BO210" s="34"/>
      <c r="BP210" s="34"/>
      <c r="BQ210" s="34"/>
      <c r="BR210" s="34"/>
      <c r="BS210" s="34"/>
      <c r="BT210" s="34"/>
      <c r="BU210" s="34"/>
      <c r="BV210" s="34"/>
      <c r="BW210" s="34"/>
      <c r="BX210" s="34"/>
      <c r="BY210" s="34"/>
      <c r="BZ210" s="34"/>
      <c r="CA210" s="34"/>
      <c r="CB210" s="34"/>
      <c r="CC210" s="34"/>
      <c r="CD210" s="34"/>
      <c r="CE210" s="34"/>
      <c r="CF210" s="34"/>
      <c r="CG210" s="34"/>
      <c r="CH210" s="34"/>
      <c r="CI210" s="34"/>
      <c r="CJ210" s="34"/>
      <c r="CK210" s="34"/>
      <c r="CL210" s="34"/>
      <c r="CM210" s="34"/>
      <c r="CN210" s="34"/>
      <c r="CO210" s="34"/>
      <c r="CP210" s="34"/>
      <c r="CQ210" s="34"/>
      <c r="CR210" s="34"/>
      <c r="CS210" s="34"/>
      <c r="CT210" s="34"/>
      <c r="CU210" s="34"/>
      <c r="CV210" s="34"/>
      <c r="CW210" s="34"/>
      <c r="CX210" s="34"/>
      <c r="CY210" s="34"/>
      <c r="CZ210" s="34"/>
      <c r="DA210" s="34"/>
      <c r="DB210" s="34"/>
      <c r="DC210" s="34"/>
      <c r="DD210" s="34"/>
      <c r="DE210" s="34"/>
      <c r="DF210" s="34"/>
      <c r="DG210" s="34"/>
      <c r="DH210" s="34"/>
      <c r="DI210" s="34"/>
      <c r="DJ210" s="34"/>
      <c r="DK210" s="34"/>
      <c r="DL210" s="34"/>
      <c r="DM210" s="34"/>
      <c r="DN210" s="34"/>
      <c r="DO210" s="34"/>
      <c r="DP210" s="34"/>
      <c r="DQ210" s="34"/>
      <c r="DR210" s="34"/>
      <c r="DS210" s="34"/>
      <c r="DT210" s="34"/>
      <c r="DU210" s="34"/>
      <c r="DV210" s="34"/>
      <c r="DW210" s="34"/>
      <c r="DX210" s="34"/>
      <c r="DY210" s="34"/>
      <c r="DZ210" s="34"/>
      <c r="EA210" s="34"/>
      <c r="EB210" s="34"/>
      <c r="EC210" s="34"/>
      <c r="ED210" s="34"/>
      <c r="EE210" s="34"/>
      <c r="EF210" s="34"/>
      <c r="EG210" s="34"/>
      <c r="EH210" s="34"/>
      <c r="EI210" s="34"/>
      <c r="EJ210" s="34"/>
      <c r="EK210" s="34"/>
      <c r="EL210" s="34"/>
      <c r="EM210" s="34"/>
      <c r="EN210" s="34"/>
      <c r="EO210" s="34"/>
      <c r="EP210" s="34"/>
      <c r="EQ210" s="34"/>
      <c r="ER210" s="34"/>
      <c r="ES210" s="34"/>
      <c r="ET210" s="34"/>
      <c r="EU210" s="34"/>
      <c r="EV210" s="34"/>
      <c r="EW210" s="34"/>
      <c r="EX210" s="34"/>
      <c r="EY210" s="34"/>
      <c r="EZ210" s="34"/>
      <c r="FA210" s="34"/>
      <c r="FB210" s="34"/>
      <c r="FC210" s="34"/>
      <c r="FD210" s="34"/>
      <c r="FE210" s="34"/>
      <c r="FF210" s="34"/>
      <c r="FG210" s="34"/>
      <c r="FH210" s="34"/>
      <c r="FI210" s="34"/>
      <c r="FJ210" s="34"/>
      <c r="FK210" s="34"/>
      <c r="FL210" s="34"/>
      <c r="FM210" s="34"/>
      <c r="FN210" s="34"/>
      <c r="FO210" s="34"/>
      <c r="FP210" s="34"/>
      <c r="FQ210" s="34"/>
      <c r="FR210" s="34"/>
      <c r="FS210" s="34"/>
      <c r="FT210" s="34"/>
      <c r="FU210" s="34"/>
      <c r="FV210" s="34"/>
      <c r="FW210" s="34"/>
      <c r="FX210" s="34"/>
      <c r="FY210" s="34"/>
      <c r="FZ210" s="34"/>
      <c r="GA210" s="34"/>
      <c r="GB210" s="34"/>
      <c r="GC210" s="34"/>
      <c r="GD210" s="34"/>
      <c r="GE210" s="34"/>
      <c r="GF210" s="34"/>
      <c r="GG210" s="34"/>
      <c r="GH210" s="34"/>
      <c r="GI210" s="34"/>
      <c r="GJ210" s="34"/>
      <c r="GK210" s="34"/>
      <c r="GL210" s="34"/>
      <c r="GM210" s="34"/>
      <c r="GN210" s="34"/>
      <c r="GO210" s="34"/>
      <c r="GP210" s="34"/>
      <c r="GQ210" s="34"/>
      <c r="GR210" s="34"/>
      <c r="GS210" s="34"/>
      <c r="GT210" s="34"/>
      <c r="GU210" s="34"/>
      <c r="GV210" s="34"/>
      <c r="GW210" s="34"/>
      <c r="GX210" s="34"/>
      <c r="GY210" s="34"/>
      <c r="GZ210" s="34"/>
      <c r="HA210" s="34"/>
      <c r="HB210" s="34"/>
      <c r="HC210" s="34"/>
      <c r="HD210" s="34"/>
      <c r="HE210" s="34"/>
      <c r="HF210" s="34"/>
      <c r="HG210" s="34"/>
      <c r="HH210" s="34"/>
      <c r="HI210" s="34"/>
      <c r="HJ210" s="34"/>
      <c r="HK210" s="34"/>
      <c r="HL210" s="34"/>
      <c r="HM210" s="34"/>
      <c r="HN210" s="34"/>
      <c r="HO210" s="34"/>
      <c r="HP210" s="34"/>
      <c r="HQ210" s="34"/>
      <c r="HR210" s="34"/>
      <c r="HS210" s="34"/>
      <c r="HT210" s="34"/>
      <c r="HU210" s="34"/>
      <c r="HV210" s="34"/>
      <c r="HW210" s="34"/>
      <c r="HX210" s="34"/>
      <c r="HY210" s="34"/>
      <c r="HZ210" s="34"/>
      <c r="IA210" s="34"/>
      <c r="IB210" s="34"/>
      <c r="IC210" s="34"/>
      <c r="ID210" s="34"/>
      <c r="IE210" s="34"/>
      <c r="IF210" s="34"/>
      <c r="IG210" s="34"/>
      <c r="IH210" s="34"/>
      <c r="II210" s="34"/>
      <c r="IJ210" s="34"/>
      <c r="IK210" s="34"/>
      <c r="IL210" s="34"/>
      <c r="IM210" s="34"/>
      <c r="IN210" s="34"/>
      <c r="IO210" s="34"/>
      <c r="IP210" s="34"/>
      <c r="IQ210" s="34"/>
      <c r="IR210" s="34"/>
      <c r="IS210" s="34"/>
      <c r="IT210" s="34"/>
      <c r="IU210" s="34"/>
      <c r="IV210" s="34"/>
      <c r="IW210" s="34"/>
      <c r="IX210" s="34"/>
      <c r="IY210" s="34"/>
      <c r="IZ210" s="34"/>
    </row>
    <row r="211" spans="1:260" s="10" customFormat="1" ht="36.75" customHeight="1">
      <c r="A211" s="11">
        <f t="shared" si="239"/>
        <v>23</v>
      </c>
      <c r="B211" s="16" t="str">
        <f>VLOOKUP(A211,'Tên tỉnh'!$A$3:$C$65,2,FALSE)</f>
        <v>VNPT Hà Nam</v>
      </c>
      <c r="C211" s="17" t="str">
        <f>VLOOKUP(A211,'Tên tỉnh'!$A$3:$C$65,3,FALSE)</f>
        <v>Hà Nam</v>
      </c>
      <c r="D211" s="18" t="s">
        <v>485</v>
      </c>
      <c r="E211" s="17" t="s">
        <v>486</v>
      </c>
      <c r="F211" s="19">
        <v>43633</v>
      </c>
      <c r="G211" s="11">
        <v>8</v>
      </c>
      <c r="H211" s="11" t="s">
        <v>493</v>
      </c>
      <c r="I211" s="20">
        <v>44056</v>
      </c>
      <c r="J211" s="21" t="s">
        <v>419</v>
      </c>
      <c r="K211" s="11" t="s">
        <v>26</v>
      </c>
      <c r="L211" s="13">
        <v>829150</v>
      </c>
      <c r="M211" s="13" t="e">
        <f>VLOOKUP(C211,[8]Sheet1!$B$2:$AH$2,5,FALSE)</f>
        <v>#N/A</v>
      </c>
      <c r="N211" s="13" t="e">
        <f>VLOOKUP(C211,[8]Sheet1!$B$2:$AH$2,6,FALSE)</f>
        <v>#N/A</v>
      </c>
      <c r="O211" s="13" t="e">
        <f t="shared" si="228"/>
        <v>#N/A</v>
      </c>
      <c r="P211" s="12"/>
      <c r="Q211" s="22" t="e">
        <f>VLOOKUP(C211,[8]Sheet1!$B$2:$AH$2,14,FALSE)</f>
        <v>#N/A</v>
      </c>
      <c r="R211" s="12"/>
      <c r="S211" s="22">
        <v>44279</v>
      </c>
      <c r="T211" s="22">
        <v>44223</v>
      </c>
      <c r="U211" s="22" t="e">
        <f t="shared" si="231"/>
        <v>#N/A</v>
      </c>
      <c r="V211" s="14" t="e">
        <f t="shared" si="232"/>
        <v>#N/A</v>
      </c>
      <c r="W211" s="12">
        <v>30</v>
      </c>
      <c r="X211" s="14" t="e">
        <f t="shared" si="233"/>
        <v>#N/A</v>
      </c>
      <c r="Y211" s="218" t="e">
        <f>VLOOKUP(C211,[8]Sheet1!$B$2:$AH$2,30,FALSE)</f>
        <v>#N/A</v>
      </c>
      <c r="Z211" s="22" t="e">
        <f>VLOOKUP(C211,[8]Sheet1!$B$2:$AH$2,31,FALSE)</f>
        <v>#N/A</v>
      </c>
      <c r="AA211" s="218" t="e">
        <f>VLOOKUP(C211,[8]Sheet1!$B$2:$AH$2,32,FALSE)</f>
        <v>#N/A</v>
      </c>
      <c r="AB211" s="22" t="e">
        <f>VLOOKUP(C211,[8]Sheet1!$B$2:$AH$2,33,FALSE)</f>
        <v>#N/A</v>
      </c>
      <c r="AC211" s="40" t="e">
        <f t="shared" si="234"/>
        <v>#N/A</v>
      </c>
      <c r="AD211" s="43" t="e">
        <f t="shared" si="235"/>
        <v>#N/A</v>
      </c>
      <c r="AE211" s="43" t="e">
        <f t="shared" si="236"/>
        <v>#N/A</v>
      </c>
      <c r="AF211" s="39" t="e">
        <f>VLOOKUP(C211,[8]Sheet1!$B$2:$AH$2,12,FALSE)</f>
        <v>#N/A</v>
      </c>
      <c r="AG211" s="39" t="e">
        <f t="shared" si="237"/>
        <v>#N/A</v>
      </c>
      <c r="AH211" s="39">
        <v>44223</v>
      </c>
      <c r="AI211" s="39">
        <v>44230</v>
      </c>
      <c r="AJ211" s="39">
        <v>44230</v>
      </c>
      <c r="AK211" s="232" t="s">
        <v>504</v>
      </c>
      <c r="AL211" s="230">
        <v>44288</v>
      </c>
      <c r="AM211" s="42">
        <v>262218688</v>
      </c>
      <c r="AN211" s="230">
        <v>45040</v>
      </c>
      <c r="AO211" s="39" t="e">
        <f t="shared" si="238"/>
        <v>#N/A</v>
      </c>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c r="EM211" s="15"/>
      <c r="EN211" s="15"/>
      <c r="EO211" s="15"/>
      <c r="EP211" s="15"/>
      <c r="EQ211" s="15"/>
      <c r="ER211" s="15"/>
      <c r="ES211" s="15"/>
      <c r="ET211" s="15"/>
      <c r="EU211" s="15"/>
      <c r="EV211" s="15"/>
      <c r="EW211" s="15"/>
      <c r="EX211" s="15"/>
      <c r="EY211" s="15"/>
      <c r="EZ211" s="15"/>
      <c r="FA211" s="15"/>
      <c r="FB211" s="15"/>
      <c r="FC211" s="15"/>
      <c r="FD211" s="15"/>
      <c r="FE211" s="15"/>
      <c r="FF211" s="15"/>
      <c r="FG211" s="15"/>
      <c r="FH211" s="15"/>
      <c r="FI211" s="15"/>
      <c r="FJ211" s="15"/>
      <c r="FK211" s="15"/>
      <c r="FL211" s="15"/>
      <c r="FM211" s="15"/>
      <c r="FN211" s="15"/>
      <c r="FO211" s="15"/>
      <c r="FP211" s="15"/>
      <c r="FQ211" s="15"/>
      <c r="FR211" s="15"/>
      <c r="FS211" s="15"/>
      <c r="FT211" s="15"/>
      <c r="FU211" s="15"/>
      <c r="FV211" s="15"/>
      <c r="FW211" s="15"/>
      <c r="FX211" s="15"/>
      <c r="FY211" s="15"/>
      <c r="FZ211" s="15"/>
      <c r="GA211" s="15"/>
      <c r="GB211" s="15"/>
      <c r="GC211" s="15"/>
      <c r="GD211" s="15"/>
      <c r="GE211" s="15"/>
      <c r="GF211" s="15"/>
      <c r="GG211" s="15"/>
      <c r="GH211" s="15"/>
      <c r="GI211" s="15"/>
      <c r="GJ211" s="15"/>
      <c r="GK211" s="15"/>
      <c r="GL211" s="15"/>
      <c r="GM211" s="15"/>
      <c r="GN211" s="15"/>
      <c r="GO211" s="15"/>
      <c r="GP211" s="15"/>
      <c r="GQ211" s="15"/>
      <c r="GR211" s="15"/>
      <c r="GS211" s="15"/>
      <c r="GT211" s="15"/>
      <c r="GU211" s="15"/>
      <c r="GV211" s="15"/>
      <c r="GW211" s="15"/>
      <c r="GX211" s="15"/>
      <c r="GY211" s="15"/>
      <c r="GZ211" s="15"/>
      <c r="HA211" s="15"/>
      <c r="HB211" s="15"/>
      <c r="HC211" s="15"/>
      <c r="HD211" s="15"/>
      <c r="HE211" s="15"/>
      <c r="HF211" s="15"/>
      <c r="HG211" s="15"/>
      <c r="HH211" s="15"/>
      <c r="HI211" s="15"/>
      <c r="HJ211" s="15"/>
      <c r="HK211" s="15"/>
      <c r="HL211" s="15"/>
      <c r="HM211" s="15"/>
      <c r="HN211" s="15"/>
      <c r="HO211" s="15"/>
      <c r="HP211" s="15"/>
      <c r="HQ211" s="15"/>
      <c r="HR211" s="15"/>
      <c r="HS211" s="15"/>
      <c r="HT211" s="15"/>
      <c r="HU211" s="15"/>
      <c r="HV211" s="15"/>
      <c r="HW211" s="15"/>
      <c r="HX211" s="15"/>
      <c r="HY211" s="15"/>
      <c r="HZ211" s="15"/>
      <c r="IA211" s="15"/>
      <c r="IB211" s="15"/>
      <c r="IC211" s="15"/>
      <c r="ID211" s="15"/>
      <c r="IE211" s="15"/>
      <c r="IF211" s="15"/>
      <c r="IG211" s="15"/>
      <c r="IH211" s="15"/>
      <c r="II211" s="15"/>
      <c r="IJ211" s="15"/>
      <c r="IK211" s="15"/>
      <c r="IL211" s="15"/>
      <c r="IM211" s="15"/>
      <c r="IN211" s="15"/>
      <c r="IO211" s="15"/>
      <c r="IP211" s="15"/>
      <c r="IQ211" s="15"/>
      <c r="IR211" s="15"/>
      <c r="IS211" s="15"/>
      <c r="IT211" s="15"/>
      <c r="IU211" s="15"/>
      <c r="IV211" s="15"/>
      <c r="IW211" s="15"/>
      <c r="IX211" s="15"/>
      <c r="IY211" s="15"/>
      <c r="IZ211" s="15"/>
    </row>
    <row r="212" spans="1:260" s="10" customFormat="1" ht="28.5" customHeight="1">
      <c r="A212" s="23"/>
      <c r="B212" s="24" t="str">
        <f t="shared" ref="B212" si="240">B204&amp;" Total"</f>
        <v>VNPT Hà Nam Total</v>
      </c>
      <c r="C212" s="24"/>
      <c r="D212" s="25"/>
      <c r="E212" s="228"/>
      <c r="F212" s="26"/>
      <c r="G212" s="23"/>
      <c r="H212" s="25"/>
      <c r="I212" s="26"/>
      <c r="J212" s="27"/>
      <c r="K212" s="25"/>
      <c r="L212" s="28"/>
      <c r="M212" s="28"/>
      <c r="N212" s="28"/>
      <c r="O212" s="29" t="e">
        <f t="shared" ref="O212" si="241">SUBTOTAL(9,O204:O211)</f>
        <v>#REF!</v>
      </c>
      <c r="P212" s="12"/>
      <c r="Q212" s="11"/>
      <c r="R212" s="28"/>
      <c r="S212" s="30"/>
      <c r="T212" s="31"/>
      <c r="U212" s="22"/>
      <c r="V212" s="32"/>
      <c r="W212" s="33"/>
      <c r="X212" s="14"/>
      <c r="Y212" s="218"/>
      <c r="Z212" s="22"/>
      <c r="AA212" s="218"/>
      <c r="AB212" s="22"/>
      <c r="AC212" s="38"/>
      <c r="AD212" s="38"/>
      <c r="AE212" s="38"/>
      <c r="AF212" s="38"/>
      <c r="AG212" s="38"/>
      <c r="AH212" s="38"/>
      <c r="AI212" s="38"/>
      <c r="AJ212" s="38"/>
      <c r="AK212" s="38"/>
      <c r="AL212" s="38"/>
      <c r="AM212" s="38"/>
      <c r="AN212" s="38"/>
      <c r="AO212" s="38"/>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c r="EM212" s="15"/>
      <c r="EN212" s="15"/>
      <c r="EO212" s="15"/>
      <c r="EP212" s="15"/>
      <c r="EQ212" s="15"/>
      <c r="ER212" s="15"/>
      <c r="ES212" s="15"/>
      <c r="ET212" s="15"/>
      <c r="EU212" s="15"/>
      <c r="EV212" s="15"/>
      <c r="EW212" s="15"/>
      <c r="EX212" s="15"/>
      <c r="EY212" s="15"/>
      <c r="EZ212" s="15"/>
      <c r="FA212" s="15"/>
      <c r="FB212" s="15"/>
      <c r="FC212" s="15"/>
      <c r="FD212" s="15"/>
      <c r="FE212" s="15"/>
      <c r="FF212" s="15"/>
      <c r="FG212" s="15"/>
      <c r="FH212" s="15"/>
      <c r="FI212" s="15"/>
      <c r="FJ212" s="15"/>
      <c r="FK212" s="15"/>
      <c r="FL212" s="15"/>
      <c r="FM212" s="15"/>
      <c r="FN212" s="15"/>
      <c r="FO212" s="15"/>
      <c r="FP212" s="15"/>
      <c r="FQ212" s="15"/>
      <c r="FR212" s="15"/>
      <c r="FS212" s="15"/>
      <c r="FT212" s="15"/>
      <c r="FU212" s="15"/>
      <c r="FV212" s="15"/>
      <c r="FW212" s="15"/>
      <c r="FX212" s="15"/>
      <c r="FY212" s="15"/>
      <c r="FZ212" s="15"/>
      <c r="GA212" s="15"/>
      <c r="GB212" s="15"/>
      <c r="GC212" s="15"/>
      <c r="GD212" s="15"/>
      <c r="GE212" s="15"/>
      <c r="GF212" s="15"/>
      <c r="GG212" s="15"/>
      <c r="GH212" s="15"/>
      <c r="GI212" s="15"/>
      <c r="GJ212" s="15"/>
      <c r="GK212" s="15"/>
      <c r="GL212" s="15"/>
      <c r="GM212" s="15"/>
      <c r="GN212" s="15"/>
      <c r="GO212" s="15"/>
      <c r="GP212" s="15"/>
      <c r="GQ212" s="15"/>
      <c r="GR212" s="15"/>
      <c r="GS212" s="15"/>
      <c r="GT212" s="15"/>
      <c r="GU212" s="15"/>
      <c r="GV212" s="15"/>
      <c r="GW212" s="15"/>
      <c r="GX212" s="15"/>
      <c r="GY212" s="15"/>
      <c r="GZ212" s="15"/>
      <c r="HA212" s="15"/>
      <c r="HB212" s="15"/>
      <c r="HC212" s="15"/>
      <c r="HD212" s="15"/>
      <c r="HE212" s="15"/>
      <c r="HF212" s="15"/>
      <c r="HG212" s="15"/>
      <c r="HH212" s="15"/>
      <c r="HI212" s="15"/>
      <c r="HJ212" s="15"/>
      <c r="HK212" s="15"/>
      <c r="HL212" s="15"/>
      <c r="HM212" s="15"/>
      <c r="HN212" s="15"/>
      <c r="HO212" s="15"/>
      <c r="HP212" s="15"/>
      <c r="HQ212" s="15"/>
      <c r="HR212" s="15"/>
      <c r="HS212" s="15"/>
      <c r="HT212" s="15"/>
      <c r="HU212" s="15"/>
      <c r="HV212" s="15"/>
      <c r="HW212" s="15"/>
      <c r="HX212" s="15"/>
      <c r="HY212" s="15"/>
      <c r="HZ212" s="15"/>
      <c r="IA212" s="15"/>
      <c r="IB212" s="15"/>
      <c r="IC212" s="15"/>
      <c r="ID212" s="15"/>
      <c r="IE212" s="15"/>
      <c r="IF212" s="15"/>
      <c r="IG212" s="15"/>
      <c r="IH212" s="15"/>
      <c r="II212" s="15"/>
      <c r="IJ212" s="15"/>
      <c r="IK212" s="15"/>
      <c r="IL212" s="15"/>
      <c r="IM212" s="15"/>
      <c r="IN212" s="15"/>
      <c r="IO212" s="15"/>
      <c r="IP212" s="15"/>
      <c r="IQ212" s="15"/>
      <c r="IR212" s="15"/>
      <c r="IS212" s="15"/>
      <c r="IT212" s="15"/>
      <c r="IU212" s="15"/>
      <c r="IV212" s="15"/>
      <c r="IW212" s="15"/>
      <c r="IX212" s="15"/>
      <c r="IY212" s="15"/>
      <c r="IZ212" s="15"/>
    </row>
    <row r="213" spans="1:260" s="10" customFormat="1" ht="36.75" customHeight="1">
      <c r="A213" s="11">
        <f t="shared" si="239"/>
        <v>24</v>
      </c>
      <c r="B213" s="16" t="str">
        <f>VLOOKUP(A213,'Tên tỉnh'!$A$3:$C$65,2,FALSE)</f>
        <v>VNPT Hà Nội</v>
      </c>
      <c r="C213" s="17" t="str">
        <f>VLOOKUP(A213,'Tên tỉnh'!$A$3:$C$65,3,FALSE)</f>
        <v>Hà Nội</v>
      </c>
      <c r="D213" s="18" t="s">
        <v>485</v>
      </c>
      <c r="E213" s="17" t="s">
        <v>486</v>
      </c>
      <c r="F213" s="19">
        <v>43633</v>
      </c>
      <c r="G213" s="11">
        <v>1</v>
      </c>
      <c r="H213" s="11" t="s">
        <v>487</v>
      </c>
      <c r="I213" s="20">
        <v>44056</v>
      </c>
      <c r="J213" s="21" t="s">
        <v>419</v>
      </c>
      <c r="K213" s="11" t="s">
        <v>26</v>
      </c>
      <c r="L213" s="13">
        <v>829150</v>
      </c>
      <c r="M213" s="13" t="e">
        <f>VLOOKUP(C213,[1]!Table1[[Province]:[Ngày HĐ dự phòng]],5,FALSE)</f>
        <v>#REF!</v>
      </c>
      <c r="N213" s="13" t="e">
        <f>VLOOKUP(C213,[1]!Table1[[Province]:[Ngày HĐ dự phòng]],6,FALSE)</f>
        <v>#REF!</v>
      </c>
      <c r="O213" s="13" t="e">
        <f t="shared" si="228"/>
        <v>#REF!</v>
      </c>
      <c r="P213" s="12"/>
      <c r="Q213" s="22" t="e">
        <f>VLOOKUP(C213,[1]!Table1[[Province]:[Ngày HĐ dự phòng]],15,FALSE)</f>
        <v>#REF!</v>
      </c>
      <c r="R213" s="12"/>
      <c r="S213" s="22">
        <v>44153</v>
      </c>
      <c r="T213" s="22">
        <v>44068</v>
      </c>
      <c r="U213" s="22" t="e">
        <f t="shared" ref="U213:U220" si="242">Q213</f>
        <v>#REF!</v>
      </c>
      <c r="V213" s="14" t="e">
        <f t="shared" ref="V213:V220" si="243">U213-T213+1</f>
        <v>#REF!</v>
      </c>
      <c r="W213" s="12">
        <v>45</v>
      </c>
      <c r="X213" s="14" t="e">
        <f t="shared" ref="X213:X220" si="244">V213-W213</f>
        <v>#REF!</v>
      </c>
      <c r="Y213" s="218" t="e">
        <f>VLOOKUP(C213,[1]!Table1[[Province]:[Ngày HĐ dự phòng]],34,FALSE)</f>
        <v>#REF!</v>
      </c>
      <c r="Z213" s="22" t="e">
        <f>VLOOKUP(C213,[1]!Table1[[Province]:[Ngày HĐ dự phòng]],35,FALSE)</f>
        <v>#REF!</v>
      </c>
      <c r="AA213" s="218" t="e">
        <f>VLOOKUP(C213,[1]!Table1[[Province]:[Ngày HĐ dự phòng]],36,FALSE)</f>
        <v>#REF!</v>
      </c>
      <c r="AB213" s="22" t="e">
        <f>VLOOKUP(C213,[1]!Table1[[Province]:[Ngày HĐ dự phòng]],37,FALSE)</f>
        <v>#REF!</v>
      </c>
      <c r="AC213" s="40" t="e">
        <f t="shared" ref="AC213:AC220" si="245">O213</f>
        <v>#REF!</v>
      </c>
      <c r="AD213" s="43" t="e">
        <f t="shared" ref="AD213:AD220" si="246">AC213*0.1</f>
        <v>#REF!</v>
      </c>
      <c r="AE213" s="43" t="e">
        <f t="shared" ref="AE213:AE220" si="247">AC213+AD213</f>
        <v>#REF!</v>
      </c>
      <c r="AF213" s="39" t="e">
        <f>VLOOKUP(C213,[1]!Table1[[Province]:[Ngày HĐ dự phòng]],13,FALSE)</f>
        <v>#REF!</v>
      </c>
      <c r="AG213" s="39" t="e">
        <f t="shared" ref="AG213:AG220" si="248">AF213</f>
        <v>#REF!</v>
      </c>
      <c r="AH213" s="39">
        <v>44068</v>
      </c>
      <c r="AI213" s="39">
        <v>44097</v>
      </c>
      <c r="AJ213" s="39">
        <v>44097</v>
      </c>
      <c r="AK213" s="231" t="s">
        <v>497</v>
      </c>
      <c r="AL213" s="230">
        <v>44153</v>
      </c>
      <c r="AM213" s="42">
        <v>3008400799</v>
      </c>
      <c r="AN213" s="230">
        <v>44913</v>
      </c>
      <c r="AO213" s="39" t="e">
        <f t="shared" ref="AO213:AO220" si="249">AF213</f>
        <v>#REF!</v>
      </c>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c r="EM213" s="15"/>
      <c r="EN213" s="15"/>
      <c r="EO213" s="15"/>
      <c r="EP213" s="15"/>
      <c r="EQ213" s="15"/>
      <c r="ER213" s="15"/>
      <c r="ES213" s="15"/>
      <c r="ET213" s="15"/>
      <c r="EU213" s="15"/>
      <c r="EV213" s="15"/>
      <c r="EW213" s="15"/>
      <c r="EX213" s="15"/>
      <c r="EY213" s="15"/>
      <c r="EZ213" s="15"/>
      <c r="FA213" s="15"/>
      <c r="FB213" s="15"/>
      <c r="FC213" s="15"/>
      <c r="FD213" s="15"/>
      <c r="FE213" s="15"/>
      <c r="FF213" s="15"/>
      <c r="FG213" s="15"/>
      <c r="FH213" s="15"/>
      <c r="FI213" s="15"/>
      <c r="FJ213" s="15"/>
      <c r="FK213" s="15"/>
      <c r="FL213" s="15"/>
      <c r="FM213" s="15"/>
      <c r="FN213" s="15"/>
      <c r="FO213" s="15"/>
      <c r="FP213" s="15"/>
      <c r="FQ213" s="15"/>
      <c r="FR213" s="15"/>
      <c r="FS213" s="15"/>
      <c r="FT213" s="15"/>
      <c r="FU213" s="15"/>
      <c r="FV213" s="15"/>
      <c r="FW213" s="15"/>
      <c r="FX213" s="15"/>
      <c r="FY213" s="15"/>
      <c r="FZ213" s="15"/>
      <c r="GA213" s="15"/>
      <c r="GB213" s="15"/>
      <c r="GC213" s="15"/>
      <c r="GD213" s="15"/>
      <c r="GE213" s="15"/>
      <c r="GF213" s="15"/>
      <c r="GG213" s="15"/>
      <c r="GH213" s="15"/>
      <c r="GI213" s="15"/>
      <c r="GJ213" s="15"/>
      <c r="GK213" s="15"/>
      <c r="GL213" s="15"/>
      <c r="GM213" s="15"/>
      <c r="GN213" s="15"/>
      <c r="GO213" s="15"/>
      <c r="GP213" s="15"/>
      <c r="GQ213" s="15"/>
      <c r="GR213" s="15"/>
      <c r="GS213" s="15"/>
      <c r="GT213" s="15"/>
      <c r="GU213" s="15"/>
      <c r="GV213" s="15"/>
      <c r="GW213" s="15"/>
      <c r="GX213" s="15"/>
      <c r="GY213" s="15"/>
      <c r="GZ213" s="15"/>
      <c r="HA213" s="15"/>
      <c r="HB213" s="15"/>
      <c r="HC213" s="15"/>
      <c r="HD213" s="15"/>
      <c r="HE213" s="15"/>
      <c r="HF213" s="15"/>
      <c r="HG213" s="15"/>
      <c r="HH213" s="15"/>
      <c r="HI213" s="15"/>
      <c r="HJ213" s="15"/>
      <c r="HK213" s="15"/>
      <c r="HL213" s="15"/>
      <c r="HM213" s="15"/>
      <c r="HN213" s="15"/>
      <c r="HO213" s="15"/>
      <c r="HP213" s="15"/>
      <c r="HQ213" s="15"/>
      <c r="HR213" s="15"/>
      <c r="HS213" s="15"/>
      <c r="HT213" s="15"/>
      <c r="HU213" s="15"/>
      <c r="HV213" s="15"/>
      <c r="HW213" s="15"/>
      <c r="HX213" s="15"/>
      <c r="HY213" s="15"/>
      <c r="HZ213" s="15"/>
      <c r="IA213" s="15"/>
      <c r="IB213" s="15"/>
      <c r="IC213" s="15"/>
      <c r="ID213" s="15"/>
      <c r="IE213" s="15"/>
      <c r="IF213" s="15"/>
      <c r="IG213" s="15"/>
      <c r="IH213" s="15"/>
      <c r="II213" s="15"/>
      <c r="IJ213" s="15"/>
      <c r="IK213" s="15"/>
      <c r="IL213" s="15"/>
      <c r="IM213" s="15"/>
      <c r="IN213" s="15"/>
      <c r="IO213" s="15"/>
      <c r="IP213" s="15"/>
      <c r="IQ213" s="15"/>
      <c r="IR213" s="15"/>
      <c r="IS213" s="15"/>
      <c r="IT213" s="15"/>
      <c r="IU213" s="15"/>
      <c r="IV213" s="15"/>
      <c r="IW213" s="15"/>
      <c r="IX213" s="15"/>
      <c r="IY213" s="15"/>
      <c r="IZ213" s="15"/>
    </row>
    <row r="214" spans="1:260" s="10" customFormat="1" ht="36.75" customHeight="1">
      <c r="A214" s="11">
        <f t="shared" si="239"/>
        <v>24</v>
      </c>
      <c r="B214" s="16" t="str">
        <f>VLOOKUP(A214,'Tên tỉnh'!$A$3:$C$65,2,FALSE)</f>
        <v>VNPT Hà Nội</v>
      </c>
      <c r="C214" s="17" t="str">
        <f>VLOOKUP(A214,'Tên tỉnh'!$A$3:$C$65,3,FALSE)</f>
        <v>Hà Nội</v>
      </c>
      <c r="D214" s="18" t="s">
        <v>485</v>
      </c>
      <c r="E214" s="17" t="s">
        <v>486</v>
      </c>
      <c r="F214" s="19">
        <v>43633</v>
      </c>
      <c r="G214" s="11">
        <v>2</v>
      </c>
      <c r="H214" s="12" t="s">
        <v>488</v>
      </c>
      <c r="I214" s="20">
        <v>44056</v>
      </c>
      <c r="J214" s="21" t="s">
        <v>419</v>
      </c>
      <c r="K214" s="11" t="s">
        <v>26</v>
      </c>
      <c r="L214" s="13">
        <v>829150</v>
      </c>
      <c r="M214" s="13" t="e">
        <f>VLOOKUP(C214,[2]!Table1[[Province]:[Ngày HĐ dự phòng]],5,FALSE)</f>
        <v>#REF!</v>
      </c>
      <c r="N214" s="13" t="e">
        <f>VLOOKUP(C214,[2]!Table1[[Province]:[Ngày HĐ dự phòng]],6,FALSE)</f>
        <v>#REF!</v>
      </c>
      <c r="O214" s="13" t="e">
        <f t="shared" si="228"/>
        <v>#REF!</v>
      </c>
      <c r="P214" s="12"/>
      <c r="Q214" s="22" t="e">
        <f>VLOOKUP(C214,[2]!Table1[[Province]:[Ngày HĐ dự phòng]],14,FALSE)</f>
        <v>#REF!</v>
      </c>
      <c r="R214" s="12"/>
      <c r="S214" s="22">
        <v>44154</v>
      </c>
      <c r="T214" s="22">
        <v>44091</v>
      </c>
      <c r="U214" s="22" t="e">
        <f t="shared" si="242"/>
        <v>#REF!</v>
      </c>
      <c r="V214" s="14" t="e">
        <f t="shared" si="243"/>
        <v>#REF!</v>
      </c>
      <c r="W214" s="12">
        <v>30</v>
      </c>
      <c r="X214" s="14" t="e">
        <f t="shared" si="244"/>
        <v>#REF!</v>
      </c>
      <c r="Y214" s="218" t="e">
        <f>VLOOKUP(C214,[2]!Table1[[Province]:[Ngày HĐ dự phòng]],30,FALSE)</f>
        <v>#REF!</v>
      </c>
      <c r="Z214" s="22" t="e">
        <f>VLOOKUP(C214,[2]!Table1[[Province]:[Ngày HĐ dự phòng]],31,FALSE)</f>
        <v>#REF!</v>
      </c>
      <c r="AA214" s="218" t="e">
        <f>VLOOKUP(C214,[2]!Table1[[Province]:[Ngày HĐ dự phòng]],32,FALSE)</f>
        <v>#REF!</v>
      </c>
      <c r="AB214" s="22" t="e">
        <f>VLOOKUP(C214,[2]!Table1[[Province]:[Ngày HĐ dự phòng]],33,FALSE)</f>
        <v>#REF!</v>
      </c>
      <c r="AC214" s="40" t="e">
        <f t="shared" si="245"/>
        <v>#REF!</v>
      </c>
      <c r="AD214" s="43" t="e">
        <f t="shared" si="246"/>
        <v>#REF!</v>
      </c>
      <c r="AE214" s="43" t="e">
        <f t="shared" si="247"/>
        <v>#REF!</v>
      </c>
      <c r="AF214" s="39" t="e">
        <f>VLOOKUP(C214,[2]!Table1[[Province]:[Ngày HĐ dự phòng]],12,FALSE)</f>
        <v>#REF!</v>
      </c>
      <c r="AG214" s="39" t="e">
        <f t="shared" si="248"/>
        <v>#REF!</v>
      </c>
      <c r="AH214" s="39">
        <v>44091</v>
      </c>
      <c r="AI214" s="39">
        <v>44111</v>
      </c>
      <c r="AJ214" s="39">
        <v>44111</v>
      </c>
      <c r="AK214" s="231" t="s">
        <v>498</v>
      </c>
      <c r="AL214" s="230">
        <v>44154</v>
      </c>
      <c r="AM214" s="42">
        <v>1557031765</v>
      </c>
      <c r="AN214" s="230">
        <v>44914</v>
      </c>
      <c r="AO214" s="39" t="e">
        <f t="shared" si="249"/>
        <v>#REF!</v>
      </c>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c r="EM214" s="15"/>
      <c r="EN214" s="15"/>
      <c r="EO214" s="15"/>
      <c r="EP214" s="15"/>
      <c r="EQ214" s="15"/>
      <c r="ER214" s="15"/>
      <c r="ES214" s="15"/>
      <c r="ET214" s="15"/>
      <c r="EU214" s="15"/>
      <c r="EV214" s="15"/>
      <c r="EW214" s="15"/>
      <c r="EX214" s="15"/>
      <c r="EY214" s="15"/>
      <c r="EZ214" s="15"/>
      <c r="FA214" s="15"/>
      <c r="FB214" s="15"/>
      <c r="FC214" s="15"/>
      <c r="FD214" s="15"/>
      <c r="FE214" s="15"/>
      <c r="FF214" s="15"/>
      <c r="FG214" s="15"/>
      <c r="FH214" s="15"/>
      <c r="FI214" s="15"/>
      <c r="FJ214" s="15"/>
      <c r="FK214" s="15"/>
      <c r="FL214" s="15"/>
      <c r="FM214" s="15"/>
      <c r="FN214" s="15"/>
      <c r="FO214" s="15"/>
      <c r="FP214" s="15"/>
      <c r="FQ214" s="15"/>
      <c r="FR214" s="15"/>
      <c r="FS214" s="15"/>
      <c r="FT214" s="15"/>
      <c r="FU214" s="15"/>
      <c r="FV214" s="15"/>
      <c r="FW214" s="15"/>
      <c r="FX214" s="15"/>
      <c r="FY214" s="15"/>
      <c r="FZ214" s="15"/>
      <c r="GA214" s="15"/>
      <c r="GB214" s="15"/>
      <c r="GC214" s="15"/>
      <c r="GD214" s="15"/>
      <c r="GE214" s="15"/>
      <c r="GF214" s="15"/>
      <c r="GG214" s="15"/>
      <c r="GH214" s="15"/>
      <c r="GI214" s="15"/>
      <c r="GJ214" s="15"/>
      <c r="GK214" s="15"/>
      <c r="GL214" s="15"/>
      <c r="GM214" s="15"/>
      <c r="GN214" s="15"/>
      <c r="GO214" s="15"/>
      <c r="GP214" s="15"/>
      <c r="GQ214" s="15"/>
      <c r="GR214" s="15"/>
      <c r="GS214" s="15"/>
      <c r="GT214" s="15"/>
      <c r="GU214" s="15"/>
      <c r="GV214" s="15"/>
      <c r="GW214" s="15"/>
      <c r="GX214" s="15"/>
      <c r="GY214" s="15"/>
      <c r="GZ214" s="15"/>
      <c r="HA214" s="15"/>
      <c r="HB214" s="15"/>
      <c r="HC214" s="15"/>
      <c r="HD214" s="15"/>
      <c r="HE214" s="15"/>
      <c r="HF214" s="15"/>
      <c r="HG214" s="15"/>
      <c r="HH214" s="15"/>
      <c r="HI214" s="15"/>
      <c r="HJ214" s="15"/>
      <c r="HK214" s="15"/>
      <c r="HL214" s="15"/>
      <c r="HM214" s="15"/>
      <c r="HN214" s="15"/>
      <c r="HO214" s="15"/>
      <c r="HP214" s="15"/>
      <c r="HQ214" s="15"/>
      <c r="HR214" s="15"/>
      <c r="HS214" s="15"/>
      <c r="HT214" s="15"/>
      <c r="HU214" s="15"/>
      <c r="HV214" s="15"/>
      <c r="HW214" s="15"/>
      <c r="HX214" s="15"/>
      <c r="HY214" s="15"/>
      <c r="HZ214" s="15"/>
      <c r="IA214" s="15"/>
      <c r="IB214" s="15"/>
      <c r="IC214" s="15"/>
      <c r="ID214" s="15"/>
      <c r="IE214" s="15"/>
      <c r="IF214" s="15"/>
      <c r="IG214" s="15"/>
      <c r="IH214" s="15"/>
      <c r="II214" s="15"/>
      <c r="IJ214" s="15"/>
      <c r="IK214" s="15"/>
      <c r="IL214" s="15"/>
      <c r="IM214" s="15"/>
      <c r="IN214" s="15"/>
      <c r="IO214" s="15"/>
      <c r="IP214" s="15"/>
      <c r="IQ214" s="15"/>
      <c r="IR214" s="15"/>
      <c r="IS214" s="15"/>
      <c r="IT214" s="15"/>
      <c r="IU214" s="15"/>
      <c r="IV214" s="15"/>
      <c r="IW214" s="15"/>
      <c r="IX214" s="15"/>
      <c r="IY214" s="15"/>
      <c r="IZ214" s="15"/>
    </row>
    <row r="215" spans="1:260" s="10" customFormat="1" ht="36.75" customHeight="1">
      <c r="A215" s="11">
        <f t="shared" si="239"/>
        <v>24</v>
      </c>
      <c r="B215" s="16" t="str">
        <f>VLOOKUP(A215,'Tên tỉnh'!$A$3:$C$65,2,FALSE)</f>
        <v>VNPT Hà Nội</v>
      </c>
      <c r="C215" s="17" t="str">
        <f>VLOOKUP(A215,'Tên tỉnh'!$A$3:$C$65,3,FALSE)</f>
        <v>Hà Nội</v>
      </c>
      <c r="D215" s="18" t="s">
        <v>485</v>
      </c>
      <c r="E215" s="17" t="s">
        <v>486</v>
      </c>
      <c r="F215" s="19">
        <v>43633</v>
      </c>
      <c r="G215" s="11">
        <v>3</v>
      </c>
      <c r="H215" s="12" t="s">
        <v>494</v>
      </c>
      <c r="I215" s="20">
        <v>44056</v>
      </c>
      <c r="J215" s="21" t="s">
        <v>419</v>
      </c>
      <c r="K215" s="11" t="s">
        <v>26</v>
      </c>
      <c r="L215" s="13">
        <v>829150</v>
      </c>
      <c r="M215" s="13" t="e">
        <f>VLOOKUP(C215,[3]!Table1[[Province]:[Ngày HĐ dự phòng]],5,FALSE)</f>
        <v>#REF!</v>
      </c>
      <c r="N215" s="13" t="e">
        <f>VLOOKUP(C215,[3]!Table1[[Province]:[Ngày HĐ dự phòng]],6,FALSE)</f>
        <v>#REF!</v>
      </c>
      <c r="O215" s="13" t="e">
        <f t="shared" si="228"/>
        <v>#REF!</v>
      </c>
      <c r="P215" s="12"/>
      <c r="Q215" s="22" t="e">
        <f>VLOOKUP(C215,[3]!Table1[[Province]:[Ngày HĐ dự phòng]],14,FALSE)</f>
        <v>#REF!</v>
      </c>
      <c r="R215" s="12"/>
      <c r="S215" s="22">
        <v>44180</v>
      </c>
      <c r="T215" s="22">
        <v>44118</v>
      </c>
      <c r="U215" s="22" t="e">
        <f t="shared" si="242"/>
        <v>#REF!</v>
      </c>
      <c r="V215" s="14" t="e">
        <f t="shared" si="243"/>
        <v>#REF!</v>
      </c>
      <c r="W215" s="12">
        <v>30</v>
      </c>
      <c r="X215" s="14" t="e">
        <f t="shared" si="244"/>
        <v>#REF!</v>
      </c>
      <c r="Y215" s="218" t="e">
        <f>VLOOKUP(C215,[3]!Table1[[Province]:[Ngày HĐ dự phòng]],30,FALSE)</f>
        <v>#REF!</v>
      </c>
      <c r="Z215" s="22" t="e">
        <f>VLOOKUP(C215,[3]!Table1[[Province]:[Ngày HĐ dự phòng]],31,FALSE)</f>
        <v>#REF!</v>
      </c>
      <c r="AA215" s="218" t="e">
        <f>VLOOKUP(C215,[3]!Table1[[Province]:[Ngày HĐ dự phòng]],32,FALSE)</f>
        <v>#REF!</v>
      </c>
      <c r="AB215" s="22" t="e">
        <f>VLOOKUP(C215,[3]!Table1[[Province]:[Ngày HĐ dự phòng]],33,FALSE)</f>
        <v>#REF!</v>
      </c>
      <c r="AC215" s="40" t="e">
        <f t="shared" si="245"/>
        <v>#REF!</v>
      </c>
      <c r="AD215" s="43" t="e">
        <f t="shared" si="246"/>
        <v>#REF!</v>
      </c>
      <c r="AE215" s="43" t="e">
        <f t="shared" si="247"/>
        <v>#REF!</v>
      </c>
      <c r="AF215" s="39" t="e">
        <f>VLOOKUP(C215,[3]!Table1[[Province]:[Ngày HĐ dự phòng]],12,FALSE)</f>
        <v>#REF!</v>
      </c>
      <c r="AG215" s="39" t="e">
        <f t="shared" si="248"/>
        <v>#REF!</v>
      </c>
      <c r="AH215" s="39">
        <v>44118</v>
      </c>
      <c r="AI215" s="39">
        <v>44132</v>
      </c>
      <c r="AJ215" s="39">
        <v>44132</v>
      </c>
      <c r="AK215" s="231" t="s">
        <v>499</v>
      </c>
      <c r="AL215" s="230">
        <v>44190</v>
      </c>
      <c r="AM215" s="42">
        <v>1453466784</v>
      </c>
      <c r="AN215" s="230">
        <v>44941</v>
      </c>
      <c r="AO215" s="39" t="e">
        <f t="shared" si="249"/>
        <v>#REF!</v>
      </c>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c r="EM215" s="15"/>
      <c r="EN215" s="15"/>
      <c r="EO215" s="15"/>
      <c r="EP215" s="15"/>
      <c r="EQ215" s="15"/>
      <c r="ER215" s="15"/>
      <c r="ES215" s="15"/>
      <c r="ET215" s="15"/>
      <c r="EU215" s="15"/>
      <c r="EV215" s="15"/>
      <c r="EW215" s="15"/>
      <c r="EX215" s="15"/>
      <c r="EY215" s="15"/>
      <c r="EZ215" s="15"/>
      <c r="FA215" s="15"/>
      <c r="FB215" s="15"/>
      <c r="FC215" s="15"/>
      <c r="FD215" s="15"/>
      <c r="FE215" s="15"/>
      <c r="FF215" s="15"/>
      <c r="FG215" s="15"/>
      <c r="FH215" s="15"/>
      <c r="FI215" s="15"/>
      <c r="FJ215" s="15"/>
      <c r="FK215" s="15"/>
      <c r="FL215" s="15"/>
      <c r="FM215" s="15"/>
      <c r="FN215" s="15"/>
      <c r="FO215" s="15"/>
      <c r="FP215" s="15"/>
      <c r="FQ215" s="15"/>
      <c r="FR215" s="15"/>
      <c r="FS215" s="15"/>
      <c r="FT215" s="15"/>
      <c r="FU215" s="15"/>
      <c r="FV215" s="15"/>
      <c r="FW215" s="15"/>
      <c r="FX215" s="15"/>
      <c r="FY215" s="15"/>
      <c r="FZ215" s="15"/>
      <c r="GA215" s="15"/>
      <c r="GB215" s="15"/>
      <c r="GC215" s="15"/>
      <c r="GD215" s="15"/>
      <c r="GE215" s="15"/>
      <c r="GF215" s="15"/>
      <c r="GG215" s="15"/>
      <c r="GH215" s="15"/>
      <c r="GI215" s="15"/>
      <c r="GJ215" s="15"/>
      <c r="GK215" s="15"/>
      <c r="GL215" s="15"/>
      <c r="GM215" s="15"/>
      <c r="GN215" s="15"/>
      <c r="GO215" s="15"/>
      <c r="GP215" s="15"/>
      <c r="GQ215" s="15"/>
      <c r="GR215" s="15"/>
      <c r="GS215" s="15"/>
      <c r="GT215" s="15"/>
      <c r="GU215" s="15"/>
      <c r="GV215" s="15"/>
      <c r="GW215" s="15"/>
      <c r="GX215" s="15"/>
      <c r="GY215" s="15"/>
      <c r="GZ215" s="15"/>
      <c r="HA215" s="15"/>
      <c r="HB215" s="15"/>
      <c r="HC215" s="15"/>
      <c r="HD215" s="15"/>
      <c r="HE215" s="15"/>
      <c r="HF215" s="15"/>
      <c r="HG215" s="15"/>
      <c r="HH215" s="15"/>
      <c r="HI215" s="15"/>
      <c r="HJ215" s="15"/>
      <c r="HK215" s="15"/>
      <c r="HL215" s="15"/>
      <c r="HM215" s="15"/>
      <c r="HN215" s="15"/>
      <c r="HO215" s="15"/>
      <c r="HP215" s="15"/>
      <c r="HQ215" s="15"/>
      <c r="HR215" s="15"/>
      <c r="HS215" s="15"/>
      <c r="HT215" s="15"/>
      <c r="HU215" s="15"/>
      <c r="HV215" s="15"/>
      <c r="HW215" s="15"/>
      <c r="HX215" s="15"/>
      <c r="HY215" s="15"/>
      <c r="HZ215" s="15"/>
      <c r="IA215" s="15"/>
      <c r="IB215" s="15"/>
      <c r="IC215" s="15"/>
      <c r="ID215" s="15"/>
      <c r="IE215" s="15"/>
      <c r="IF215" s="15"/>
      <c r="IG215" s="15"/>
      <c r="IH215" s="15"/>
      <c r="II215" s="15"/>
      <c r="IJ215" s="15"/>
      <c r="IK215" s="15"/>
      <c r="IL215" s="15"/>
      <c r="IM215" s="15"/>
      <c r="IN215" s="15"/>
      <c r="IO215" s="15"/>
      <c r="IP215" s="15"/>
      <c r="IQ215" s="15"/>
      <c r="IR215" s="15"/>
      <c r="IS215" s="15"/>
      <c r="IT215" s="15"/>
      <c r="IU215" s="15"/>
      <c r="IV215" s="15"/>
      <c r="IW215" s="15"/>
      <c r="IX215" s="15"/>
      <c r="IY215" s="15"/>
      <c r="IZ215" s="15"/>
    </row>
    <row r="216" spans="1:260" s="10" customFormat="1" ht="36.75" customHeight="1">
      <c r="A216" s="11">
        <f t="shared" si="239"/>
        <v>24</v>
      </c>
      <c r="B216" s="16" t="str">
        <f>VLOOKUP(A216,'Tên tỉnh'!$A$3:$C$65,2,FALSE)</f>
        <v>VNPT Hà Nội</v>
      </c>
      <c r="C216" s="17" t="str">
        <f>VLOOKUP(A216,'Tên tỉnh'!$A$3:$C$65,3,FALSE)</f>
        <v>Hà Nội</v>
      </c>
      <c r="D216" s="18" t="s">
        <v>485</v>
      </c>
      <c r="E216" s="17" t="s">
        <v>486</v>
      </c>
      <c r="F216" s="19">
        <v>43633</v>
      </c>
      <c r="G216" s="11">
        <v>4</v>
      </c>
      <c r="H216" s="11" t="s">
        <v>489</v>
      </c>
      <c r="I216" s="20">
        <v>44056</v>
      </c>
      <c r="J216" s="21" t="s">
        <v>419</v>
      </c>
      <c r="K216" s="11" t="s">
        <v>26</v>
      </c>
      <c r="L216" s="13">
        <v>829150</v>
      </c>
      <c r="M216" s="13" t="e">
        <f>VLOOKUP(C216,[4]!Table1[[Province]:[Ngày HĐ dự phòng]],6,FALSE)</f>
        <v>#REF!</v>
      </c>
      <c r="N216" s="13" t="e">
        <f>VLOOKUP(C216,[4]!Table1[[Province]:[Ngày HĐ dự phòng]],7,FALSE)</f>
        <v>#REF!</v>
      </c>
      <c r="O216" s="13" t="e">
        <f t="shared" si="228"/>
        <v>#REF!</v>
      </c>
      <c r="P216" s="12"/>
      <c r="Q216" s="22" t="e">
        <f>VLOOKUP(C216,[4]!Table1[[Province]:[Ngày HĐ dự phòng]],16,FALSE)</f>
        <v>#REF!</v>
      </c>
      <c r="R216" s="12"/>
      <c r="S216" s="22">
        <v>44208</v>
      </c>
      <c r="T216" s="22">
        <v>44127</v>
      </c>
      <c r="U216" s="22" t="e">
        <f t="shared" si="242"/>
        <v>#REF!</v>
      </c>
      <c r="V216" s="14" t="e">
        <f t="shared" si="243"/>
        <v>#REF!</v>
      </c>
      <c r="W216" s="12">
        <v>30</v>
      </c>
      <c r="X216" s="14" t="e">
        <f t="shared" si="244"/>
        <v>#REF!</v>
      </c>
      <c r="Y216" s="218" t="e">
        <f>VLOOKUP(C216,[4]!Table1[[Province]:[Ngày HĐ dự phòng]],32,FALSE)</f>
        <v>#REF!</v>
      </c>
      <c r="Z216" s="22" t="e">
        <f>VLOOKUP(C216,[4]!Table1[[Province]:[Ngày HĐ dự phòng]],33,FALSE)</f>
        <v>#REF!</v>
      </c>
      <c r="AA216" s="218" t="e">
        <f>VLOOKUP(C216,[4]!Table1[[Province]:[Ngày HĐ dự phòng]],34,FALSE)</f>
        <v>#REF!</v>
      </c>
      <c r="AB216" s="22" t="e">
        <f>VLOOKUP(C216,[4]!Table1[[Province]:[Ngày HĐ dự phòng]],35,FALSE)</f>
        <v>#REF!</v>
      </c>
      <c r="AC216" s="40" t="e">
        <f t="shared" si="245"/>
        <v>#REF!</v>
      </c>
      <c r="AD216" s="43" t="e">
        <f t="shared" si="246"/>
        <v>#REF!</v>
      </c>
      <c r="AE216" s="43" t="e">
        <f t="shared" si="247"/>
        <v>#REF!</v>
      </c>
      <c r="AF216" s="39" t="e">
        <f>VLOOKUP(C216,[4]!Table1[[Province]:[Ngày HĐ dự phòng]],13,FALSE)</f>
        <v>#REF!</v>
      </c>
      <c r="AG216" s="39" t="e">
        <f t="shared" si="248"/>
        <v>#REF!</v>
      </c>
      <c r="AH216" s="39">
        <v>44127</v>
      </c>
      <c r="AI216" s="39">
        <v>44161</v>
      </c>
      <c r="AJ216" s="39">
        <v>44161</v>
      </c>
      <c r="AK216" s="231" t="s">
        <v>500</v>
      </c>
      <c r="AL216" s="230">
        <v>44214</v>
      </c>
      <c r="AM216" s="42">
        <v>241970845</v>
      </c>
      <c r="AN216" s="230">
        <v>44970</v>
      </c>
      <c r="AO216" s="39" t="e">
        <f t="shared" si="249"/>
        <v>#REF!</v>
      </c>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c r="EM216" s="15"/>
      <c r="EN216" s="15"/>
      <c r="EO216" s="15"/>
      <c r="EP216" s="15"/>
      <c r="EQ216" s="15"/>
      <c r="ER216" s="15"/>
      <c r="ES216" s="15"/>
      <c r="ET216" s="15"/>
      <c r="EU216" s="15"/>
      <c r="EV216" s="15"/>
      <c r="EW216" s="15"/>
      <c r="EX216" s="15"/>
      <c r="EY216" s="15"/>
      <c r="EZ216" s="15"/>
      <c r="FA216" s="15"/>
      <c r="FB216" s="15"/>
      <c r="FC216" s="15"/>
      <c r="FD216" s="15"/>
      <c r="FE216" s="15"/>
      <c r="FF216" s="15"/>
      <c r="FG216" s="15"/>
      <c r="FH216" s="15"/>
      <c r="FI216" s="15"/>
      <c r="FJ216" s="15"/>
      <c r="FK216" s="15"/>
      <c r="FL216" s="15"/>
      <c r="FM216" s="15"/>
      <c r="FN216" s="15"/>
      <c r="FO216" s="15"/>
      <c r="FP216" s="15"/>
      <c r="FQ216" s="15"/>
      <c r="FR216" s="15"/>
      <c r="FS216" s="15"/>
      <c r="FT216" s="15"/>
      <c r="FU216" s="15"/>
      <c r="FV216" s="15"/>
      <c r="FW216" s="15"/>
      <c r="FX216" s="15"/>
      <c r="FY216" s="15"/>
      <c r="FZ216" s="15"/>
      <c r="GA216" s="15"/>
      <c r="GB216" s="15"/>
      <c r="GC216" s="15"/>
      <c r="GD216" s="15"/>
      <c r="GE216" s="15"/>
      <c r="GF216" s="15"/>
      <c r="GG216" s="15"/>
      <c r="GH216" s="15"/>
      <c r="GI216" s="15"/>
      <c r="GJ216" s="15"/>
      <c r="GK216" s="15"/>
      <c r="GL216" s="15"/>
      <c r="GM216" s="15"/>
      <c r="GN216" s="15"/>
      <c r="GO216" s="15"/>
      <c r="GP216" s="15"/>
      <c r="GQ216" s="15"/>
      <c r="GR216" s="15"/>
      <c r="GS216" s="15"/>
      <c r="GT216" s="15"/>
      <c r="GU216" s="15"/>
      <c r="GV216" s="15"/>
      <c r="GW216" s="15"/>
      <c r="GX216" s="15"/>
      <c r="GY216" s="15"/>
      <c r="GZ216" s="15"/>
      <c r="HA216" s="15"/>
      <c r="HB216" s="15"/>
      <c r="HC216" s="15"/>
      <c r="HD216" s="15"/>
      <c r="HE216" s="15"/>
      <c r="HF216" s="15"/>
      <c r="HG216" s="15"/>
      <c r="HH216" s="15"/>
      <c r="HI216" s="15"/>
      <c r="HJ216" s="15"/>
      <c r="HK216" s="15"/>
      <c r="HL216" s="15"/>
      <c r="HM216" s="15"/>
      <c r="HN216" s="15"/>
      <c r="HO216" s="15"/>
      <c r="HP216" s="15"/>
      <c r="HQ216" s="15"/>
      <c r="HR216" s="15"/>
      <c r="HS216" s="15"/>
      <c r="HT216" s="15"/>
      <c r="HU216" s="15"/>
      <c r="HV216" s="15"/>
      <c r="HW216" s="15"/>
      <c r="HX216" s="15"/>
      <c r="HY216" s="15"/>
      <c r="HZ216" s="15"/>
      <c r="IA216" s="15"/>
      <c r="IB216" s="15"/>
      <c r="IC216" s="15"/>
      <c r="ID216" s="15"/>
      <c r="IE216" s="15"/>
      <c r="IF216" s="15"/>
      <c r="IG216" s="15"/>
      <c r="IH216" s="15"/>
      <c r="II216" s="15"/>
      <c r="IJ216" s="15"/>
      <c r="IK216" s="15"/>
      <c r="IL216" s="15"/>
      <c r="IM216" s="15"/>
      <c r="IN216" s="15"/>
      <c r="IO216" s="15"/>
      <c r="IP216" s="15"/>
      <c r="IQ216" s="15"/>
      <c r="IR216" s="15"/>
      <c r="IS216" s="15"/>
      <c r="IT216" s="15"/>
      <c r="IU216" s="15"/>
      <c r="IV216" s="15"/>
      <c r="IW216" s="15"/>
      <c r="IX216" s="15"/>
      <c r="IY216" s="15"/>
      <c r="IZ216" s="15"/>
    </row>
    <row r="217" spans="1:260" s="10" customFormat="1" ht="36.75" customHeight="1">
      <c r="A217" s="11">
        <f t="shared" si="239"/>
        <v>24</v>
      </c>
      <c r="B217" s="16" t="str">
        <f>VLOOKUP(A217,'Tên tỉnh'!$A$3:$C$65,2,FALSE)</f>
        <v>VNPT Hà Nội</v>
      </c>
      <c r="C217" s="17" t="str">
        <f>VLOOKUP(A217,'Tên tỉnh'!$A$3:$C$65,3,FALSE)</f>
        <v>Hà Nội</v>
      </c>
      <c r="D217" s="18" t="s">
        <v>485</v>
      </c>
      <c r="E217" s="17" t="s">
        <v>486</v>
      </c>
      <c r="F217" s="19">
        <v>43633</v>
      </c>
      <c r="G217" s="11">
        <v>5</v>
      </c>
      <c r="H217" s="11" t="s">
        <v>490</v>
      </c>
      <c r="I217" s="20">
        <v>44056</v>
      </c>
      <c r="J217" s="21" t="s">
        <v>419</v>
      </c>
      <c r="K217" s="11" t="s">
        <v>26</v>
      </c>
      <c r="L217" s="13">
        <v>829150</v>
      </c>
      <c r="M217" s="13" t="e">
        <f>VLOOKUP(C217,[5]!Table1[[Province]:[Ngày HĐ dự phòng]],5,FALSE)</f>
        <v>#REF!</v>
      </c>
      <c r="N217" s="13" t="e">
        <f>VLOOKUP(C217,[5]!Table1[[Province]:[Ngày HĐ dự phòng]],6,FALSE)</f>
        <v>#REF!</v>
      </c>
      <c r="O217" s="13" t="e">
        <f t="shared" si="228"/>
        <v>#REF!</v>
      </c>
      <c r="P217" s="12"/>
      <c r="Q217" s="22" t="e">
        <f>VLOOKUP(C217,[5]!Table1[[Province]:[Ngày HĐ dự phòng]],14,FALSE)</f>
        <v>#REF!</v>
      </c>
      <c r="R217" s="12"/>
      <c r="S217" s="22">
        <v>44210</v>
      </c>
      <c r="T217" s="22">
        <v>44148</v>
      </c>
      <c r="U217" s="22" t="e">
        <f t="shared" si="242"/>
        <v>#REF!</v>
      </c>
      <c r="V217" s="14" t="e">
        <f t="shared" si="243"/>
        <v>#REF!</v>
      </c>
      <c r="W217" s="12">
        <v>30</v>
      </c>
      <c r="X217" s="14" t="e">
        <f t="shared" si="244"/>
        <v>#REF!</v>
      </c>
      <c r="Y217" s="218" t="e">
        <f>VLOOKUP(C217,[5]!Table1[[Province]:[Ngày HĐ dự phòng]],30,FALSE)</f>
        <v>#REF!</v>
      </c>
      <c r="Z217" s="22" t="e">
        <f>VLOOKUP(C217,[5]!Table1[[Province]:[Ngày HĐ dự phòng]],31,FALSE)</f>
        <v>#REF!</v>
      </c>
      <c r="AA217" s="218" t="e">
        <f>VLOOKUP(C217,[5]!Table1[[Province]:[Ngày HĐ dự phòng]],32,FALSE)</f>
        <v>#REF!</v>
      </c>
      <c r="AB217" s="22" t="e">
        <f>VLOOKUP(C217,[5]!Table1[[Province]:[Ngày HĐ dự phòng]],33,FALSE)</f>
        <v>#REF!</v>
      </c>
      <c r="AC217" s="40" t="e">
        <f t="shared" si="245"/>
        <v>#REF!</v>
      </c>
      <c r="AD217" s="43" t="e">
        <f t="shared" si="246"/>
        <v>#REF!</v>
      </c>
      <c r="AE217" s="43" t="e">
        <f t="shared" si="247"/>
        <v>#REF!</v>
      </c>
      <c r="AF217" s="39" t="e">
        <f>VLOOKUP(C217,[5]!Table1[[Province]:[Ngày HĐ dự phòng]],12,FALSE)</f>
        <v>#REF!</v>
      </c>
      <c r="AG217" s="39" t="e">
        <f t="shared" si="248"/>
        <v>#REF!</v>
      </c>
      <c r="AH217" s="39">
        <v>44148</v>
      </c>
      <c r="AI217" s="39">
        <v>44162</v>
      </c>
      <c r="AJ217" s="39">
        <v>44162</v>
      </c>
      <c r="AK217" s="232" t="s">
        <v>501</v>
      </c>
      <c r="AL217" s="230">
        <v>44214</v>
      </c>
      <c r="AM217" s="42">
        <v>786063220</v>
      </c>
      <c r="AN217" s="230">
        <v>44970</v>
      </c>
      <c r="AO217" s="39" t="e">
        <f t="shared" si="249"/>
        <v>#REF!</v>
      </c>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c r="EM217" s="15"/>
      <c r="EN217" s="15"/>
      <c r="EO217" s="15"/>
      <c r="EP217" s="15"/>
      <c r="EQ217" s="15"/>
      <c r="ER217" s="15"/>
      <c r="ES217" s="15"/>
      <c r="ET217" s="15"/>
      <c r="EU217" s="15"/>
      <c r="EV217" s="15"/>
      <c r="EW217" s="15"/>
      <c r="EX217" s="15"/>
      <c r="EY217" s="15"/>
      <c r="EZ217" s="15"/>
      <c r="FA217" s="15"/>
      <c r="FB217" s="15"/>
      <c r="FC217" s="15"/>
      <c r="FD217" s="15"/>
      <c r="FE217" s="15"/>
      <c r="FF217" s="15"/>
      <c r="FG217" s="15"/>
      <c r="FH217" s="15"/>
      <c r="FI217" s="15"/>
      <c r="FJ217" s="15"/>
      <c r="FK217" s="15"/>
      <c r="FL217" s="15"/>
      <c r="FM217" s="15"/>
      <c r="FN217" s="15"/>
      <c r="FO217" s="15"/>
      <c r="FP217" s="15"/>
      <c r="FQ217" s="15"/>
      <c r="FR217" s="15"/>
      <c r="FS217" s="15"/>
      <c r="FT217" s="15"/>
      <c r="FU217" s="15"/>
      <c r="FV217" s="15"/>
      <c r="FW217" s="15"/>
      <c r="FX217" s="15"/>
      <c r="FY217" s="15"/>
      <c r="FZ217" s="15"/>
      <c r="GA217" s="15"/>
      <c r="GB217" s="15"/>
      <c r="GC217" s="15"/>
      <c r="GD217" s="15"/>
      <c r="GE217" s="15"/>
      <c r="GF217" s="15"/>
      <c r="GG217" s="15"/>
      <c r="GH217" s="15"/>
      <c r="GI217" s="15"/>
      <c r="GJ217" s="15"/>
      <c r="GK217" s="15"/>
      <c r="GL217" s="15"/>
      <c r="GM217" s="15"/>
      <c r="GN217" s="15"/>
      <c r="GO217" s="15"/>
      <c r="GP217" s="15"/>
      <c r="GQ217" s="15"/>
      <c r="GR217" s="15"/>
      <c r="GS217" s="15"/>
      <c r="GT217" s="15"/>
      <c r="GU217" s="15"/>
      <c r="GV217" s="15"/>
      <c r="GW217" s="15"/>
      <c r="GX217" s="15"/>
      <c r="GY217" s="15"/>
      <c r="GZ217" s="15"/>
      <c r="HA217" s="15"/>
      <c r="HB217" s="15"/>
      <c r="HC217" s="15"/>
      <c r="HD217" s="15"/>
      <c r="HE217" s="15"/>
      <c r="HF217" s="15"/>
      <c r="HG217" s="15"/>
      <c r="HH217" s="15"/>
      <c r="HI217" s="15"/>
      <c r="HJ217" s="15"/>
      <c r="HK217" s="15"/>
      <c r="HL217" s="15"/>
      <c r="HM217" s="15"/>
      <c r="HN217" s="15"/>
      <c r="HO217" s="15"/>
      <c r="HP217" s="15"/>
      <c r="HQ217" s="15"/>
      <c r="HR217" s="15"/>
      <c r="HS217" s="15"/>
      <c r="HT217" s="15"/>
      <c r="HU217" s="15"/>
      <c r="HV217" s="15"/>
      <c r="HW217" s="15"/>
      <c r="HX217" s="15"/>
      <c r="HY217" s="15"/>
      <c r="HZ217" s="15"/>
      <c r="IA217" s="15"/>
      <c r="IB217" s="15"/>
      <c r="IC217" s="15"/>
      <c r="ID217" s="15"/>
      <c r="IE217" s="15"/>
      <c r="IF217" s="15"/>
      <c r="IG217" s="15"/>
      <c r="IH217" s="15"/>
      <c r="II217" s="15"/>
      <c r="IJ217" s="15"/>
      <c r="IK217" s="15"/>
      <c r="IL217" s="15"/>
      <c r="IM217" s="15"/>
      <c r="IN217" s="15"/>
      <c r="IO217" s="15"/>
      <c r="IP217" s="15"/>
      <c r="IQ217" s="15"/>
      <c r="IR217" s="15"/>
      <c r="IS217" s="15"/>
      <c r="IT217" s="15"/>
      <c r="IU217" s="15"/>
      <c r="IV217" s="15"/>
      <c r="IW217" s="15"/>
      <c r="IX217" s="15"/>
      <c r="IY217" s="15"/>
      <c r="IZ217" s="15"/>
    </row>
    <row r="218" spans="1:260" s="25" customFormat="1" ht="27" customHeight="1">
      <c r="A218" s="11">
        <f t="shared" si="239"/>
        <v>24</v>
      </c>
      <c r="B218" s="16" t="str">
        <f>VLOOKUP(A218,'Tên tỉnh'!$A$3:$C$65,2,FALSE)</f>
        <v>VNPT Hà Nội</v>
      </c>
      <c r="C218" s="17" t="str">
        <f>VLOOKUP(A218,'Tên tỉnh'!$A$3:$C$65,3,FALSE)</f>
        <v>Hà Nội</v>
      </c>
      <c r="D218" s="18" t="s">
        <v>485</v>
      </c>
      <c r="E218" s="17" t="s">
        <v>486</v>
      </c>
      <c r="F218" s="19">
        <v>43633</v>
      </c>
      <c r="G218" s="11">
        <v>6</v>
      </c>
      <c r="H218" s="12" t="s">
        <v>491</v>
      </c>
      <c r="I218" s="20">
        <v>44056</v>
      </c>
      <c r="J218" s="21" t="s">
        <v>419</v>
      </c>
      <c r="K218" s="11" t="s">
        <v>26</v>
      </c>
      <c r="L218" s="13">
        <v>829150</v>
      </c>
      <c r="M218" s="13" t="e">
        <f>VLOOKUP(C218,[6]!Table1[[Province]:[Ngày HĐ dự phòng]],5,FALSE)</f>
        <v>#REF!</v>
      </c>
      <c r="N218" s="13" t="e">
        <f>VLOOKUP(C218,[6]!Table1[[Province]:[Ngày HĐ dự phòng]],6,FALSE)</f>
        <v>#REF!</v>
      </c>
      <c r="O218" s="13" t="e">
        <f t="shared" si="228"/>
        <v>#REF!</v>
      </c>
      <c r="P218" s="12"/>
      <c r="Q218" s="22" t="e">
        <f>VLOOKUP(C218,[6]!Table1[[Province]:[Ngày HĐ dự phòng]],14,FALSE)</f>
        <v>#REF!</v>
      </c>
      <c r="R218" s="12"/>
      <c r="S218" s="22">
        <v>44251</v>
      </c>
      <c r="T218" s="22">
        <v>44179</v>
      </c>
      <c r="U218" s="22" t="e">
        <f t="shared" si="242"/>
        <v>#REF!</v>
      </c>
      <c r="V218" s="14" t="e">
        <f t="shared" si="243"/>
        <v>#REF!</v>
      </c>
      <c r="W218" s="12">
        <v>30</v>
      </c>
      <c r="X218" s="14" t="e">
        <f t="shared" si="244"/>
        <v>#REF!</v>
      </c>
      <c r="Y218" s="218" t="e">
        <f>VLOOKUP(C218,[6]!Table1[[Province]:[Ngày HĐ dự phòng]],30,FALSE)</f>
        <v>#REF!</v>
      </c>
      <c r="Z218" s="22" t="e">
        <f>VLOOKUP(C218,[6]!Table1[[Province]:[Ngày HĐ dự phòng]],31,FALSE)</f>
        <v>#REF!</v>
      </c>
      <c r="AA218" s="218" t="e">
        <f>VLOOKUP(C218,[6]!Table1[[Province]:[Ngày HĐ dự phòng]],32,FALSE)</f>
        <v>#REF!</v>
      </c>
      <c r="AB218" s="22" t="e">
        <f>VLOOKUP(C218,[6]!Table1[[Province]:[Ngày HĐ dự phòng]],33,FALSE)</f>
        <v>#REF!</v>
      </c>
      <c r="AC218" s="40" t="e">
        <f t="shared" si="245"/>
        <v>#REF!</v>
      </c>
      <c r="AD218" s="43" t="e">
        <f t="shared" si="246"/>
        <v>#REF!</v>
      </c>
      <c r="AE218" s="43" t="e">
        <f t="shared" si="247"/>
        <v>#REF!</v>
      </c>
      <c r="AF218" s="39" t="e">
        <f>VLOOKUP(C218,[6]!Table1[[Province]:[Ngày HĐ dự phòng]],12,FALSE)</f>
        <v>#REF!</v>
      </c>
      <c r="AG218" s="39" t="e">
        <f t="shared" si="248"/>
        <v>#REF!</v>
      </c>
      <c r="AH218" s="39">
        <v>44179</v>
      </c>
      <c r="AI218" s="39">
        <v>44190</v>
      </c>
      <c r="AJ218" s="39">
        <v>44190</v>
      </c>
      <c r="AK218" s="232" t="s">
        <v>502</v>
      </c>
      <c r="AL218" s="230">
        <v>44259</v>
      </c>
      <c r="AM218" s="42">
        <v>1476131599</v>
      </c>
      <c r="AN218" s="230">
        <v>45012</v>
      </c>
      <c r="AO218" s="39" t="e">
        <f t="shared" si="249"/>
        <v>#REF!</v>
      </c>
      <c r="AP218" s="34"/>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c r="BN218" s="34"/>
      <c r="BO218" s="34"/>
      <c r="BP218" s="34"/>
      <c r="BQ218" s="34"/>
      <c r="BR218" s="34"/>
      <c r="BS218" s="34"/>
      <c r="BT218" s="34"/>
      <c r="BU218" s="34"/>
      <c r="BV218" s="34"/>
      <c r="BW218" s="34"/>
      <c r="BX218" s="34"/>
      <c r="BY218" s="34"/>
      <c r="BZ218" s="34"/>
      <c r="CA218" s="34"/>
      <c r="CB218" s="34"/>
      <c r="CC218" s="34"/>
      <c r="CD218" s="34"/>
      <c r="CE218" s="34"/>
      <c r="CF218" s="34"/>
      <c r="CG218" s="34"/>
      <c r="CH218" s="34"/>
      <c r="CI218" s="34"/>
      <c r="CJ218" s="34"/>
      <c r="CK218" s="34"/>
      <c r="CL218" s="34"/>
      <c r="CM218" s="34"/>
      <c r="CN218" s="34"/>
      <c r="CO218" s="34"/>
      <c r="CP218" s="34"/>
      <c r="CQ218" s="34"/>
      <c r="CR218" s="34"/>
      <c r="CS218" s="34"/>
      <c r="CT218" s="34"/>
      <c r="CU218" s="34"/>
      <c r="CV218" s="34"/>
      <c r="CW218" s="34"/>
      <c r="CX218" s="34"/>
      <c r="CY218" s="34"/>
      <c r="CZ218" s="34"/>
      <c r="DA218" s="34"/>
      <c r="DB218" s="34"/>
      <c r="DC218" s="34"/>
      <c r="DD218" s="34"/>
      <c r="DE218" s="34"/>
      <c r="DF218" s="34"/>
      <c r="DG218" s="34"/>
      <c r="DH218" s="34"/>
      <c r="DI218" s="34"/>
      <c r="DJ218" s="34"/>
      <c r="DK218" s="34"/>
      <c r="DL218" s="34"/>
      <c r="DM218" s="34"/>
      <c r="DN218" s="34"/>
      <c r="DO218" s="34"/>
      <c r="DP218" s="34"/>
      <c r="DQ218" s="34"/>
      <c r="DR218" s="34"/>
      <c r="DS218" s="34"/>
      <c r="DT218" s="34"/>
      <c r="DU218" s="34"/>
      <c r="DV218" s="34"/>
      <c r="DW218" s="34"/>
      <c r="DX218" s="34"/>
      <c r="DY218" s="34"/>
      <c r="DZ218" s="34"/>
      <c r="EA218" s="34"/>
      <c r="EB218" s="34"/>
      <c r="EC218" s="34"/>
      <c r="ED218" s="34"/>
      <c r="EE218" s="34"/>
      <c r="EF218" s="34"/>
      <c r="EG218" s="34"/>
      <c r="EH218" s="34"/>
      <c r="EI218" s="34"/>
      <c r="EJ218" s="34"/>
      <c r="EK218" s="34"/>
      <c r="EL218" s="34"/>
      <c r="EM218" s="34"/>
      <c r="EN218" s="34"/>
      <c r="EO218" s="34"/>
      <c r="EP218" s="34"/>
      <c r="EQ218" s="34"/>
      <c r="ER218" s="34"/>
      <c r="ES218" s="34"/>
      <c r="ET218" s="34"/>
      <c r="EU218" s="34"/>
      <c r="EV218" s="34"/>
      <c r="EW218" s="34"/>
      <c r="EX218" s="34"/>
      <c r="EY218" s="34"/>
      <c r="EZ218" s="34"/>
      <c r="FA218" s="34"/>
      <c r="FB218" s="34"/>
      <c r="FC218" s="34"/>
      <c r="FD218" s="34"/>
      <c r="FE218" s="34"/>
      <c r="FF218" s="34"/>
      <c r="FG218" s="34"/>
      <c r="FH218" s="34"/>
      <c r="FI218" s="34"/>
      <c r="FJ218" s="34"/>
      <c r="FK218" s="34"/>
      <c r="FL218" s="34"/>
      <c r="FM218" s="34"/>
      <c r="FN218" s="34"/>
      <c r="FO218" s="34"/>
      <c r="FP218" s="34"/>
      <c r="FQ218" s="34"/>
      <c r="FR218" s="34"/>
      <c r="FS218" s="34"/>
      <c r="FT218" s="34"/>
      <c r="FU218" s="34"/>
      <c r="FV218" s="34"/>
      <c r="FW218" s="34"/>
      <c r="FX218" s="34"/>
      <c r="FY218" s="34"/>
      <c r="FZ218" s="34"/>
      <c r="GA218" s="34"/>
      <c r="GB218" s="34"/>
      <c r="GC218" s="34"/>
      <c r="GD218" s="34"/>
      <c r="GE218" s="34"/>
      <c r="GF218" s="34"/>
      <c r="GG218" s="34"/>
      <c r="GH218" s="34"/>
      <c r="GI218" s="34"/>
      <c r="GJ218" s="34"/>
      <c r="GK218" s="34"/>
      <c r="GL218" s="34"/>
      <c r="GM218" s="34"/>
      <c r="GN218" s="34"/>
      <c r="GO218" s="34"/>
      <c r="GP218" s="34"/>
      <c r="GQ218" s="34"/>
      <c r="GR218" s="34"/>
      <c r="GS218" s="34"/>
      <c r="GT218" s="34"/>
      <c r="GU218" s="34"/>
      <c r="GV218" s="34"/>
      <c r="GW218" s="34"/>
      <c r="GX218" s="34"/>
      <c r="GY218" s="34"/>
      <c r="GZ218" s="34"/>
      <c r="HA218" s="34"/>
      <c r="HB218" s="34"/>
      <c r="HC218" s="34"/>
      <c r="HD218" s="34"/>
      <c r="HE218" s="34"/>
      <c r="HF218" s="34"/>
      <c r="HG218" s="34"/>
      <c r="HH218" s="34"/>
      <c r="HI218" s="34"/>
      <c r="HJ218" s="34"/>
      <c r="HK218" s="34"/>
      <c r="HL218" s="34"/>
      <c r="HM218" s="34"/>
      <c r="HN218" s="34"/>
      <c r="HO218" s="34"/>
      <c r="HP218" s="34"/>
      <c r="HQ218" s="34"/>
      <c r="HR218" s="34"/>
      <c r="HS218" s="34"/>
      <c r="HT218" s="34"/>
      <c r="HU218" s="34"/>
      <c r="HV218" s="34"/>
      <c r="HW218" s="34"/>
      <c r="HX218" s="34"/>
      <c r="HY218" s="34"/>
      <c r="HZ218" s="34"/>
      <c r="IA218" s="34"/>
      <c r="IB218" s="34"/>
      <c r="IC218" s="34"/>
      <c r="ID218" s="34"/>
      <c r="IE218" s="34"/>
      <c r="IF218" s="34"/>
      <c r="IG218" s="34"/>
      <c r="IH218" s="34"/>
      <c r="II218" s="34"/>
      <c r="IJ218" s="34"/>
      <c r="IK218" s="34"/>
      <c r="IL218" s="34"/>
      <c r="IM218" s="34"/>
      <c r="IN218" s="34"/>
      <c r="IO218" s="34"/>
      <c r="IP218" s="34"/>
      <c r="IQ218" s="34"/>
      <c r="IR218" s="34"/>
      <c r="IS218" s="34"/>
      <c r="IT218" s="34"/>
      <c r="IU218" s="34"/>
      <c r="IV218" s="34"/>
      <c r="IW218" s="34"/>
      <c r="IX218" s="34"/>
      <c r="IY218" s="34"/>
      <c r="IZ218" s="34"/>
    </row>
    <row r="219" spans="1:260" s="10" customFormat="1" ht="36.75" customHeight="1">
      <c r="A219" s="11">
        <f t="shared" si="239"/>
        <v>24</v>
      </c>
      <c r="B219" s="16" t="str">
        <f>VLOOKUP(A219,'Tên tỉnh'!$A$3:$C$65,2,FALSE)</f>
        <v>VNPT Hà Nội</v>
      </c>
      <c r="C219" s="17" t="str">
        <f>VLOOKUP(A219,'Tên tỉnh'!$A$3:$C$65,3,FALSE)</f>
        <v>Hà Nội</v>
      </c>
      <c r="D219" s="18" t="s">
        <v>485</v>
      </c>
      <c r="E219" s="17" t="s">
        <v>486</v>
      </c>
      <c r="F219" s="19">
        <v>43633</v>
      </c>
      <c r="G219" s="11">
        <v>7</v>
      </c>
      <c r="H219" s="11" t="s">
        <v>492</v>
      </c>
      <c r="I219" s="20">
        <v>44056</v>
      </c>
      <c r="J219" s="21" t="s">
        <v>419</v>
      </c>
      <c r="K219" s="11" t="s">
        <v>26</v>
      </c>
      <c r="L219" s="13">
        <v>829150</v>
      </c>
      <c r="M219" s="13" t="e">
        <f>VLOOKUP(C218,[7]!Table1[[Province]:[Ngày HĐ dự phòng]],6,FALSE)</f>
        <v>#REF!</v>
      </c>
      <c r="N219" s="13" t="e">
        <f>VLOOKUP(C218,[7]!Table1[[Province]:[Ngày HĐ dự phòng]],7,FALSE)</f>
        <v>#REF!</v>
      </c>
      <c r="O219" s="13" t="e">
        <f t="shared" si="228"/>
        <v>#REF!</v>
      </c>
      <c r="P219" s="12"/>
      <c r="Q219" s="22" t="e">
        <f>VLOOKUP(C218,[7]!Table1[[Province]:[Ngày HĐ dự phòng]],16,FALSE)</f>
        <v>#REF!</v>
      </c>
      <c r="R219" s="12"/>
      <c r="S219" s="22">
        <v>44263</v>
      </c>
      <c r="T219" s="22">
        <v>44200</v>
      </c>
      <c r="U219" s="22" t="e">
        <f t="shared" si="242"/>
        <v>#REF!</v>
      </c>
      <c r="V219" s="14" t="e">
        <f t="shared" si="243"/>
        <v>#REF!</v>
      </c>
      <c r="W219" s="12">
        <v>30</v>
      </c>
      <c r="X219" s="14" t="e">
        <f t="shared" si="244"/>
        <v>#REF!</v>
      </c>
      <c r="Y219" s="218" t="e">
        <f>VLOOKUP(C218,[7]!Table1[[Province]:[Ngày HĐ dự phòng]],32,FALSE)</f>
        <v>#REF!</v>
      </c>
      <c r="Z219" s="22" t="e">
        <f>VLOOKUP(C218,[7]!Table1[[Province]:[Ngày HĐ dự phòng]],33,FALSE)</f>
        <v>#REF!</v>
      </c>
      <c r="AA219" s="218" t="e">
        <f>VLOOKUP(C218,[7]!Table1[[Province]:[Ngày HĐ dự phòng]],34,FALSE)</f>
        <v>#REF!</v>
      </c>
      <c r="AB219" s="22" t="e">
        <f>VLOOKUP(C218,[7]!Table1[[Province]:[Ngày HĐ dự phòng]],35,FALSE)</f>
        <v>#REF!</v>
      </c>
      <c r="AC219" s="40" t="e">
        <f t="shared" si="245"/>
        <v>#REF!</v>
      </c>
      <c r="AD219" s="43" t="e">
        <f t="shared" si="246"/>
        <v>#REF!</v>
      </c>
      <c r="AE219" s="43" t="e">
        <f t="shared" si="247"/>
        <v>#REF!</v>
      </c>
      <c r="AF219" s="39" t="e">
        <f>VLOOKUP(C218,[7]!Table1[[Province]:[Ngày HĐ dự phòng]],13,FALSE)</f>
        <v>#REF!</v>
      </c>
      <c r="AG219" s="39" t="e">
        <f t="shared" si="248"/>
        <v>#REF!</v>
      </c>
      <c r="AH219" s="39">
        <v>44200</v>
      </c>
      <c r="AI219" s="39">
        <v>44210</v>
      </c>
      <c r="AJ219" s="39">
        <v>44210</v>
      </c>
      <c r="AK219" s="232" t="s">
        <v>503</v>
      </c>
      <c r="AL219" s="230">
        <v>44272</v>
      </c>
      <c r="AM219" s="42">
        <v>492515100</v>
      </c>
      <c r="AN219" s="230">
        <v>45023</v>
      </c>
      <c r="AO219" s="39" t="e">
        <f t="shared" si="249"/>
        <v>#REF!</v>
      </c>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c r="EM219" s="15"/>
      <c r="EN219" s="15"/>
      <c r="EO219" s="15"/>
      <c r="EP219" s="15"/>
      <c r="EQ219" s="15"/>
      <c r="ER219" s="15"/>
      <c r="ES219" s="15"/>
      <c r="ET219" s="15"/>
      <c r="EU219" s="15"/>
      <c r="EV219" s="15"/>
      <c r="EW219" s="15"/>
      <c r="EX219" s="15"/>
      <c r="EY219" s="15"/>
      <c r="EZ219" s="15"/>
      <c r="FA219" s="15"/>
      <c r="FB219" s="15"/>
      <c r="FC219" s="15"/>
      <c r="FD219" s="15"/>
      <c r="FE219" s="15"/>
      <c r="FF219" s="15"/>
      <c r="FG219" s="15"/>
      <c r="FH219" s="15"/>
      <c r="FI219" s="15"/>
      <c r="FJ219" s="15"/>
      <c r="FK219" s="15"/>
      <c r="FL219" s="15"/>
      <c r="FM219" s="15"/>
      <c r="FN219" s="15"/>
      <c r="FO219" s="15"/>
      <c r="FP219" s="15"/>
      <c r="FQ219" s="15"/>
      <c r="FR219" s="15"/>
      <c r="FS219" s="15"/>
      <c r="FT219" s="15"/>
      <c r="FU219" s="15"/>
      <c r="FV219" s="15"/>
      <c r="FW219" s="15"/>
      <c r="FX219" s="15"/>
      <c r="FY219" s="15"/>
      <c r="FZ219" s="15"/>
      <c r="GA219" s="15"/>
      <c r="GB219" s="15"/>
      <c r="GC219" s="15"/>
      <c r="GD219" s="15"/>
      <c r="GE219" s="15"/>
      <c r="GF219" s="15"/>
      <c r="GG219" s="15"/>
      <c r="GH219" s="15"/>
      <c r="GI219" s="15"/>
      <c r="GJ219" s="15"/>
      <c r="GK219" s="15"/>
      <c r="GL219" s="15"/>
      <c r="GM219" s="15"/>
      <c r="GN219" s="15"/>
      <c r="GO219" s="15"/>
      <c r="GP219" s="15"/>
      <c r="GQ219" s="15"/>
      <c r="GR219" s="15"/>
      <c r="GS219" s="15"/>
      <c r="GT219" s="15"/>
      <c r="GU219" s="15"/>
      <c r="GV219" s="15"/>
      <c r="GW219" s="15"/>
      <c r="GX219" s="15"/>
      <c r="GY219" s="15"/>
      <c r="GZ219" s="15"/>
      <c r="HA219" s="15"/>
      <c r="HB219" s="15"/>
      <c r="HC219" s="15"/>
      <c r="HD219" s="15"/>
      <c r="HE219" s="15"/>
      <c r="HF219" s="15"/>
      <c r="HG219" s="15"/>
      <c r="HH219" s="15"/>
      <c r="HI219" s="15"/>
      <c r="HJ219" s="15"/>
      <c r="HK219" s="15"/>
      <c r="HL219" s="15"/>
      <c r="HM219" s="15"/>
      <c r="HN219" s="15"/>
      <c r="HO219" s="15"/>
      <c r="HP219" s="15"/>
      <c r="HQ219" s="15"/>
      <c r="HR219" s="15"/>
      <c r="HS219" s="15"/>
      <c r="HT219" s="15"/>
      <c r="HU219" s="15"/>
      <c r="HV219" s="15"/>
      <c r="HW219" s="15"/>
      <c r="HX219" s="15"/>
      <c r="HY219" s="15"/>
      <c r="HZ219" s="15"/>
      <c r="IA219" s="15"/>
      <c r="IB219" s="15"/>
      <c r="IC219" s="15"/>
      <c r="ID219" s="15"/>
      <c r="IE219" s="15"/>
      <c r="IF219" s="15"/>
      <c r="IG219" s="15"/>
      <c r="IH219" s="15"/>
      <c r="II219" s="15"/>
      <c r="IJ219" s="15"/>
      <c r="IK219" s="15"/>
      <c r="IL219" s="15"/>
      <c r="IM219" s="15"/>
      <c r="IN219" s="15"/>
      <c r="IO219" s="15"/>
      <c r="IP219" s="15"/>
      <c r="IQ219" s="15"/>
      <c r="IR219" s="15"/>
      <c r="IS219" s="15"/>
      <c r="IT219" s="15"/>
      <c r="IU219" s="15"/>
      <c r="IV219" s="15"/>
      <c r="IW219" s="15"/>
      <c r="IX219" s="15"/>
      <c r="IY219" s="15"/>
      <c r="IZ219" s="15"/>
    </row>
    <row r="220" spans="1:260" s="10" customFormat="1" ht="36.75" customHeight="1">
      <c r="A220" s="11">
        <f t="shared" si="239"/>
        <v>24</v>
      </c>
      <c r="B220" s="16" t="str">
        <f>VLOOKUP(A220,'Tên tỉnh'!$A$3:$C$65,2,FALSE)</f>
        <v>VNPT Hà Nội</v>
      </c>
      <c r="C220" s="17" t="str">
        <f>VLOOKUP(A220,'Tên tỉnh'!$A$3:$C$65,3,FALSE)</f>
        <v>Hà Nội</v>
      </c>
      <c r="D220" s="18" t="s">
        <v>485</v>
      </c>
      <c r="E220" s="17" t="s">
        <v>486</v>
      </c>
      <c r="F220" s="19">
        <v>43633</v>
      </c>
      <c r="G220" s="11">
        <v>8</v>
      </c>
      <c r="H220" s="11" t="s">
        <v>493</v>
      </c>
      <c r="I220" s="20">
        <v>44056</v>
      </c>
      <c r="J220" s="21" t="s">
        <v>419</v>
      </c>
      <c r="K220" s="11" t="s">
        <v>26</v>
      </c>
      <c r="L220" s="13">
        <v>829150</v>
      </c>
      <c r="M220" s="13" t="e">
        <f>VLOOKUP(C220,[8]Sheet1!$B$2:$AH$2,5,FALSE)</f>
        <v>#N/A</v>
      </c>
      <c r="N220" s="13" t="e">
        <f>VLOOKUP(C220,[8]Sheet1!$B$2:$AH$2,6,FALSE)</f>
        <v>#N/A</v>
      </c>
      <c r="O220" s="13" t="e">
        <f t="shared" si="228"/>
        <v>#N/A</v>
      </c>
      <c r="P220" s="12"/>
      <c r="Q220" s="22" t="e">
        <f>VLOOKUP(C220,[8]Sheet1!$B$2:$AH$2,14,FALSE)</f>
        <v>#N/A</v>
      </c>
      <c r="R220" s="12"/>
      <c r="S220" s="22">
        <v>44279</v>
      </c>
      <c r="T220" s="22">
        <v>44223</v>
      </c>
      <c r="U220" s="22" t="e">
        <f t="shared" si="242"/>
        <v>#N/A</v>
      </c>
      <c r="V220" s="14" t="e">
        <f t="shared" si="243"/>
        <v>#N/A</v>
      </c>
      <c r="W220" s="12">
        <v>30</v>
      </c>
      <c r="X220" s="14" t="e">
        <f t="shared" si="244"/>
        <v>#N/A</v>
      </c>
      <c r="Y220" s="218" t="e">
        <f>VLOOKUP(C220,[8]Sheet1!$B$2:$AH$2,30,FALSE)</f>
        <v>#N/A</v>
      </c>
      <c r="Z220" s="22" t="e">
        <f>VLOOKUP(C220,[8]Sheet1!$B$2:$AH$2,31,FALSE)</f>
        <v>#N/A</v>
      </c>
      <c r="AA220" s="218" t="e">
        <f>VLOOKUP(C220,[8]Sheet1!$B$2:$AH$2,32,FALSE)</f>
        <v>#N/A</v>
      </c>
      <c r="AB220" s="22" t="e">
        <f>VLOOKUP(C220,[8]Sheet1!$B$2:$AH$2,33,FALSE)</f>
        <v>#N/A</v>
      </c>
      <c r="AC220" s="40" t="e">
        <f t="shared" si="245"/>
        <v>#N/A</v>
      </c>
      <c r="AD220" s="43" t="e">
        <f t="shared" si="246"/>
        <v>#N/A</v>
      </c>
      <c r="AE220" s="43" t="e">
        <f t="shared" si="247"/>
        <v>#N/A</v>
      </c>
      <c r="AF220" s="39" t="e">
        <f>VLOOKUP(C220,[8]Sheet1!$B$2:$AH$2,12,FALSE)</f>
        <v>#N/A</v>
      </c>
      <c r="AG220" s="39" t="e">
        <f t="shared" si="248"/>
        <v>#N/A</v>
      </c>
      <c r="AH220" s="39">
        <v>44223</v>
      </c>
      <c r="AI220" s="39">
        <v>44230</v>
      </c>
      <c r="AJ220" s="39">
        <v>44230</v>
      </c>
      <c r="AK220" s="232" t="s">
        <v>504</v>
      </c>
      <c r="AL220" s="230">
        <v>44288</v>
      </c>
      <c r="AM220" s="42">
        <v>262218688</v>
      </c>
      <c r="AN220" s="230">
        <v>45040</v>
      </c>
      <c r="AO220" s="39" t="e">
        <f t="shared" si="249"/>
        <v>#N/A</v>
      </c>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c r="EM220" s="15"/>
      <c r="EN220" s="15"/>
      <c r="EO220" s="15"/>
      <c r="EP220" s="15"/>
      <c r="EQ220" s="15"/>
      <c r="ER220" s="15"/>
      <c r="ES220" s="15"/>
      <c r="ET220" s="15"/>
      <c r="EU220" s="15"/>
      <c r="EV220" s="15"/>
      <c r="EW220" s="15"/>
      <c r="EX220" s="15"/>
      <c r="EY220" s="15"/>
      <c r="EZ220" s="15"/>
      <c r="FA220" s="15"/>
      <c r="FB220" s="15"/>
      <c r="FC220" s="15"/>
      <c r="FD220" s="15"/>
      <c r="FE220" s="15"/>
      <c r="FF220" s="15"/>
      <c r="FG220" s="15"/>
      <c r="FH220" s="15"/>
      <c r="FI220" s="15"/>
      <c r="FJ220" s="15"/>
      <c r="FK220" s="15"/>
      <c r="FL220" s="15"/>
      <c r="FM220" s="15"/>
      <c r="FN220" s="15"/>
      <c r="FO220" s="15"/>
      <c r="FP220" s="15"/>
      <c r="FQ220" s="15"/>
      <c r="FR220" s="15"/>
      <c r="FS220" s="15"/>
      <c r="FT220" s="15"/>
      <c r="FU220" s="15"/>
      <c r="FV220" s="15"/>
      <c r="FW220" s="15"/>
      <c r="FX220" s="15"/>
      <c r="FY220" s="15"/>
      <c r="FZ220" s="15"/>
      <c r="GA220" s="15"/>
      <c r="GB220" s="15"/>
      <c r="GC220" s="15"/>
      <c r="GD220" s="15"/>
      <c r="GE220" s="15"/>
      <c r="GF220" s="15"/>
      <c r="GG220" s="15"/>
      <c r="GH220" s="15"/>
      <c r="GI220" s="15"/>
      <c r="GJ220" s="15"/>
      <c r="GK220" s="15"/>
      <c r="GL220" s="15"/>
      <c r="GM220" s="15"/>
      <c r="GN220" s="15"/>
      <c r="GO220" s="15"/>
      <c r="GP220" s="15"/>
      <c r="GQ220" s="15"/>
      <c r="GR220" s="15"/>
      <c r="GS220" s="15"/>
      <c r="GT220" s="15"/>
      <c r="GU220" s="15"/>
      <c r="GV220" s="15"/>
      <c r="GW220" s="15"/>
      <c r="GX220" s="15"/>
      <c r="GY220" s="15"/>
      <c r="GZ220" s="15"/>
      <c r="HA220" s="15"/>
      <c r="HB220" s="15"/>
      <c r="HC220" s="15"/>
      <c r="HD220" s="15"/>
      <c r="HE220" s="15"/>
      <c r="HF220" s="15"/>
      <c r="HG220" s="15"/>
      <c r="HH220" s="15"/>
      <c r="HI220" s="15"/>
      <c r="HJ220" s="15"/>
      <c r="HK220" s="15"/>
      <c r="HL220" s="15"/>
      <c r="HM220" s="15"/>
      <c r="HN220" s="15"/>
      <c r="HO220" s="15"/>
      <c r="HP220" s="15"/>
      <c r="HQ220" s="15"/>
      <c r="HR220" s="15"/>
      <c r="HS220" s="15"/>
      <c r="HT220" s="15"/>
      <c r="HU220" s="15"/>
      <c r="HV220" s="15"/>
      <c r="HW220" s="15"/>
      <c r="HX220" s="15"/>
      <c r="HY220" s="15"/>
      <c r="HZ220" s="15"/>
      <c r="IA220" s="15"/>
      <c r="IB220" s="15"/>
      <c r="IC220" s="15"/>
      <c r="ID220" s="15"/>
      <c r="IE220" s="15"/>
      <c r="IF220" s="15"/>
      <c r="IG220" s="15"/>
      <c r="IH220" s="15"/>
      <c r="II220" s="15"/>
      <c r="IJ220" s="15"/>
      <c r="IK220" s="15"/>
      <c r="IL220" s="15"/>
      <c r="IM220" s="15"/>
      <c r="IN220" s="15"/>
      <c r="IO220" s="15"/>
      <c r="IP220" s="15"/>
      <c r="IQ220" s="15"/>
      <c r="IR220" s="15"/>
      <c r="IS220" s="15"/>
      <c r="IT220" s="15"/>
      <c r="IU220" s="15"/>
      <c r="IV220" s="15"/>
      <c r="IW220" s="15"/>
      <c r="IX220" s="15"/>
      <c r="IY220" s="15"/>
      <c r="IZ220" s="15"/>
    </row>
    <row r="221" spans="1:260" s="10" customFormat="1" ht="28.5" customHeight="1">
      <c r="A221" s="23"/>
      <c r="B221" s="24" t="str">
        <f t="shared" ref="B221" si="250">B213&amp;" Total"</f>
        <v>VNPT Hà Nội Total</v>
      </c>
      <c r="C221" s="24"/>
      <c r="D221" s="25"/>
      <c r="E221" s="228"/>
      <c r="F221" s="26"/>
      <c r="G221" s="23"/>
      <c r="H221" s="25"/>
      <c r="I221" s="26"/>
      <c r="J221" s="27"/>
      <c r="K221" s="25"/>
      <c r="L221" s="28"/>
      <c r="M221" s="28"/>
      <c r="N221" s="28"/>
      <c r="O221" s="29" t="e">
        <f t="shared" ref="O221" si="251">SUBTOTAL(9,O213:O220)</f>
        <v>#REF!</v>
      </c>
      <c r="P221" s="12"/>
      <c r="Q221" s="11"/>
      <c r="R221" s="28"/>
      <c r="S221" s="30"/>
      <c r="T221" s="31"/>
      <c r="U221" s="22"/>
      <c r="V221" s="32"/>
      <c r="W221" s="33"/>
      <c r="X221" s="14"/>
      <c r="Y221" s="218"/>
      <c r="Z221" s="22"/>
      <c r="AA221" s="218"/>
      <c r="AB221" s="22"/>
      <c r="AC221" s="38"/>
      <c r="AD221" s="38"/>
      <c r="AE221" s="38"/>
      <c r="AF221" s="38"/>
      <c r="AG221" s="38"/>
      <c r="AH221" s="38"/>
      <c r="AI221" s="38"/>
      <c r="AJ221" s="38"/>
      <c r="AK221" s="38"/>
      <c r="AL221" s="38"/>
      <c r="AM221" s="38"/>
      <c r="AN221" s="38"/>
      <c r="AO221" s="38"/>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c r="EM221" s="15"/>
      <c r="EN221" s="15"/>
      <c r="EO221" s="15"/>
      <c r="EP221" s="15"/>
      <c r="EQ221" s="15"/>
      <c r="ER221" s="15"/>
      <c r="ES221" s="15"/>
      <c r="ET221" s="15"/>
      <c r="EU221" s="15"/>
      <c r="EV221" s="15"/>
      <c r="EW221" s="15"/>
      <c r="EX221" s="15"/>
      <c r="EY221" s="15"/>
      <c r="EZ221" s="15"/>
      <c r="FA221" s="15"/>
      <c r="FB221" s="15"/>
      <c r="FC221" s="15"/>
      <c r="FD221" s="15"/>
      <c r="FE221" s="15"/>
      <c r="FF221" s="15"/>
      <c r="FG221" s="15"/>
      <c r="FH221" s="15"/>
      <c r="FI221" s="15"/>
      <c r="FJ221" s="15"/>
      <c r="FK221" s="15"/>
      <c r="FL221" s="15"/>
      <c r="FM221" s="15"/>
      <c r="FN221" s="15"/>
      <c r="FO221" s="15"/>
      <c r="FP221" s="15"/>
      <c r="FQ221" s="15"/>
      <c r="FR221" s="15"/>
      <c r="FS221" s="15"/>
      <c r="FT221" s="15"/>
      <c r="FU221" s="15"/>
      <c r="FV221" s="15"/>
      <c r="FW221" s="15"/>
      <c r="FX221" s="15"/>
      <c r="FY221" s="15"/>
      <c r="FZ221" s="15"/>
      <c r="GA221" s="15"/>
      <c r="GB221" s="15"/>
      <c r="GC221" s="15"/>
      <c r="GD221" s="15"/>
      <c r="GE221" s="15"/>
      <c r="GF221" s="15"/>
      <c r="GG221" s="15"/>
      <c r="GH221" s="15"/>
      <c r="GI221" s="15"/>
      <c r="GJ221" s="15"/>
      <c r="GK221" s="15"/>
      <c r="GL221" s="15"/>
      <c r="GM221" s="15"/>
      <c r="GN221" s="15"/>
      <c r="GO221" s="15"/>
      <c r="GP221" s="15"/>
      <c r="GQ221" s="15"/>
      <c r="GR221" s="15"/>
      <c r="GS221" s="15"/>
      <c r="GT221" s="15"/>
      <c r="GU221" s="15"/>
      <c r="GV221" s="15"/>
      <c r="GW221" s="15"/>
      <c r="GX221" s="15"/>
      <c r="GY221" s="15"/>
      <c r="GZ221" s="15"/>
      <c r="HA221" s="15"/>
      <c r="HB221" s="15"/>
      <c r="HC221" s="15"/>
      <c r="HD221" s="15"/>
      <c r="HE221" s="15"/>
      <c r="HF221" s="15"/>
      <c r="HG221" s="15"/>
      <c r="HH221" s="15"/>
      <c r="HI221" s="15"/>
      <c r="HJ221" s="15"/>
      <c r="HK221" s="15"/>
      <c r="HL221" s="15"/>
      <c r="HM221" s="15"/>
      <c r="HN221" s="15"/>
      <c r="HO221" s="15"/>
      <c r="HP221" s="15"/>
      <c r="HQ221" s="15"/>
      <c r="HR221" s="15"/>
      <c r="HS221" s="15"/>
      <c r="HT221" s="15"/>
      <c r="HU221" s="15"/>
      <c r="HV221" s="15"/>
      <c r="HW221" s="15"/>
      <c r="HX221" s="15"/>
      <c r="HY221" s="15"/>
      <c r="HZ221" s="15"/>
      <c r="IA221" s="15"/>
      <c r="IB221" s="15"/>
      <c r="IC221" s="15"/>
      <c r="ID221" s="15"/>
      <c r="IE221" s="15"/>
      <c r="IF221" s="15"/>
      <c r="IG221" s="15"/>
      <c r="IH221" s="15"/>
      <c r="II221" s="15"/>
      <c r="IJ221" s="15"/>
      <c r="IK221" s="15"/>
      <c r="IL221" s="15"/>
      <c r="IM221" s="15"/>
      <c r="IN221" s="15"/>
      <c r="IO221" s="15"/>
      <c r="IP221" s="15"/>
      <c r="IQ221" s="15"/>
      <c r="IR221" s="15"/>
      <c r="IS221" s="15"/>
      <c r="IT221" s="15"/>
      <c r="IU221" s="15"/>
      <c r="IV221" s="15"/>
      <c r="IW221" s="15"/>
      <c r="IX221" s="15"/>
      <c r="IY221" s="15"/>
      <c r="IZ221" s="15"/>
    </row>
    <row r="222" spans="1:260" s="10" customFormat="1" ht="36.75" customHeight="1">
      <c r="A222" s="11">
        <f t="shared" si="239"/>
        <v>25</v>
      </c>
      <c r="B222" s="16" t="str">
        <f>VLOOKUP(A222,'Tên tỉnh'!$A$3:$C$65,2,FALSE)</f>
        <v>VNPT Hà Tĩnh</v>
      </c>
      <c r="C222" s="17" t="str">
        <f>VLOOKUP(A222,'Tên tỉnh'!$A$3:$C$65,3,FALSE)</f>
        <v>Hà Tĩnh</v>
      </c>
      <c r="D222" s="18" t="s">
        <v>485</v>
      </c>
      <c r="E222" s="17" t="s">
        <v>486</v>
      </c>
      <c r="F222" s="19">
        <v>43633</v>
      </c>
      <c r="G222" s="11">
        <v>1</v>
      </c>
      <c r="H222" s="11" t="s">
        <v>487</v>
      </c>
      <c r="I222" s="20">
        <v>44056</v>
      </c>
      <c r="J222" s="21" t="s">
        <v>419</v>
      </c>
      <c r="K222" s="11" t="s">
        <v>26</v>
      </c>
      <c r="L222" s="13">
        <v>829150</v>
      </c>
      <c r="M222" s="13" t="e">
        <f>VLOOKUP(C222,[1]!Table1[[Province]:[Ngày HĐ dự phòng]],5,FALSE)</f>
        <v>#REF!</v>
      </c>
      <c r="N222" s="13" t="e">
        <f>VLOOKUP(C222,[1]!Table1[[Province]:[Ngày HĐ dự phòng]],6,FALSE)</f>
        <v>#REF!</v>
      </c>
      <c r="O222" s="13" t="e">
        <f t="shared" si="228"/>
        <v>#REF!</v>
      </c>
      <c r="P222" s="12"/>
      <c r="Q222" s="22" t="e">
        <f>VLOOKUP(C222,[1]!Table1[[Province]:[Ngày HĐ dự phòng]],15,FALSE)</f>
        <v>#REF!</v>
      </c>
      <c r="R222" s="12"/>
      <c r="S222" s="22">
        <v>44153</v>
      </c>
      <c r="T222" s="22">
        <v>44068</v>
      </c>
      <c r="U222" s="22" t="e">
        <f t="shared" ref="U222:U229" si="252">Q222</f>
        <v>#REF!</v>
      </c>
      <c r="V222" s="14" t="e">
        <f t="shared" ref="V222:V229" si="253">U222-T222+1</f>
        <v>#REF!</v>
      </c>
      <c r="W222" s="12">
        <v>45</v>
      </c>
      <c r="X222" s="14" t="e">
        <f t="shared" ref="X222:X229" si="254">V222-W222</f>
        <v>#REF!</v>
      </c>
      <c r="Y222" s="218" t="e">
        <f>VLOOKUP(C222,[1]!Table1[[Province]:[Ngày HĐ dự phòng]],34,FALSE)</f>
        <v>#REF!</v>
      </c>
      <c r="Z222" s="22" t="e">
        <f>VLOOKUP(C222,[1]!Table1[[Province]:[Ngày HĐ dự phòng]],35,FALSE)</f>
        <v>#REF!</v>
      </c>
      <c r="AA222" s="218" t="e">
        <f>VLOOKUP(C222,[1]!Table1[[Province]:[Ngày HĐ dự phòng]],36,FALSE)</f>
        <v>#REF!</v>
      </c>
      <c r="AB222" s="22" t="e">
        <f>VLOOKUP(C222,[1]!Table1[[Province]:[Ngày HĐ dự phòng]],37,FALSE)</f>
        <v>#REF!</v>
      </c>
      <c r="AC222" s="40" t="e">
        <f t="shared" ref="AC222:AC229" si="255">O222</f>
        <v>#REF!</v>
      </c>
      <c r="AD222" s="43" t="e">
        <f t="shared" ref="AD222:AD229" si="256">AC222*0.1</f>
        <v>#REF!</v>
      </c>
      <c r="AE222" s="43" t="e">
        <f t="shared" ref="AE222:AE229" si="257">AC222+AD222</f>
        <v>#REF!</v>
      </c>
      <c r="AF222" s="39" t="e">
        <f>VLOOKUP(C222,[1]!Table1[[Province]:[Ngày HĐ dự phòng]],13,FALSE)</f>
        <v>#REF!</v>
      </c>
      <c r="AG222" s="39" t="e">
        <f t="shared" ref="AG222:AG229" si="258">AF222</f>
        <v>#REF!</v>
      </c>
      <c r="AH222" s="39">
        <v>44068</v>
      </c>
      <c r="AI222" s="39">
        <v>44097</v>
      </c>
      <c r="AJ222" s="39">
        <v>44097</v>
      </c>
      <c r="AK222" s="231" t="s">
        <v>497</v>
      </c>
      <c r="AL222" s="230">
        <v>44153</v>
      </c>
      <c r="AM222" s="42">
        <v>3008400799</v>
      </c>
      <c r="AN222" s="230">
        <v>44913</v>
      </c>
      <c r="AO222" s="39" t="e">
        <f t="shared" ref="AO222:AO229" si="259">AF222</f>
        <v>#REF!</v>
      </c>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c r="EM222" s="15"/>
      <c r="EN222" s="15"/>
      <c r="EO222" s="15"/>
      <c r="EP222" s="15"/>
      <c r="EQ222" s="15"/>
      <c r="ER222" s="15"/>
      <c r="ES222" s="15"/>
      <c r="ET222" s="15"/>
      <c r="EU222" s="15"/>
      <c r="EV222" s="15"/>
      <c r="EW222" s="15"/>
      <c r="EX222" s="15"/>
      <c r="EY222" s="15"/>
      <c r="EZ222" s="15"/>
      <c r="FA222" s="15"/>
      <c r="FB222" s="15"/>
      <c r="FC222" s="15"/>
      <c r="FD222" s="15"/>
      <c r="FE222" s="15"/>
      <c r="FF222" s="15"/>
      <c r="FG222" s="15"/>
      <c r="FH222" s="15"/>
      <c r="FI222" s="15"/>
      <c r="FJ222" s="15"/>
      <c r="FK222" s="15"/>
      <c r="FL222" s="15"/>
      <c r="FM222" s="15"/>
      <c r="FN222" s="15"/>
      <c r="FO222" s="15"/>
      <c r="FP222" s="15"/>
      <c r="FQ222" s="15"/>
      <c r="FR222" s="15"/>
      <c r="FS222" s="15"/>
      <c r="FT222" s="15"/>
      <c r="FU222" s="15"/>
      <c r="FV222" s="15"/>
      <c r="FW222" s="15"/>
      <c r="FX222" s="15"/>
      <c r="FY222" s="15"/>
      <c r="FZ222" s="15"/>
      <c r="GA222" s="15"/>
      <c r="GB222" s="15"/>
      <c r="GC222" s="15"/>
      <c r="GD222" s="15"/>
      <c r="GE222" s="15"/>
      <c r="GF222" s="15"/>
      <c r="GG222" s="15"/>
      <c r="GH222" s="15"/>
      <c r="GI222" s="15"/>
      <c r="GJ222" s="15"/>
      <c r="GK222" s="15"/>
      <c r="GL222" s="15"/>
      <c r="GM222" s="15"/>
      <c r="GN222" s="15"/>
      <c r="GO222" s="15"/>
      <c r="GP222" s="15"/>
      <c r="GQ222" s="15"/>
      <c r="GR222" s="15"/>
      <c r="GS222" s="15"/>
      <c r="GT222" s="15"/>
      <c r="GU222" s="15"/>
      <c r="GV222" s="15"/>
      <c r="GW222" s="15"/>
      <c r="GX222" s="15"/>
      <c r="GY222" s="15"/>
      <c r="GZ222" s="15"/>
      <c r="HA222" s="15"/>
      <c r="HB222" s="15"/>
      <c r="HC222" s="15"/>
      <c r="HD222" s="15"/>
      <c r="HE222" s="15"/>
      <c r="HF222" s="15"/>
      <c r="HG222" s="15"/>
      <c r="HH222" s="15"/>
      <c r="HI222" s="15"/>
      <c r="HJ222" s="15"/>
      <c r="HK222" s="15"/>
      <c r="HL222" s="15"/>
      <c r="HM222" s="15"/>
      <c r="HN222" s="15"/>
      <c r="HO222" s="15"/>
      <c r="HP222" s="15"/>
      <c r="HQ222" s="15"/>
      <c r="HR222" s="15"/>
      <c r="HS222" s="15"/>
      <c r="HT222" s="15"/>
      <c r="HU222" s="15"/>
      <c r="HV222" s="15"/>
      <c r="HW222" s="15"/>
      <c r="HX222" s="15"/>
      <c r="HY222" s="15"/>
      <c r="HZ222" s="15"/>
      <c r="IA222" s="15"/>
      <c r="IB222" s="15"/>
      <c r="IC222" s="15"/>
      <c r="ID222" s="15"/>
      <c r="IE222" s="15"/>
      <c r="IF222" s="15"/>
      <c r="IG222" s="15"/>
      <c r="IH222" s="15"/>
      <c r="II222" s="15"/>
      <c r="IJ222" s="15"/>
      <c r="IK222" s="15"/>
      <c r="IL222" s="15"/>
      <c r="IM222" s="15"/>
      <c r="IN222" s="15"/>
      <c r="IO222" s="15"/>
      <c r="IP222" s="15"/>
      <c r="IQ222" s="15"/>
      <c r="IR222" s="15"/>
      <c r="IS222" s="15"/>
      <c r="IT222" s="15"/>
      <c r="IU222" s="15"/>
      <c r="IV222" s="15"/>
      <c r="IW222" s="15"/>
      <c r="IX222" s="15"/>
      <c r="IY222" s="15"/>
      <c r="IZ222" s="15"/>
    </row>
    <row r="223" spans="1:260" s="10" customFormat="1" ht="36.75" customHeight="1">
      <c r="A223" s="11">
        <f t="shared" si="239"/>
        <v>25</v>
      </c>
      <c r="B223" s="16" t="str">
        <f>VLOOKUP(A223,'Tên tỉnh'!$A$3:$C$65,2,FALSE)</f>
        <v>VNPT Hà Tĩnh</v>
      </c>
      <c r="C223" s="17" t="str">
        <f>VLOOKUP(A223,'Tên tỉnh'!$A$3:$C$65,3,FALSE)</f>
        <v>Hà Tĩnh</v>
      </c>
      <c r="D223" s="18" t="s">
        <v>485</v>
      </c>
      <c r="E223" s="17" t="s">
        <v>486</v>
      </c>
      <c r="F223" s="19">
        <v>43633</v>
      </c>
      <c r="G223" s="11">
        <v>2</v>
      </c>
      <c r="H223" s="12" t="s">
        <v>488</v>
      </c>
      <c r="I223" s="20">
        <v>44056</v>
      </c>
      <c r="J223" s="21" t="s">
        <v>419</v>
      </c>
      <c r="K223" s="11" t="s">
        <v>26</v>
      </c>
      <c r="L223" s="13">
        <v>829150</v>
      </c>
      <c r="M223" s="13" t="e">
        <f>VLOOKUP(C223,[2]!Table1[[Province]:[Ngày HĐ dự phòng]],5,FALSE)</f>
        <v>#REF!</v>
      </c>
      <c r="N223" s="13" t="e">
        <f>VLOOKUP(C223,[2]!Table1[[Province]:[Ngày HĐ dự phòng]],6,FALSE)</f>
        <v>#REF!</v>
      </c>
      <c r="O223" s="13" t="e">
        <f t="shared" si="228"/>
        <v>#REF!</v>
      </c>
      <c r="P223" s="12"/>
      <c r="Q223" s="22" t="e">
        <f>VLOOKUP(C223,[2]!Table1[[Province]:[Ngày HĐ dự phòng]],14,FALSE)</f>
        <v>#REF!</v>
      </c>
      <c r="R223" s="12"/>
      <c r="S223" s="22">
        <v>44154</v>
      </c>
      <c r="T223" s="22">
        <v>44091</v>
      </c>
      <c r="U223" s="22" t="e">
        <f t="shared" si="252"/>
        <v>#REF!</v>
      </c>
      <c r="V223" s="14" t="e">
        <f t="shared" si="253"/>
        <v>#REF!</v>
      </c>
      <c r="W223" s="12">
        <v>30</v>
      </c>
      <c r="X223" s="14" t="e">
        <f t="shared" si="254"/>
        <v>#REF!</v>
      </c>
      <c r="Y223" s="218" t="e">
        <f>VLOOKUP(C223,[2]!Table1[[Province]:[Ngày HĐ dự phòng]],30,FALSE)</f>
        <v>#REF!</v>
      </c>
      <c r="Z223" s="22" t="e">
        <f>VLOOKUP(C223,[2]!Table1[[Province]:[Ngày HĐ dự phòng]],31,FALSE)</f>
        <v>#REF!</v>
      </c>
      <c r="AA223" s="218" t="e">
        <f>VLOOKUP(C223,[2]!Table1[[Province]:[Ngày HĐ dự phòng]],32,FALSE)</f>
        <v>#REF!</v>
      </c>
      <c r="AB223" s="22" t="e">
        <f>VLOOKUP(C223,[2]!Table1[[Province]:[Ngày HĐ dự phòng]],33,FALSE)</f>
        <v>#REF!</v>
      </c>
      <c r="AC223" s="40" t="e">
        <f t="shared" si="255"/>
        <v>#REF!</v>
      </c>
      <c r="AD223" s="43" t="e">
        <f t="shared" si="256"/>
        <v>#REF!</v>
      </c>
      <c r="AE223" s="43" t="e">
        <f t="shared" si="257"/>
        <v>#REF!</v>
      </c>
      <c r="AF223" s="39" t="e">
        <f>VLOOKUP(C223,[2]!Table1[[Province]:[Ngày HĐ dự phòng]],12,FALSE)</f>
        <v>#REF!</v>
      </c>
      <c r="AG223" s="39" t="e">
        <f t="shared" si="258"/>
        <v>#REF!</v>
      </c>
      <c r="AH223" s="39">
        <v>44091</v>
      </c>
      <c r="AI223" s="39">
        <v>44111</v>
      </c>
      <c r="AJ223" s="39">
        <v>44111</v>
      </c>
      <c r="AK223" s="231" t="s">
        <v>498</v>
      </c>
      <c r="AL223" s="230">
        <v>44154</v>
      </c>
      <c r="AM223" s="42">
        <v>1557031765</v>
      </c>
      <c r="AN223" s="230">
        <v>44914</v>
      </c>
      <c r="AO223" s="39" t="e">
        <f t="shared" si="259"/>
        <v>#REF!</v>
      </c>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c r="EM223" s="15"/>
      <c r="EN223" s="15"/>
      <c r="EO223" s="15"/>
      <c r="EP223" s="15"/>
      <c r="EQ223" s="15"/>
      <c r="ER223" s="15"/>
      <c r="ES223" s="15"/>
      <c r="ET223" s="15"/>
      <c r="EU223" s="15"/>
      <c r="EV223" s="15"/>
      <c r="EW223" s="15"/>
      <c r="EX223" s="15"/>
      <c r="EY223" s="15"/>
      <c r="EZ223" s="15"/>
      <c r="FA223" s="15"/>
      <c r="FB223" s="15"/>
      <c r="FC223" s="15"/>
      <c r="FD223" s="15"/>
      <c r="FE223" s="15"/>
      <c r="FF223" s="15"/>
      <c r="FG223" s="15"/>
      <c r="FH223" s="15"/>
      <c r="FI223" s="15"/>
      <c r="FJ223" s="15"/>
      <c r="FK223" s="15"/>
      <c r="FL223" s="15"/>
      <c r="FM223" s="15"/>
      <c r="FN223" s="15"/>
      <c r="FO223" s="15"/>
      <c r="FP223" s="15"/>
      <c r="FQ223" s="15"/>
      <c r="FR223" s="15"/>
      <c r="FS223" s="15"/>
      <c r="FT223" s="15"/>
      <c r="FU223" s="15"/>
      <c r="FV223" s="15"/>
      <c r="FW223" s="15"/>
      <c r="FX223" s="15"/>
      <c r="FY223" s="15"/>
      <c r="FZ223" s="15"/>
      <c r="GA223" s="15"/>
      <c r="GB223" s="15"/>
      <c r="GC223" s="15"/>
      <c r="GD223" s="15"/>
      <c r="GE223" s="15"/>
      <c r="GF223" s="15"/>
      <c r="GG223" s="15"/>
      <c r="GH223" s="15"/>
      <c r="GI223" s="15"/>
      <c r="GJ223" s="15"/>
      <c r="GK223" s="15"/>
      <c r="GL223" s="15"/>
      <c r="GM223" s="15"/>
      <c r="GN223" s="15"/>
      <c r="GO223" s="15"/>
      <c r="GP223" s="15"/>
      <c r="GQ223" s="15"/>
      <c r="GR223" s="15"/>
      <c r="GS223" s="15"/>
      <c r="GT223" s="15"/>
      <c r="GU223" s="15"/>
      <c r="GV223" s="15"/>
      <c r="GW223" s="15"/>
      <c r="GX223" s="15"/>
      <c r="GY223" s="15"/>
      <c r="GZ223" s="15"/>
      <c r="HA223" s="15"/>
      <c r="HB223" s="15"/>
      <c r="HC223" s="15"/>
      <c r="HD223" s="15"/>
      <c r="HE223" s="15"/>
      <c r="HF223" s="15"/>
      <c r="HG223" s="15"/>
      <c r="HH223" s="15"/>
      <c r="HI223" s="15"/>
      <c r="HJ223" s="15"/>
      <c r="HK223" s="15"/>
      <c r="HL223" s="15"/>
      <c r="HM223" s="15"/>
      <c r="HN223" s="15"/>
      <c r="HO223" s="15"/>
      <c r="HP223" s="15"/>
      <c r="HQ223" s="15"/>
      <c r="HR223" s="15"/>
      <c r="HS223" s="15"/>
      <c r="HT223" s="15"/>
      <c r="HU223" s="15"/>
      <c r="HV223" s="15"/>
      <c r="HW223" s="15"/>
      <c r="HX223" s="15"/>
      <c r="HY223" s="15"/>
      <c r="HZ223" s="15"/>
      <c r="IA223" s="15"/>
      <c r="IB223" s="15"/>
      <c r="IC223" s="15"/>
      <c r="ID223" s="15"/>
      <c r="IE223" s="15"/>
      <c r="IF223" s="15"/>
      <c r="IG223" s="15"/>
      <c r="IH223" s="15"/>
      <c r="II223" s="15"/>
      <c r="IJ223" s="15"/>
      <c r="IK223" s="15"/>
      <c r="IL223" s="15"/>
      <c r="IM223" s="15"/>
      <c r="IN223" s="15"/>
      <c r="IO223" s="15"/>
      <c r="IP223" s="15"/>
      <c r="IQ223" s="15"/>
      <c r="IR223" s="15"/>
      <c r="IS223" s="15"/>
      <c r="IT223" s="15"/>
      <c r="IU223" s="15"/>
      <c r="IV223" s="15"/>
      <c r="IW223" s="15"/>
      <c r="IX223" s="15"/>
      <c r="IY223" s="15"/>
      <c r="IZ223" s="15"/>
    </row>
    <row r="224" spans="1:260" s="10" customFormat="1" ht="36.75" customHeight="1">
      <c r="A224" s="11">
        <f t="shared" si="239"/>
        <v>25</v>
      </c>
      <c r="B224" s="16" t="str">
        <f>VLOOKUP(A224,'Tên tỉnh'!$A$3:$C$65,2,FALSE)</f>
        <v>VNPT Hà Tĩnh</v>
      </c>
      <c r="C224" s="17" t="str">
        <f>VLOOKUP(A224,'Tên tỉnh'!$A$3:$C$65,3,FALSE)</f>
        <v>Hà Tĩnh</v>
      </c>
      <c r="D224" s="18" t="s">
        <v>485</v>
      </c>
      <c r="E224" s="17" t="s">
        <v>486</v>
      </c>
      <c r="F224" s="19">
        <v>43633</v>
      </c>
      <c r="G224" s="11">
        <v>3</v>
      </c>
      <c r="H224" s="12" t="s">
        <v>494</v>
      </c>
      <c r="I224" s="20">
        <v>44056</v>
      </c>
      <c r="J224" s="21" t="s">
        <v>419</v>
      </c>
      <c r="K224" s="11" t="s">
        <v>26</v>
      </c>
      <c r="L224" s="13">
        <v>829150</v>
      </c>
      <c r="M224" s="13" t="e">
        <f>VLOOKUP(C224,[3]!Table1[[Province]:[Ngày HĐ dự phòng]],5,FALSE)</f>
        <v>#REF!</v>
      </c>
      <c r="N224" s="13" t="e">
        <f>VLOOKUP(C224,[3]!Table1[[Province]:[Ngày HĐ dự phòng]],6,FALSE)</f>
        <v>#REF!</v>
      </c>
      <c r="O224" s="13" t="e">
        <f t="shared" si="228"/>
        <v>#REF!</v>
      </c>
      <c r="P224" s="12"/>
      <c r="Q224" s="22" t="e">
        <f>VLOOKUP(C224,[3]!Table1[[Province]:[Ngày HĐ dự phòng]],14,FALSE)</f>
        <v>#REF!</v>
      </c>
      <c r="R224" s="12"/>
      <c r="S224" s="22">
        <v>44180</v>
      </c>
      <c r="T224" s="22">
        <v>44118</v>
      </c>
      <c r="U224" s="22" t="e">
        <f t="shared" si="252"/>
        <v>#REF!</v>
      </c>
      <c r="V224" s="14" t="e">
        <f t="shared" si="253"/>
        <v>#REF!</v>
      </c>
      <c r="W224" s="12">
        <v>30</v>
      </c>
      <c r="X224" s="14" t="e">
        <f t="shared" si="254"/>
        <v>#REF!</v>
      </c>
      <c r="Y224" s="218" t="e">
        <f>VLOOKUP(C224,[3]!Table1[[Province]:[Ngày HĐ dự phòng]],30,FALSE)</f>
        <v>#REF!</v>
      </c>
      <c r="Z224" s="22" t="e">
        <f>VLOOKUP(C224,[3]!Table1[[Province]:[Ngày HĐ dự phòng]],31,FALSE)</f>
        <v>#REF!</v>
      </c>
      <c r="AA224" s="218" t="e">
        <f>VLOOKUP(C224,[3]!Table1[[Province]:[Ngày HĐ dự phòng]],32,FALSE)</f>
        <v>#REF!</v>
      </c>
      <c r="AB224" s="22" t="e">
        <f>VLOOKUP(C224,[3]!Table1[[Province]:[Ngày HĐ dự phòng]],33,FALSE)</f>
        <v>#REF!</v>
      </c>
      <c r="AC224" s="40" t="e">
        <f t="shared" si="255"/>
        <v>#REF!</v>
      </c>
      <c r="AD224" s="43" t="e">
        <f t="shared" si="256"/>
        <v>#REF!</v>
      </c>
      <c r="AE224" s="43" t="e">
        <f t="shared" si="257"/>
        <v>#REF!</v>
      </c>
      <c r="AF224" s="39" t="e">
        <f>VLOOKUP(C224,[3]!Table1[[Province]:[Ngày HĐ dự phòng]],12,FALSE)</f>
        <v>#REF!</v>
      </c>
      <c r="AG224" s="39" t="e">
        <f t="shared" si="258"/>
        <v>#REF!</v>
      </c>
      <c r="AH224" s="39">
        <v>44118</v>
      </c>
      <c r="AI224" s="39">
        <v>44132</v>
      </c>
      <c r="AJ224" s="39">
        <v>44132</v>
      </c>
      <c r="AK224" s="231" t="s">
        <v>499</v>
      </c>
      <c r="AL224" s="230">
        <v>44190</v>
      </c>
      <c r="AM224" s="42">
        <v>1453466784</v>
      </c>
      <c r="AN224" s="230">
        <v>44941</v>
      </c>
      <c r="AO224" s="39" t="e">
        <f t="shared" si="259"/>
        <v>#REF!</v>
      </c>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c r="EM224" s="15"/>
      <c r="EN224" s="15"/>
      <c r="EO224" s="15"/>
      <c r="EP224" s="15"/>
      <c r="EQ224" s="15"/>
      <c r="ER224" s="15"/>
      <c r="ES224" s="15"/>
      <c r="ET224" s="15"/>
      <c r="EU224" s="15"/>
      <c r="EV224" s="15"/>
      <c r="EW224" s="15"/>
      <c r="EX224" s="15"/>
      <c r="EY224" s="15"/>
      <c r="EZ224" s="15"/>
      <c r="FA224" s="15"/>
      <c r="FB224" s="15"/>
      <c r="FC224" s="15"/>
      <c r="FD224" s="15"/>
      <c r="FE224" s="15"/>
      <c r="FF224" s="15"/>
      <c r="FG224" s="15"/>
      <c r="FH224" s="15"/>
      <c r="FI224" s="15"/>
      <c r="FJ224" s="15"/>
      <c r="FK224" s="15"/>
      <c r="FL224" s="15"/>
      <c r="FM224" s="15"/>
      <c r="FN224" s="15"/>
      <c r="FO224" s="15"/>
      <c r="FP224" s="15"/>
      <c r="FQ224" s="15"/>
      <c r="FR224" s="15"/>
      <c r="FS224" s="15"/>
      <c r="FT224" s="15"/>
      <c r="FU224" s="15"/>
      <c r="FV224" s="15"/>
      <c r="FW224" s="15"/>
      <c r="FX224" s="15"/>
      <c r="FY224" s="15"/>
      <c r="FZ224" s="15"/>
      <c r="GA224" s="15"/>
      <c r="GB224" s="15"/>
      <c r="GC224" s="15"/>
      <c r="GD224" s="15"/>
      <c r="GE224" s="15"/>
      <c r="GF224" s="15"/>
      <c r="GG224" s="15"/>
      <c r="GH224" s="15"/>
      <c r="GI224" s="15"/>
      <c r="GJ224" s="15"/>
      <c r="GK224" s="15"/>
      <c r="GL224" s="15"/>
      <c r="GM224" s="15"/>
      <c r="GN224" s="15"/>
      <c r="GO224" s="15"/>
      <c r="GP224" s="15"/>
      <c r="GQ224" s="15"/>
      <c r="GR224" s="15"/>
      <c r="GS224" s="15"/>
      <c r="GT224" s="15"/>
      <c r="GU224" s="15"/>
      <c r="GV224" s="15"/>
      <c r="GW224" s="15"/>
      <c r="GX224" s="15"/>
      <c r="GY224" s="15"/>
      <c r="GZ224" s="15"/>
      <c r="HA224" s="15"/>
      <c r="HB224" s="15"/>
      <c r="HC224" s="15"/>
      <c r="HD224" s="15"/>
      <c r="HE224" s="15"/>
      <c r="HF224" s="15"/>
      <c r="HG224" s="15"/>
      <c r="HH224" s="15"/>
      <c r="HI224" s="15"/>
      <c r="HJ224" s="15"/>
      <c r="HK224" s="15"/>
      <c r="HL224" s="15"/>
      <c r="HM224" s="15"/>
      <c r="HN224" s="15"/>
      <c r="HO224" s="15"/>
      <c r="HP224" s="15"/>
      <c r="HQ224" s="15"/>
      <c r="HR224" s="15"/>
      <c r="HS224" s="15"/>
      <c r="HT224" s="15"/>
      <c r="HU224" s="15"/>
      <c r="HV224" s="15"/>
      <c r="HW224" s="15"/>
      <c r="HX224" s="15"/>
      <c r="HY224" s="15"/>
      <c r="HZ224" s="15"/>
      <c r="IA224" s="15"/>
      <c r="IB224" s="15"/>
      <c r="IC224" s="15"/>
      <c r="ID224" s="15"/>
      <c r="IE224" s="15"/>
      <c r="IF224" s="15"/>
      <c r="IG224" s="15"/>
      <c r="IH224" s="15"/>
      <c r="II224" s="15"/>
      <c r="IJ224" s="15"/>
      <c r="IK224" s="15"/>
      <c r="IL224" s="15"/>
      <c r="IM224" s="15"/>
      <c r="IN224" s="15"/>
      <c r="IO224" s="15"/>
      <c r="IP224" s="15"/>
      <c r="IQ224" s="15"/>
      <c r="IR224" s="15"/>
      <c r="IS224" s="15"/>
      <c r="IT224" s="15"/>
      <c r="IU224" s="15"/>
      <c r="IV224" s="15"/>
      <c r="IW224" s="15"/>
      <c r="IX224" s="15"/>
      <c r="IY224" s="15"/>
      <c r="IZ224" s="15"/>
    </row>
    <row r="225" spans="1:260" s="10" customFormat="1" ht="36.75" customHeight="1">
      <c r="A225" s="11">
        <f t="shared" si="239"/>
        <v>25</v>
      </c>
      <c r="B225" s="16" t="str">
        <f>VLOOKUP(A225,'Tên tỉnh'!$A$3:$C$65,2,FALSE)</f>
        <v>VNPT Hà Tĩnh</v>
      </c>
      <c r="C225" s="17" t="str">
        <f>VLOOKUP(A225,'Tên tỉnh'!$A$3:$C$65,3,FALSE)</f>
        <v>Hà Tĩnh</v>
      </c>
      <c r="D225" s="18" t="s">
        <v>485</v>
      </c>
      <c r="E225" s="17" t="s">
        <v>486</v>
      </c>
      <c r="F225" s="19">
        <v>43633</v>
      </c>
      <c r="G225" s="11">
        <v>4</v>
      </c>
      <c r="H225" s="11" t="s">
        <v>489</v>
      </c>
      <c r="I225" s="20">
        <v>44056</v>
      </c>
      <c r="J225" s="21" t="s">
        <v>419</v>
      </c>
      <c r="K225" s="11" t="s">
        <v>26</v>
      </c>
      <c r="L225" s="13">
        <v>829150</v>
      </c>
      <c r="M225" s="13" t="e">
        <f>VLOOKUP(C225,[4]!Table1[[Province]:[Ngày HĐ dự phòng]],6,FALSE)</f>
        <v>#REF!</v>
      </c>
      <c r="N225" s="13" t="e">
        <f>VLOOKUP(C225,[4]!Table1[[Province]:[Ngày HĐ dự phòng]],7,FALSE)</f>
        <v>#REF!</v>
      </c>
      <c r="O225" s="13" t="e">
        <f t="shared" si="228"/>
        <v>#REF!</v>
      </c>
      <c r="P225" s="12"/>
      <c r="Q225" s="22" t="e">
        <f>VLOOKUP(C225,[4]!Table1[[Province]:[Ngày HĐ dự phòng]],16,FALSE)</f>
        <v>#REF!</v>
      </c>
      <c r="R225" s="12"/>
      <c r="S225" s="22">
        <v>44208</v>
      </c>
      <c r="T225" s="22">
        <v>44127</v>
      </c>
      <c r="U225" s="22" t="e">
        <f t="shared" si="252"/>
        <v>#REF!</v>
      </c>
      <c r="V225" s="14" t="e">
        <f t="shared" si="253"/>
        <v>#REF!</v>
      </c>
      <c r="W225" s="12">
        <v>30</v>
      </c>
      <c r="X225" s="14" t="e">
        <f t="shared" si="254"/>
        <v>#REF!</v>
      </c>
      <c r="Y225" s="218" t="e">
        <f>VLOOKUP(C225,[4]!Table1[[Province]:[Ngày HĐ dự phòng]],32,FALSE)</f>
        <v>#REF!</v>
      </c>
      <c r="Z225" s="22" t="e">
        <f>VLOOKUP(C225,[4]!Table1[[Province]:[Ngày HĐ dự phòng]],33,FALSE)</f>
        <v>#REF!</v>
      </c>
      <c r="AA225" s="218" t="e">
        <f>VLOOKUP(C225,[4]!Table1[[Province]:[Ngày HĐ dự phòng]],34,FALSE)</f>
        <v>#REF!</v>
      </c>
      <c r="AB225" s="22" t="e">
        <f>VLOOKUP(C225,[4]!Table1[[Province]:[Ngày HĐ dự phòng]],35,FALSE)</f>
        <v>#REF!</v>
      </c>
      <c r="AC225" s="40" t="e">
        <f t="shared" si="255"/>
        <v>#REF!</v>
      </c>
      <c r="AD225" s="43" t="e">
        <f t="shared" si="256"/>
        <v>#REF!</v>
      </c>
      <c r="AE225" s="43" t="e">
        <f t="shared" si="257"/>
        <v>#REF!</v>
      </c>
      <c r="AF225" s="39" t="e">
        <f>VLOOKUP(C225,[4]!Table1[[Province]:[Ngày HĐ dự phòng]],13,FALSE)</f>
        <v>#REF!</v>
      </c>
      <c r="AG225" s="39" t="e">
        <f t="shared" si="258"/>
        <v>#REF!</v>
      </c>
      <c r="AH225" s="39">
        <v>44127</v>
      </c>
      <c r="AI225" s="39">
        <v>44161</v>
      </c>
      <c r="AJ225" s="39">
        <v>44161</v>
      </c>
      <c r="AK225" s="231" t="s">
        <v>500</v>
      </c>
      <c r="AL225" s="230">
        <v>44214</v>
      </c>
      <c r="AM225" s="42">
        <v>241970845</v>
      </c>
      <c r="AN225" s="230">
        <v>44970</v>
      </c>
      <c r="AO225" s="39" t="e">
        <f t="shared" si="259"/>
        <v>#REF!</v>
      </c>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c r="EM225" s="15"/>
      <c r="EN225" s="15"/>
      <c r="EO225" s="15"/>
      <c r="EP225" s="15"/>
      <c r="EQ225" s="15"/>
      <c r="ER225" s="15"/>
      <c r="ES225" s="15"/>
      <c r="ET225" s="15"/>
      <c r="EU225" s="15"/>
      <c r="EV225" s="15"/>
      <c r="EW225" s="15"/>
      <c r="EX225" s="15"/>
      <c r="EY225" s="15"/>
      <c r="EZ225" s="15"/>
      <c r="FA225" s="15"/>
      <c r="FB225" s="15"/>
      <c r="FC225" s="15"/>
      <c r="FD225" s="15"/>
      <c r="FE225" s="15"/>
      <c r="FF225" s="15"/>
      <c r="FG225" s="15"/>
      <c r="FH225" s="15"/>
      <c r="FI225" s="15"/>
      <c r="FJ225" s="15"/>
      <c r="FK225" s="15"/>
      <c r="FL225" s="15"/>
      <c r="FM225" s="15"/>
      <c r="FN225" s="15"/>
      <c r="FO225" s="15"/>
      <c r="FP225" s="15"/>
      <c r="FQ225" s="15"/>
      <c r="FR225" s="15"/>
      <c r="FS225" s="15"/>
      <c r="FT225" s="15"/>
      <c r="FU225" s="15"/>
      <c r="FV225" s="15"/>
      <c r="FW225" s="15"/>
      <c r="FX225" s="15"/>
      <c r="FY225" s="15"/>
      <c r="FZ225" s="15"/>
      <c r="GA225" s="15"/>
      <c r="GB225" s="15"/>
      <c r="GC225" s="15"/>
      <c r="GD225" s="15"/>
      <c r="GE225" s="15"/>
      <c r="GF225" s="15"/>
      <c r="GG225" s="15"/>
      <c r="GH225" s="15"/>
      <c r="GI225" s="15"/>
      <c r="GJ225" s="15"/>
      <c r="GK225" s="15"/>
      <c r="GL225" s="15"/>
      <c r="GM225" s="15"/>
      <c r="GN225" s="15"/>
      <c r="GO225" s="15"/>
      <c r="GP225" s="15"/>
      <c r="GQ225" s="15"/>
      <c r="GR225" s="15"/>
      <c r="GS225" s="15"/>
      <c r="GT225" s="15"/>
      <c r="GU225" s="15"/>
      <c r="GV225" s="15"/>
      <c r="GW225" s="15"/>
      <c r="GX225" s="15"/>
      <c r="GY225" s="15"/>
      <c r="GZ225" s="15"/>
      <c r="HA225" s="15"/>
      <c r="HB225" s="15"/>
      <c r="HC225" s="15"/>
      <c r="HD225" s="15"/>
      <c r="HE225" s="15"/>
      <c r="HF225" s="15"/>
      <c r="HG225" s="15"/>
      <c r="HH225" s="15"/>
      <c r="HI225" s="15"/>
      <c r="HJ225" s="15"/>
      <c r="HK225" s="15"/>
      <c r="HL225" s="15"/>
      <c r="HM225" s="15"/>
      <c r="HN225" s="15"/>
      <c r="HO225" s="15"/>
      <c r="HP225" s="15"/>
      <c r="HQ225" s="15"/>
      <c r="HR225" s="15"/>
      <c r="HS225" s="15"/>
      <c r="HT225" s="15"/>
      <c r="HU225" s="15"/>
      <c r="HV225" s="15"/>
      <c r="HW225" s="15"/>
      <c r="HX225" s="15"/>
      <c r="HY225" s="15"/>
      <c r="HZ225" s="15"/>
      <c r="IA225" s="15"/>
      <c r="IB225" s="15"/>
      <c r="IC225" s="15"/>
      <c r="ID225" s="15"/>
      <c r="IE225" s="15"/>
      <c r="IF225" s="15"/>
      <c r="IG225" s="15"/>
      <c r="IH225" s="15"/>
      <c r="II225" s="15"/>
      <c r="IJ225" s="15"/>
      <c r="IK225" s="15"/>
      <c r="IL225" s="15"/>
      <c r="IM225" s="15"/>
      <c r="IN225" s="15"/>
      <c r="IO225" s="15"/>
      <c r="IP225" s="15"/>
      <c r="IQ225" s="15"/>
      <c r="IR225" s="15"/>
      <c r="IS225" s="15"/>
      <c r="IT225" s="15"/>
      <c r="IU225" s="15"/>
      <c r="IV225" s="15"/>
      <c r="IW225" s="15"/>
      <c r="IX225" s="15"/>
      <c r="IY225" s="15"/>
      <c r="IZ225" s="15"/>
    </row>
    <row r="226" spans="1:260" s="25" customFormat="1" ht="27" customHeight="1">
      <c r="A226" s="11">
        <f t="shared" si="239"/>
        <v>25</v>
      </c>
      <c r="B226" s="16" t="str">
        <f>VLOOKUP(A226,'Tên tỉnh'!$A$3:$C$65,2,FALSE)</f>
        <v>VNPT Hà Tĩnh</v>
      </c>
      <c r="C226" s="17" t="str">
        <f>VLOOKUP(A226,'Tên tỉnh'!$A$3:$C$65,3,FALSE)</f>
        <v>Hà Tĩnh</v>
      </c>
      <c r="D226" s="18" t="s">
        <v>485</v>
      </c>
      <c r="E226" s="17" t="s">
        <v>486</v>
      </c>
      <c r="F226" s="19">
        <v>43633</v>
      </c>
      <c r="G226" s="11">
        <v>5</v>
      </c>
      <c r="H226" s="11" t="s">
        <v>490</v>
      </c>
      <c r="I226" s="20">
        <v>44056</v>
      </c>
      <c r="J226" s="21" t="s">
        <v>419</v>
      </c>
      <c r="K226" s="11" t="s">
        <v>26</v>
      </c>
      <c r="L226" s="13">
        <v>829150</v>
      </c>
      <c r="M226" s="13" t="e">
        <f>VLOOKUP(C226,[5]!Table1[[Province]:[Ngày HĐ dự phòng]],5,FALSE)</f>
        <v>#REF!</v>
      </c>
      <c r="N226" s="13" t="e">
        <f>VLOOKUP(C226,[5]!Table1[[Province]:[Ngày HĐ dự phòng]],6,FALSE)</f>
        <v>#REF!</v>
      </c>
      <c r="O226" s="13" t="e">
        <f t="shared" si="228"/>
        <v>#REF!</v>
      </c>
      <c r="P226" s="12"/>
      <c r="Q226" s="22" t="e">
        <f>VLOOKUP(C226,[5]!Table1[[Province]:[Ngày HĐ dự phòng]],14,FALSE)</f>
        <v>#REF!</v>
      </c>
      <c r="R226" s="12"/>
      <c r="S226" s="22">
        <v>44210</v>
      </c>
      <c r="T226" s="22">
        <v>44148</v>
      </c>
      <c r="U226" s="22" t="e">
        <f t="shared" si="252"/>
        <v>#REF!</v>
      </c>
      <c r="V226" s="14" t="e">
        <f t="shared" si="253"/>
        <v>#REF!</v>
      </c>
      <c r="W226" s="12">
        <v>30</v>
      </c>
      <c r="X226" s="14" t="e">
        <f t="shared" si="254"/>
        <v>#REF!</v>
      </c>
      <c r="Y226" s="218" t="e">
        <f>VLOOKUP(C226,[5]!Table1[[Province]:[Ngày HĐ dự phòng]],30,FALSE)</f>
        <v>#REF!</v>
      </c>
      <c r="Z226" s="22" t="e">
        <f>VLOOKUP(C226,[5]!Table1[[Province]:[Ngày HĐ dự phòng]],31,FALSE)</f>
        <v>#REF!</v>
      </c>
      <c r="AA226" s="218" t="e">
        <f>VLOOKUP(C226,[5]!Table1[[Province]:[Ngày HĐ dự phòng]],32,FALSE)</f>
        <v>#REF!</v>
      </c>
      <c r="AB226" s="22" t="e">
        <f>VLOOKUP(C226,[5]!Table1[[Province]:[Ngày HĐ dự phòng]],33,FALSE)</f>
        <v>#REF!</v>
      </c>
      <c r="AC226" s="40" t="e">
        <f t="shared" si="255"/>
        <v>#REF!</v>
      </c>
      <c r="AD226" s="43" t="e">
        <f t="shared" si="256"/>
        <v>#REF!</v>
      </c>
      <c r="AE226" s="43" t="e">
        <f t="shared" si="257"/>
        <v>#REF!</v>
      </c>
      <c r="AF226" s="39" t="e">
        <f>VLOOKUP(C226,[5]!Table1[[Province]:[Ngày HĐ dự phòng]],12,FALSE)</f>
        <v>#REF!</v>
      </c>
      <c r="AG226" s="39" t="e">
        <f t="shared" si="258"/>
        <v>#REF!</v>
      </c>
      <c r="AH226" s="39">
        <v>44148</v>
      </c>
      <c r="AI226" s="39">
        <v>44162</v>
      </c>
      <c r="AJ226" s="39">
        <v>44162</v>
      </c>
      <c r="AK226" s="232" t="s">
        <v>501</v>
      </c>
      <c r="AL226" s="230">
        <v>44214</v>
      </c>
      <c r="AM226" s="42">
        <v>786063220</v>
      </c>
      <c r="AN226" s="230">
        <v>44970</v>
      </c>
      <c r="AO226" s="39" t="e">
        <f t="shared" si="259"/>
        <v>#REF!</v>
      </c>
      <c r="AP226" s="34"/>
      <c r="AQ226" s="34"/>
      <c r="AR226" s="34"/>
      <c r="AS226" s="34"/>
      <c r="AT226" s="34"/>
      <c r="AU226" s="34"/>
      <c r="AV226" s="34"/>
      <c r="AW226" s="34"/>
      <c r="AX226" s="34"/>
      <c r="AY226" s="34"/>
      <c r="AZ226" s="34"/>
      <c r="BA226" s="34"/>
      <c r="BB226" s="34"/>
      <c r="BC226" s="34"/>
      <c r="BD226" s="34"/>
      <c r="BE226" s="34"/>
      <c r="BF226" s="34"/>
      <c r="BG226" s="34"/>
      <c r="BH226" s="34"/>
      <c r="BI226" s="34"/>
      <c r="BJ226" s="34"/>
      <c r="BK226" s="34"/>
      <c r="BL226" s="34"/>
      <c r="BM226" s="34"/>
      <c r="BN226" s="34"/>
      <c r="BO226" s="34"/>
      <c r="BP226" s="34"/>
      <c r="BQ226" s="34"/>
      <c r="BR226" s="34"/>
      <c r="BS226" s="34"/>
      <c r="BT226" s="34"/>
      <c r="BU226" s="34"/>
      <c r="BV226" s="34"/>
      <c r="BW226" s="34"/>
      <c r="BX226" s="34"/>
      <c r="BY226" s="34"/>
      <c r="BZ226" s="34"/>
      <c r="CA226" s="34"/>
      <c r="CB226" s="34"/>
      <c r="CC226" s="34"/>
      <c r="CD226" s="34"/>
      <c r="CE226" s="34"/>
      <c r="CF226" s="34"/>
      <c r="CG226" s="34"/>
      <c r="CH226" s="34"/>
      <c r="CI226" s="34"/>
      <c r="CJ226" s="34"/>
      <c r="CK226" s="34"/>
      <c r="CL226" s="34"/>
      <c r="CM226" s="34"/>
      <c r="CN226" s="34"/>
      <c r="CO226" s="34"/>
      <c r="CP226" s="34"/>
      <c r="CQ226" s="34"/>
      <c r="CR226" s="34"/>
      <c r="CS226" s="34"/>
      <c r="CT226" s="34"/>
      <c r="CU226" s="34"/>
      <c r="CV226" s="34"/>
      <c r="CW226" s="34"/>
      <c r="CX226" s="34"/>
      <c r="CY226" s="34"/>
      <c r="CZ226" s="34"/>
      <c r="DA226" s="34"/>
      <c r="DB226" s="34"/>
      <c r="DC226" s="34"/>
      <c r="DD226" s="34"/>
      <c r="DE226" s="34"/>
      <c r="DF226" s="34"/>
      <c r="DG226" s="34"/>
      <c r="DH226" s="34"/>
      <c r="DI226" s="34"/>
      <c r="DJ226" s="34"/>
      <c r="DK226" s="34"/>
      <c r="DL226" s="34"/>
      <c r="DM226" s="34"/>
      <c r="DN226" s="34"/>
      <c r="DO226" s="34"/>
      <c r="DP226" s="34"/>
      <c r="DQ226" s="34"/>
      <c r="DR226" s="34"/>
      <c r="DS226" s="34"/>
      <c r="DT226" s="34"/>
      <c r="DU226" s="34"/>
      <c r="DV226" s="34"/>
      <c r="DW226" s="34"/>
      <c r="DX226" s="34"/>
      <c r="DY226" s="34"/>
      <c r="DZ226" s="34"/>
      <c r="EA226" s="34"/>
      <c r="EB226" s="34"/>
      <c r="EC226" s="34"/>
      <c r="ED226" s="34"/>
      <c r="EE226" s="34"/>
      <c r="EF226" s="34"/>
      <c r="EG226" s="34"/>
      <c r="EH226" s="34"/>
      <c r="EI226" s="34"/>
      <c r="EJ226" s="34"/>
      <c r="EK226" s="34"/>
      <c r="EL226" s="34"/>
      <c r="EM226" s="34"/>
      <c r="EN226" s="34"/>
      <c r="EO226" s="34"/>
      <c r="EP226" s="34"/>
      <c r="EQ226" s="34"/>
      <c r="ER226" s="34"/>
      <c r="ES226" s="34"/>
      <c r="ET226" s="34"/>
      <c r="EU226" s="34"/>
      <c r="EV226" s="34"/>
      <c r="EW226" s="34"/>
      <c r="EX226" s="34"/>
      <c r="EY226" s="34"/>
      <c r="EZ226" s="34"/>
      <c r="FA226" s="34"/>
      <c r="FB226" s="34"/>
      <c r="FC226" s="34"/>
      <c r="FD226" s="34"/>
      <c r="FE226" s="34"/>
      <c r="FF226" s="34"/>
      <c r="FG226" s="34"/>
      <c r="FH226" s="34"/>
      <c r="FI226" s="34"/>
      <c r="FJ226" s="34"/>
      <c r="FK226" s="34"/>
      <c r="FL226" s="34"/>
      <c r="FM226" s="34"/>
      <c r="FN226" s="34"/>
      <c r="FO226" s="34"/>
      <c r="FP226" s="34"/>
      <c r="FQ226" s="34"/>
      <c r="FR226" s="34"/>
      <c r="FS226" s="34"/>
      <c r="FT226" s="34"/>
      <c r="FU226" s="34"/>
      <c r="FV226" s="34"/>
      <c r="FW226" s="34"/>
      <c r="FX226" s="34"/>
      <c r="FY226" s="34"/>
      <c r="FZ226" s="34"/>
      <c r="GA226" s="34"/>
      <c r="GB226" s="34"/>
      <c r="GC226" s="34"/>
      <c r="GD226" s="34"/>
      <c r="GE226" s="34"/>
      <c r="GF226" s="34"/>
      <c r="GG226" s="34"/>
      <c r="GH226" s="34"/>
      <c r="GI226" s="34"/>
      <c r="GJ226" s="34"/>
      <c r="GK226" s="34"/>
      <c r="GL226" s="34"/>
      <c r="GM226" s="34"/>
      <c r="GN226" s="34"/>
      <c r="GO226" s="34"/>
      <c r="GP226" s="34"/>
      <c r="GQ226" s="34"/>
      <c r="GR226" s="34"/>
      <c r="GS226" s="34"/>
      <c r="GT226" s="34"/>
      <c r="GU226" s="34"/>
      <c r="GV226" s="34"/>
      <c r="GW226" s="34"/>
      <c r="GX226" s="34"/>
      <c r="GY226" s="34"/>
      <c r="GZ226" s="34"/>
      <c r="HA226" s="34"/>
      <c r="HB226" s="34"/>
      <c r="HC226" s="34"/>
      <c r="HD226" s="34"/>
      <c r="HE226" s="34"/>
      <c r="HF226" s="34"/>
      <c r="HG226" s="34"/>
      <c r="HH226" s="34"/>
      <c r="HI226" s="34"/>
      <c r="HJ226" s="34"/>
      <c r="HK226" s="34"/>
      <c r="HL226" s="34"/>
      <c r="HM226" s="34"/>
      <c r="HN226" s="34"/>
      <c r="HO226" s="34"/>
      <c r="HP226" s="34"/>
      <c r="HQ226" s="34"/>
      <c r="HR226" s="34"/>
      <c r="HS226" s="34"/>
      <c r="HT226" s="34"/>
      <c r="HU226" s="34"/>
      <c r="HV226" s="34"/>
      <c r="HW226" s="34"/>
      <c r="HX226" s="34"/>
      <c r="HY226" s="34"/>
      <c r="HZ226" s="34"/>
      <c r="IA226" s="34"/>
      <c r="IB226" s="34"/>
      <c r="IC226" s="34"/>
      <c r="ID226" s="34"/>
      <c r="IE226" s="34"/>
      <c r="IF226" s="34"/>
      <c r="IG226" s="34"/>
      <c r="IH226" s="34"/>
      <c r="II226" s="34"/>
      <c r="IJ226" s="34"/>
      <c r="IK226" s="34"/>
      <c r="IL226" s="34"/>
      <c r="IM226" s="34"/>
      <c r="IN226" s="34"/>
      <c r="IO226" s="34"/>
      <c r="IP226" s="34"/>
      <c r="IQ226" s="34"/>
      <c r="IR226" s="34"/>
      <c r="IS226" s="34"/>
      <c r="IT226" s="34"/>
      <c r="IU226" s="34"/>
      <c r="IV226" s="34"/>
      <c r="IW226" s="34"/>
      <c r="IX226" s="34"/>
      <c r="IY226" s="34"/>
      <c r="IZ226" s="34"/>
    </row>
    <row r="227" spans="1:260" s="10" customFormat="1" ht="36.75" customHeight="1">
      <c r="A227" s="11">
        <f t="shared" si="239"/>
        <v>25</v>
      </c>
      <c r="B227" s="16" t="str">
        <f>VLOOKUP(A227,'Tên tỉnh'!$A$3:$C$65,2,FALSE)</f>
        <v>VNPT Hà Tĩnh</v>
      </c>
      <c r="C227" s="17" t="str">
        <f>VLOOKUP(A227,'Tên tỉnh'!$A$3:$C$65,3,FALSE)</f>
        <v>Hà Tĩnh</v>
      </c>
      <c r="D227" s="18" t="s">
        <v>485</v>
      </c>
      <c r="E227" s="17" t="s">
        <v>486</v>
      </c>
      <c r="F227" s="19">
        <v>43633</v>
      </c>
      <c r="G227" s="11">
        <v>6</v>
      </c>
      <c r="H227" s="12" t="s">
        <v>491</v>
      </c>
      <c r="I227" s="20">
        <v>44056</v>
      </c>
      <c r="J227" s="21" t="s">
        <v>419</v>
      </c>
      <c r="K227" s="11" t="s">
        <v>26</v>
      </c>
      <c r="L227" s="13">
        <v>829150</v>
      </c>
      <c r="M227" s="13" t="e">
        <f>VLOOKUP(C227,[6]!Table1[[Province]:[Ngày HĐ dự phòng]],5,FALSE)</f>
        <v>#REF!</v>
      </c>
      <c r="N227" s="13" t="e">
        <f>VLOOKUP(C227,[6]!Table1[[Province]:[Ngày HĐ dự phòng]],6,FALSE)</f>
        <v>#REF!</v>
      </c>
      <c r="O227" s="13" t="e">
        <f t="shared" si="228"/>
        <v>#REF!</v>
      </c>
      <c r="P227" s="12"/>
      <c r="Q227" s="22" t="e">
        <f>VLOOKUP(C227,[6]!Table1[[Province]:[Ngày HĐ dự phòng]],14,FALSE)</f>
        <v>#REF!</v>
      </c>
      <c r="R227" s="12"/>
      <c r="S227" s="22">
        <v>44251</v>
      </c>
      <c r="T227" s="22">
        <v>44179</v>
      </c>
      <c r="U227" s="22" t="e">
        <f t="shared" si="252"/>
        <v>#REF!</v>
      </c>
      <c r="V227" s="14" t="e">
        <f t="shared" si="253"/>
        <v>#REF!</v>
      </c>
      <c r="W227" s="12">
        <v>30</v>
      </c>
      <c r="X227" s="14" t="e">
        <f t="shared" si="254"/>
        <v>#REF!</v>
      </c>
      <c r="Y227" s="218" t="e">
        <f>VLOOKUP(C227,[6]!Table1[[Province]:[Ngày HĐ dự phòng]],30,FALSE)</f>
        <v>#REF!</v>
      </c>
      <c r="Z227" s="22" t="e">
        <f>VLOOKUP(C227,[6]!Table1[[Province]:[Ngày HĐ dự phòng]],31,FALSE)</f>
        <v>#REF!</v>
      </c>
      <c r="AA227" s="218" t="e">
        <f>VLOOKUP(C227,[6]!Table1[[Province]:[Ngày HĐ dự phòng]],32,FALSE)</f>
        <v>#REF!</v>
      </c>
      <c r="AB227" s="22" t="e">
        <f>VLOOKUP(C227,[6]!Table1[[Province]:[Ngày HĐ dự phòng]],33,FALSE)</f>
        <v>#REF!</v>
      </c>
      <c r="AC227" s="40" t="e">
        <f t="shared" si="255"/>
        <v>#REF!</v>
      </c>
      <c r="AD227" s="43" t="e">
        <f t="shared" si="256"/>
        <v>#REF!</v>
      </c>
      <c r="AE227" s="43" t="e">
        <f t="shared" si="257"/>
        <v>#REF!</v>
      </c>
      <c r="AF227" s="39" t="e">
        <f>VLOOKUP(C227,[6]!Table1[[Province]:[Ngày HĐ dự phòng]],12,FALSE)</f>
        <v>#REF!</v>
      </c>
      <c r="AG227" s="39" t="e">
        <f t="shared" si="258"/>
        <v>#REF!</v>
      </c>
      <c r="AH227" s="39">
        <v>44179</v>
      </c>
      <c r="AI227" s="39">
        <v>44190</v>
      </c>
      <c r="AJ227" s="39">
        <v>44190</v>
      </c>
      <c r="AK227" s="232" t="s">
        <v>502</v>
      </c>
      <c r="AL227" s="230">
        <v>44259</v>
      </c>
      <c r="AM227" s="42">
        <v>1476131599</v>
      </c>
      <c r="AN227" s="230">
        <v>45012</v>
      </c>
      <c r="AO227" s="39" t="e">
        <f t="shared" si="259"/>
        <v>#REF!</v>
      </c>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c r="EM227" s="15"/>
      <c r="EN227" s="15"/>
      <c r="EO227" s="15"/>
      <c r="EP227" s="15"/>
      <c r="EQ227" s="15"/>
      <c r="ER227" s="15"/>
      <c r="ES227" s="15"/>
      <c r="ET227" s="15"/>
      <c r="EU227" s="15"/>
      <c r="EV227" s="15"/>
      <c r="EW227" s="15"/>
      <c r="EX227" s="15"/>
      <c r="EY227" s="15"/>
      <c r="EZ227" s="15"/>
      <c r="FA227" s="15"/>
      <c r="FB227" s="15"/>
      <c r="FC227" s="15"/>
      <c r="FD227" s="15"/>
      <c r="FE227" s="15"/>
      <c r="FF227" s="15"/>
      <c r="FG227" s="15"/>
      <c r="FH227" s="15"/>
      <c r="FI227" s="15"/>
      <c r="FJ227" s="15"/>
      <c r="FK227" s="15"/>
      <c r="FL227" s="15"/>
      <c r="FM227" s="15"/>
      <c r="FN227" s="15"/>
      <c r="FO227" s="15"/>
      <c r="FP227" s="15"/>
      <c r="FQ227" s="15"/>
      <c r="FR227" s="15"/>
      <c r="FS227" s="15"/>
      <c r="FT227" s="15"/>
      <c r="FU227" s="15"/>
      <c r="FV227" s="15"/>
      <c r="FW227" s="15"/>
      <c r="FX227" s="15"/>
      <c r="FY227" s="15"/>
      <c r="FZ227" s="15"/>
      <c r="GA227" s="15"/>
      <c r="GB227" s="15"/>
      <c r="GC227" s="15"/>
      <c r="GD227" s="15"/>
      <c r="GE227" s="15"/>
      <c r="GF227" s="15"/>
      <c r="GG227" s="15"/>
      <c r="GH227" s="15"/>
      <c r="GI227" s="15"/>
      <c r="GJ227" s="15"/>
      <c r="GK227" s="15"/>
      <c r="GL227" s="15"/>
      <c r="GM227" s="15"/>
      <c r="GN227" s="15"/>
      <c r="GO227" s="15"/>
      <c r="GP227" s="15"/>
      <c r="GQ227" s="15"/>
      <c r="GR227" s="15"/>
      <c r="GS227" s="15"/>
      <c r="GT227" s="15"/>
      <c r="GU227" s="15"/>
      <c r="GV227" s="15"/>
      <c r="GW227" s="15"/>
      <c r="GX227" s="15"/>
      <c r="GY227" s="15"/>
      <c r="GZ227" s="15"/>
      <c r="HA227" s="15"/>
      <c r="HB227" s="15"/>
      <c r="HC227" s="15"/>
      <c r="HD227" s="15"/>
      <c r="HE227" s="15"/>
      <c r="HF227" s="15"/>
      <c r="HG227" s="15"/>
      <c r="HH227" s="15"/>
      <c r="HI227" s="15"/>
      <c r="HJ227" s="15"/>
      <c r="HK227" s="15"/>
      <c r="HL227" s="15"/>
      <c r="HM227" s="15"/>
      <c r="HN227" s="15"/>
      <c r="HO227" s="15"/>
      <c r="HP227" s="15"/>
      <c r="HQ227" s="15"/>
      <c r="HR227" s="15"/>
      <c r="HS227" s="15"/>
      <c r="HT227" s="15"/>
      <c r="HU227" s="15"/>
      <c r="HV227" s="15"/>
      <c r="HW227" s="15"/>
      <c r="HX227" s="15"/>
      <c r="HY227" s="15"/>
      <c r="HZ227" s="15"/>
      <c r="IA227" s="15"/>
      <c r="IB227" s="15"/>
      <c r="IC227" s="15"/>
      <c r="ID227" s="15"/>
      <c r="IE227" s="15"/>
      <c r="IF227" s="15"/>
      <c r="IG227" s="15"/>
      <c r="IH227" s="15"/>
      <c r="II227" s="15"/>
      <c r="IJ227" s="15"/>
      <c r="IK227" s="15"/>
      <c r="IL227" s="15"/>
      <c r="IM227" s="15"/>
      <c r="IN227" s="15"/>
      <c r="IO227" s="15"/>
      <c r="IP227" s="15"/>
      <c r="IQ227" s="15"/>
      <c r="IR227" s="15"/>
      <c r="IS227" s="15"/>
      <c r="IT227" s="15"/>
      <c r="IU227" s="15"/>
      <c r="IV227" s="15"/>
      <c r="IW227" s="15"/>
      <c r="IX227" s="15"/>
      <c r="IY227" s="15"/>
      <c r="IZ227" s="15"/>
    </row>
    <row r="228" spans="1:260" s="10" customFormat="1" ht="36.75" customHeight="1">
      <c r="A228" s="11">
        <f t="shared" si="239"/>
        <v>25</v>
      </c>
      <c r="B228" s="16" t="str">
        <f>VLOOKUP(A228,'Tên tỉnh'!$A$3:$C$65,2,FALSE)</f>
        <v>VNPT Hà Tĩnh</v>
      </c>
      <c r="C228" s="17" t="str">
        <f>VLOOKUP(A228,'Tên tỉnh'!$A$3:$C$65,3,FALSE)</f>
        <v>Hà Tĩnh</v>
      </c>
      <c r="D228" s="18" t="s">
        <v>485</v>
      </c>
      <c r="E228" s="17" t="s">
        <v>486</v>
      </c>
      <c r="F228" s="19">
        <v>43633</v>
      </c>
      <c r="G228" s="11">
        <v>7</v>
      </c>
      <c r="H228" s="11" t="s">
        <v>492</v>
      </c>
      <c r="I228" s="20">
        <v>44056</v>
      </c>
      <c r="J228" s="21" t="s">
        <v>419</v>
      </c>
      <c r="K228" s="11" t="s">
        <v>26</v>
      </c>
      <c r="L228" s="13">
        <v>829150</v>
      </c>
      <c r="M228" s="13" t="e">
        <f>VLOOKUP(C227,[7]!Table1[[Province]:[Ngày HĐ dự phòng]],6,FALSE)</f>
        <v>#REF!</v>
      </c>
      <c r="N228" s="13" t="e">
        <f>VLOOKUP(C227,[7]!Table1[[Province]:[Ngày HĐ dự phòng]],7,FALSE)</f>
        <v>#REF!</v>
      </c>
      <c r="O228" s="13" t="e">
        <f t="shared" si="228"/>
        <v>#REF!</v>
      </c>
      <c r="P228" s="12"/>
      <c r="Q228" s="22" t="e">
        <f>VLOOKUP(C227,[7]!Table1[[Province]:[Ngày HĐ dự phòng]],16,FALSE)</f>
        <v>#REF!</v>
      </c>
      <c r="R228" s="12"/>
      <c r="S228" s="22">
        <v>44263</v>
      </c>
      <c r="T228" s="22">
        <v>44200</v>
      </c>
      <c r="U228" s="22" t="e">
        <f t="shared" si="252"/>
        <v>#REF!</v>
      </c>
      <c r="V228" s="14" t="e">
        <f t="shared" si="253"/>
        <v>#REF!</v>
      </c>
      <c r="W228" s="12">
        <v>30</v>
      </c>
      <c r="X228" s="14" t="e">
        <f t="shared" si="254"/>
        <v>#REF!</v>
      </c>
      <c r="Y228" s="218" t="e">
        <f>VLOOKUP(C227,[7]!Table1[[Province]:[Ngày HĐ dự phòng]],32,FALSE)</f>
        <v>#REF!</v>
      </c>
      <c r="Z228" s="22" t="e">
        <f>VLOOKUP(C227,[7]!Table1[[Province]:[Ngày HĐ dự phòng]],33,FALSE)</f>
        <v>#REF!</v>
      </c>
      <c r="AA228" s="218" t="e">
        <f>VLOOKUP(C227,[7]!Table1[[Province]:[Ngày HĐ dự phòng]],34,FALSE)</f>
        <v>#REF!</v>
      </c>
      <c r="AB228" s="22" t="e">
        <f>VLOOKUP(C227,[7]!Table1[[Province]:[Ngày HĐ dự phòng]],35,FALSE)</f>
        <v>#REF!</v>
      </c>
      <c r="AC228" s="40" t="e">
        <f t="shared" si="255"/>
        <v>#REF!</v>
      </c>
      <c r="AD228" s="43" t="e">
        <f t="shared" si="256"/>
        <v>#REF!</v>
      </c>
      <c r="AE228" s="43" t="e">
        <f t="shared" si="257"/>
        <v>#REF!</v>
      </c>
      <c r="AF228" s="39" t="e">
        <f>VLOOKUP(C227,[7]!Table1[[Province]:[Ngày HĐ dự phòng]],13,FALSE)</f>
        <v>#REF!</v>
      </c>
      <c r="AG228" s="39" t="e">
        <f t="shared" si="258"/>
        <v>#REF!</v>
      </c>
      <c r="AH228" s="39">
        <v>44200</v>
      </c>
      <c r="AI228" s="39">
        <v>44210</v>
      </c>
      <c r="AJ228" s="39">
        <v>44210</v>
      </c>
      <c r="AK228" s="232" t="s">
        <v>503</v>
      </c>
      <c r="AL228" s="230">
        <v>44272</v>
      </c>
      <c r="AM228" s="42">
        <v>492515100</v>
      </c>
      <c r="AN228" s="230">
        <v>45023</v>
      </c>
      <c r="AO228" s="39" t="e">
        <f t="shared" si="259"/>
        <v>#REF!</v>
      </c>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c r="EM228" s="15"/>
      <c r="EN228" s="15"/>
      <c r="EO228" s="15"/>
      <c r="EP228" s="15"/>
      <c r="EQ228" s="15"/>
      <c r="ER228" s="15"/>
      <c r="ES228" s="15"/>
      <c r="ET228" s="15"/>
      <c r="EU228" s="15"/>
      <c r="EV228" s="15"/>
      <c r="EW228" s="15"/>
      <c r="EX228" s="15"/>
      <c r="EY228" s="15"/>
      <c r="EZ228" s="15"/>
      <c r="FA228" s="15"/>
      <c r="FB228" s="15"/>
      <c r="FC228" s="15"/>
      <c r="FD228" s="15"/>
      <c r="FE228" s="15"/>
      <c r="FF228" s="15"/>
      <c r="FG228" s="15"/>
      <c r="FH228" s="15"/>
      <c r="FI228" s="15"/>
      <c r="FJ228" s="15"/>
      <c r="FK228" s="15"/>
      <c r="FL228" s="15"/>
      <c r="FM228" s="15"/>
      <c r="FN228" s="15"/>
      <c r="FO228" s="15"/>
      <c r="FP228" s="15"/>
      <c r="FQ228" s="15"/>
      <c r="FR228" s="15"/>
      <c r="FS228" s="15"/>
      <c r="FT228" s="15"/>
      <c r="FU228" s="15"/>
      <c r="FV228" s="15"/>
      <c r="FW228" s="15"/>
      <c r="FX228" s="15"/>
      <c r="FY228" s="15"/>
      <c r="FZ228" s="15"/>
      <c r="GA228" s="15"/>
      <c r="GB228" s="15"/>
      <c r="GC228" s="15"/>
      <c r="GD228" s="15"/>
      <c r="GE228" s="15"/>
      <c r="GF228" s="15"/>
      <c r="GG228" s="15"/>
      <c r="GH228" s="15"/>
      <c r="GI228" s="15"/>
      <c r="GJ228" s="15"/>
      <c r="GK228" s="15"/>
      <c r="GL228" s="15"/>
      <c r="GM228" s="15"/>
      <c r="GN228" s="15"/>
      <c r="GO228" s="15"/>
      <c r="GP228" s="15"/>
      <c r="GQ228" s="15"/>
      <c r="GR228" s="15"/>
      <c r="GS228" s="15"/>
      <c r="GT228" s="15"/>
      <c r="GU228" s="15"/>
      <c r="GV228" s="15"/>
      <c r="GW228" s="15"/>
      <c r="GX228" s="15"/>
      <c r="GY228" s="15"/>
      <c r="GZ228" s="15"/>
      <c r="HA228" s="15"/>
      <c r="HB228" s="15"/>
      <c r="HC228" s="15"/>
      <c r="HD228" s="15"/>
      <c r="HE228" s="15"/>
      <c r="HF228" s="15"/>
      <c r="HG228" s="15"/>
      <c r="HH228" s="15"/>
      <c r="HI228" s="15"/>
      <c r="HJ228" s="15"/>
      <c r="HK228" s="15"/>
      <c r="HL228" s="15"/>
      <c r="HM228" s="15"/>
      <c r="HN228" s="15"/>
      <c r="HO228" s="15"/>
      <c r="HP228" s="15"/>
      <c r="HQ228" s="15"/>
      <c r="HR228" s="15"/>
      <c r="HS228" s="15"/>
      <c r="HT228" s="15"/>
      <c r="HU228" s="15"/>
      <c r="HV228" s="15"/>
      <c r="HW228" s="15"/>
      <c r="HX228" s="15"/>
      <c r="HY228" s="15"/>
      <c r="HZ228" s="15"/>
      <c r="IA228" s="15"/>
      <c r="IB228" s="15"/>
      <c r="IC228" s="15"/>
      <c r="ID228" s="15"/>
      <c r="IE228" s="15"/>
      <c r="IF228" s="15"/>
      <c r="IG228" s="15"/>
      <c r="IH228" s="15"/>
      <c r="II228" s="15"/>
      <c r="IJ228" s="15"/>
      <c r="IK228" s="15"/>
      <c r="IL228" s="15"/>
      <c r="IM228" s="15"/>
      <c r="IN228" s="15"/>
      <c r="IO228" s="15"/>
      <c r="IP228" s="15"/>
      <c r="IQ228" s="15"/>
      <c r="IR228" s="15"/>
      <c r="IS228" s="15"/>
      <c r="IT228" s="15"/>
      <c r="IU228" s="15"/>
      <c r="IV228" s="15"/>
      <c r="IW228" s="15"/>
      <c r="IX228" s="15"/>
      <c r="IY228" s="15"/>
      <c r="IZ228" s="15"/>
    </row>
    <row r="229" spans="1:260" s="10" customFormat="1" ht="36.75" customHeight="1">
      <c r="A229" s="11">
        <f t="shared" si="239"/>
        <v>25</v>
      </c>
      <c r="B229" s="16" t="str">
        <f>VLOOKUP(A229,'Tên tỉnh'!$A$3:$C$65,2,FALSE)</f>
        <v>VNPT Hà Tĩnh</v>
      </c>
      <c r="C229" s="17" t="str">
        <f>VLOOKUP(A229,'Tên tỉnh'!$A$3:$C$65,3,FALSE)</f>
        <v>Hà Tĩnh</v>
      </c>
      <c r="D229" s="18" t="s">
        <v>485</v>
      </c>
      <c r="E229" s="17" t="s">
        <v>486</v>
      </c>
      <c r="F229" s="19">
        <v>43633</v>
      </c>
      <c r="G229" s="11">
        <v>8</v>
      </c>
      <c r="H229" s="11" t="s">
        <v>493</v>
      </c>
      <c r="I229" s="20">
        <v>44056</v>
      </c>
      <c r="J229" s="21" t="s">
        <v>419</v>
      </c>
      <c r="K229" s="11" t="s">
        <v>26</v>
      </c>
      <c r="L229" s="13">
        <v>829150</v>
      </c>
      <c r="M229" s="13" t="e">
        <f>VLOOKUP(C229,[8]Sheet1!$B$2:$AH$2,5,FALSE)</f>
        <v>#N/A</v>
      </c>
      <c r="N229" s="13" t="e">
        <f>VLOOKUP(C229,[8]Sheet1!$B$2:$AH$2,6,FALSE)</f>
        <v>#N/A</v>
      </c>
      <c r="O229" s="13" t="e">
        <f t="shared" si="228"/>
        <v>#N/A</v>
      </c>
      <c r="P229" s="12"/>
      <c r="Q229" s="22" t="e">
        <f>VLOOKUP(C229,[8]Sheet1!$B$2:$AH$2,14,FALSE)</f>
        <v>#N/A</v>
      </c>
      <c r="R229" s="12"/>
      <c r="S229" s="22">
        <v>44279</v>
      </c>
      <c r="T229" s="22">
        <v>44223</v>
      </c>
      <c r="U229" s="22" t="e">
        <f t="shared" si="252"/>
        <v>#N/A</v>
      </c>
      <c r="V229" s="14" t="e">
        <f t="shared" si="253"/>
        <v>#N/A</v>
      </c>
      <c r="W229" s="12">
        <v>30</v>
      </c>
      <c r="X229" s="14" t="e">
        <f t="shared" si="254"/>
        <v>#N/A</v>
      </c>
      <c r="Y229" s="218" t="e">
        <f>VLOOKUP(C229,[8]Sheet1!$B$2:$AH$2,30,FALSE)</f>
        <v>#N/A</v>
      </c>
      <c r="Z229" s="22" t="e">
        <f>VLOOKUP(C229,[8]Sheet1!$B$2:$AH$2,31,FALSE)</f>
        <v>#N/A</v>
      </c>
      <c r="AA229" s="218" t="e">
        <f>VLOOKUP(C229,[8]Sheet1!$B$2:$AH$2,32,FALSE)</f>
        <v>#N/A</v>
      </c>
      <c r="AB229" s="22" t="e">
        <f>VLOOKUP(C229,[8]Sheet1!$B$2:$AH$2,33,FALSE)</f>
        <v>#N/A</v>
      </c>
      <c r="AC229" s="40" t="e">
        <f t="shared" si="255"/>
        <v>#N/A</v>
      </c>
      <c r="AD229" s="43" t="e">
        <f t="shared" si="256"/>
        <v>#N/A</v>
      </c>
      <c r="AE229" s="43" t="e">
        <f t="shared" si="257"/>
        <v>#N/A</v>
      </c>
      <c r="AF229" s="39" t="e">
        <f>VLOOKUP(C229,[8]Sheet1!$B$2:$AH$2,12,FALSE)</f>
        <v>#N/A</v>
      </c>
      <c r="AG229" s="39" t="e">
        <f t="shared" si="258"/>
        <v>#N/A</v>
      </c>
      <c r="AH229" s="39">
        <v>44223</v>
      </c>
      <c r="AI229" s="39">
        <v>44230</v>
      </c>
      <c r="AJ229" s="39">
        <v>44230</v>
      </c>
      <c r="AK229" s="232" t="s">
        <v>504</v>
      </c>
      <c r="AL229" s="230">
        <v>44288</v>
      </c>
      <c r="AM229" s="42">
        <v>262218688</v>
      </c>
      <c r="AN229" s="230">
        <v>45040</v>
      </c>
      <c r="AO229" s="39" t="e">
        <f t="shared" si="259"/>
        <v>#N/A</v>
      </c>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c r="EM229" s="15"/>
      <c r="EN229" s="15"/>
      <c r="EO229" s="15"/>
      <c r="EP229" s="15"/>
      <c r="EQ229" s="15"/>
      <c r="ER229" s="15"/>
      <c r="ES229" s="15"/>
      <c r="ET229" s="15"/>
      <c r="EU229" s="15"/>
      <c r="EV229" s="15"/>
      <c r="EW229" s="15"/>
      <c r="EX229" s="15"/>
      <c r="EY229" s="15"/>
      <c r="EZ229" s="15"/>
      <c r="FA229" s="15"/>
      <c r="FB229" s="15"/>
      <c r="FC229" s="15"/>
      <c r="FD229" s="15"/>
      <c r="FE229" s="15"/>
      <c r="FF229" s="15"/>
      <c r="FG229" s="15"/>
      <c r="FH229" s="15"/>
      <c r="FI229" s="15"/>
      <c r="FJ229" s="15"/>
      <c r="FK229" s="15"/>
      <c r="FL229" s="15"/>
      <c r="FM229" s="15"/>
      <c r="FN229" s="15"/>
      <c r="FO229" s="15"/>
      <c r="FP229" s="15"/>
      <c r="FQ229" s="15"/>
      <c r="FR229" s="15"/>
      <c r="FS229" s="15"/>
      <c r="FT229" s="15"/>
      <c r="FU229" s="15"/>
      <c r="FV229" s="15"/>
      <c r="FW229" s="15"/>
      <c r="FX229" s="15"/>
      <c r="FY229" s="15"/>
      <c r="FZ229" s="15"/>
      <c r="GA229" s="15"/>
      <c r="GB229" s="15"/>
      <c r="GC229" s="15"/>
      <c r="GD229" s="15"/>
      <c r="GE229" s="15"/>
      <c r="GF229" s="15"/>
      <c r="GG229" s="15"/>
      <c r="GH229" s="15"/>
      <c r="GI229" s="15"/>
      <c r="GJ229" s="15"/>
      <c r="GK229" s="15"/>
      <c r="GL229" s="15"/>
      <c r="GM229" s="15"/>
      <c r="GN229" s="15"/>
      <c r="GO229" s="15"/>
      <c r="GP229" s="15"/>
      <c r="GQ229" s="15"/>
      <c r="GR229" s="15"/>
      <c r="GS229" s="15"/>
      <c r="GT229" s="15"/>
      <c r="GU229" s="15"/>
      <c r="GV229" s="15"/>
      <c r="GW229" s="15"/>
      <c r="GX229" s="15"/>
      <c r="GY229" s="15"/>
      <c r="GZ229" s="15"/>
      <c r="HA229" s="15"/>
      <c r="HB229" s="15"/>
      <c r="HC229" s="15"/>
      <c r="HD229" s="15"/>
      <c r="HE229" s="15"/>
      <c r="HF229" s="15"/>
      <c r="HG229" s="15"/>
      <c r="HH229" s="15"/>
      <c r="HI229" s="15"/>
      <c r="HJ229" s="15"/>
      <c r="HK229" s="15"/>
      <c r="HL229" s="15"/>
      <c r="HM229" s="15"/>
      <c r="HN229" s="15"/>
      <c r="HO229" s="15"/>
      <c r="HP229" s="15"/>
      <c r="HQ229" s="15"/>
      <c r="HR229" s="15"/>
      <c r="HS229" s="15"/>
      <c r="HT229" s="15"/>
      <c r="HU229" s="15"/>
      <c r="HV229" s="15"/>
      <c r="HW229" s="15"/>
      <c r="HX229" s="15"/>
      <c r="HY229" s="15"/>
      <c r="HZ229" s="15"/>
      <c r="IA229" s="15"/>
      <c r="IB229" s="15"/>
      <c r="IC229" s="15"/>
      <c r="ID229" s="15"/>
      <c r="IE229" s="15"/>
      <c r="IF229" s="15"/>
      <c r="IG229" s="15"/>
      <c r="IH229" s="15"/>
      <c r="II229" s="15"/>
      <c r="IJ229" s="15"/>
      <c r="IK229" s="15"/>
      <c r="IL229" s="15"/>
      <c r="IM229" s="15"/>
      <c r="IN229" s="15"/>
      <c r="IO229" s="15"/>
      <c r="IP229" s="15"/>
      <c r="IQ229" s="15"/>
      <c r="IR229" s="15"/>
      <c r="IS229" s="15"/>
      <c r="IT229" s="15"/>
      <c r="IU229" s="15"/>
      <c r="IV229" s="15"/>
      <c r="IW229" s="15"/>
      <c r="IX229" s="15"/>
      <c r="IY229" s="15"/>
      <c r="IZ229" s="15"/>
    </row>
    <row r="230" spans="1:260" s="10" customFormat="1" ht="28.5" customHeight="1">
      <c r="A230" s="23"/>
      <c r="B230" s="24" t="str">
        <f t="shared" ref="B230" si="260">B222&amp;" Total"</f>
        <v>VNPT Hà Tĩnh Total</v>
      </c>
      <c r="C230" s="24"/>
      <c r="D230" s="25"/>
      <c r="E230" s="228"/>
      <c r="F230" s="26"/>
      <c r="G230" s="23"/>
      <c r="H230" s="25"/>
      <c r="I230" s="26"/>
      <c r="J230" s="27"/>
      <c r="K230" s="25"/>
      <c r="L230" s="28"/>
      <c r="M230" s="28"/>
      <c r="N230" s="28"/>
      <c r="O230" s="29" t="e">
        <f t="shared" ref="O230" si="261">SUBTOTAL(9,O222:O229)</f>
        <v>#REF!</v>
      </c>
      <c r="P230" s="12"/>
      <c r="Q230" s="11"/>
      <c r="R230" s="28"/>
      <c r="S230" s="30"/>
      <c r="T230" s="31"/>
      <c r="U230" s="22"/>
      <c r="V230" s="32"/>
      <c r="W230" s="33"/>
      <c r="X230" s="14"/>
      <c r="Y230" s="218"/>
      <c r="Z230" s="22"/>
      <c r="AA230" s="218"/>
      <c r="AB230" s="22"/>
      <c r="AC230" s="38"/>
      <c r="AD230" s="38"/>
      <c r="AE230" s="38"/>
      <c r="AF230" s="38"/>
      <c r="AG230" s="38"/>
      <c r="AH230" s="38"/>
      <c r="AI230" s="38"/>
      <c r="AJ230" s="38"/>
      <c r="AK230" s="38"/>
      <c r="AL230" s="38"/>
      <c r="AM230" s="38"/>
      <c r="AN230" s="38"/>
      <c r="AO230" s="38"/>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c r="EM230" s="15"/>
      <c r="EN230" s="15"/>
      <c r="EO230" s="15"/>
      <c r="EP230" s="15"/>
      <c r="EQ230" s="15"/>
      <c r="ER230" s="15"/>
      <c r="ES230" s="15"/>
      <c r="ET230" s="15"/>
      <c r="EU230" s="15"/>
      <c r="EV230" s="15"/>
      <c r="EW230" s="15"/>
      <c r="EX230" s="15"/>
      <c r="EY230" s="15"/>
      <c r="EZ230" s="15"/>
      <c r="FA230" s="15"/>
      <c r="FB230" s="15"/>
      <c r="FC230" s="15"/>
      <c r="FD230" s="15"/>
      <c r="FE230" s="15"/>
      <c r="FF230" s="15"/>
      <c r="FG230" s="15"/>
      <c r="FH230" s="15"/>
      <c r="FI230" s="15"/>
      <c r="FJ230" s="15"/>
      <c r="FK230" s="15"/>
      <c r="FL230" s="15"/>
      <c r="FM230" s="15"/>
      <c r="FN230" s="15"/>
      <c r="FO230" s="15"/>
      <c r="FP230" s="15"/>
      <c r="FQ230" s="15"/>
      <c r="FR230" s="15"/>
      <c r="FS230" s="15"/>
      <c r="FT230" s="15"/>
      <c r="FU230" s="15"/>
      <c r="FV230" s="15"/>
      <c r="FW230" s="15"/>
      <c r="FX230" s="15"/>
      <c r="FY230" s="15"/>
      <c r="FZ230" s="15"/>
      <c r="GA230" s="15"/>
      <c r="GB230" s="15"/>
      <c r="GC230" s="15"/>
      <c r="GD230" s="15"/>
      <c r="GE230" s="15"/>
      <c r="GF230" s="15"/>
      <c r="GG230" s="15"/>
      <c r="GH230" s="15"/>
      <c r="GI230" s="15"/>
      <c r="GJ230" s="15"/>
      <c r="GK230" s="15"/>
      <c r="GL230" s="15"/>
      <c r="GM230" s="15"/>
      <c r="GN230" s="15"/>
      <c r="GO230" s="15"/>
      <c r="GP230" s="15"/>
      <c r="GQ230" s="15"/>
      <c r="GR230" s="15"/>
      <c r="GS230" s="15"/>
      <c r="GT230" s="15"/>
      <c r="GU230" s="15"/>
      <c r="GV230" s="15"/>
      <c r="GW230" s="15"/>
      <c r="GX230" s="15"/>
      <c r="GY230" s="15"/>
      <c r="GZ230" s="15"/>
      <c r="HA230" s="15"/>
      <c r="HB230" s="15"/>
      <c r="HC230" s="15"/>
      <c r="HD230" s="15"/>
      <c r="HE230" s="15"/>
      <c r="HF230" s="15"/>
      <c r="HG230" s="15"/>
      <c r="HH230" s="15"/>
      <c r="HI230" s="15"/>
      <c r="HJ230" s="15"/>
      <c r="HK230" s="15"/>
      <c r="HL230" s="15"/>
      <c r="HM230" s="15"/>
      <c r="HN230" s="15"/>
      <c r="HO230" s="15"/>
      <c r="HP230" s="15"/>
      <c r="HQ230" s="15"/>
      <c r="HR230" s="15"/>
      <c r="HS230" s="15"/>
      <c r="HT230" s="15"/>
      <c r="HU230" s="15"/>
      <c r="HV230" s="15"/>
      <c r="HW230" s="15"/>
      <c r="HX230" s="15"/>
      <c r="HY230" s="15"/>
      <c r="HZ230" s="15"/>
      <c r="IA230" s="15"/>
      <c r="IB230" s="15"/>
      <c r="IC230" s="15"/>
      <c r="ID230" s="15"/>
      <c r="IE230" s="15"/>
      <c r="IF230" s="15"/>
      <c r="IG230" s="15"/>
      <c r="IH230" s="15"/>
      <c r="II230" s="15"/>
      <c r="IJ230" s="15"/>
      <c r="IK230" s="15"/>
      <c r="IL230" s="15"/>
      <c r="IM230" s="15"/>
      <c r="IN230" s="15"/>
      <c r="IO230" s="15"/>
      <c r="IP230" s="15"/>
      <c r="IQ230" s="15"/>
      <c r="IR230" s="15"/>
      <c r="IS230" s="15"/>
      <c r="IT230" s="15"/>
      <c r="IU230" s="15"/>
      <c r="IV230" s="15"/>
      <c r="IW230" s="15"/>
      <c r="IX230" s="15"/>
      <c r="IY230" s="15"/>
      <c r="IZ230" s="15"/>
    </row>
    <row r="231" spans="1:260" s="10" customFormat="1" ht="36.75" customHeight="1">
      <c r="A231" s="11">
        <f t="shared" si="239"/>
        <v>26</v>
      </c>
      <c r="B231" s="16" t="str">
        <f>VLOOKUP(A231,'Tên tỉnh'!$A$3:$C$65,2,FALSE)</f>
        <v>VNPT Hải Dương</v>
      </c>
      <c r="C231" s="17" t="str">
        <f>VLOOKUP(A231,'Tên tỉnh'!$A$3:$C$65,3,FALSE)</f>
        <v>Hải Dương</v>
      </c>
      <c r="D231" s="18" t="s">
        <v>485</v>
      </c>
      <c r="E231" s="17" t="s">
        <v>486</v>
      </c>
      <c r="F231" s="19">
        <v>43633</v>
      </c>
      <c r="G231" s="11">
        <v>1</v>
      </c>
      <c r="H231" s="11" t="s">
        <v>487</v>
      </c>
      <c r="I231" s="20">
        <v>44056</v>
      </c>
      <c r="J231" s="21" t="s">
        <v>419</v>
      </c>
      <c r="K231" s="11" t="s">
        <v>26</v>
      </c>
      <c r="L231" s="13">
        <v>829150</v>
      </c>
      <c r="M231" s="13" t="e">
        <f>VLOOKUP(C231,[1]!Table1[[Province]:[Ngày HĐ dự phòng]],5,FALSE)</f>
        <v>#REF!</v>
      </c>
      <c r="N231" s="13" t="e">
        <f>VLOOKUP(C231,[1]!Table1[[Province]:[Ngày HĐ dự phòng]],6,FALSE)</f>
        <v>#REF!</v>
      </c>
      <c r="O231" s="13" t="e">
        <f t="shared" si="228"/>
        <v>#REF!</v>
      </c>
      <c r="P231" s="12"/>
      <c r="Q231" s="22" t="e">
        <f>VLOOKUP(C231,[1]!Table1[[Province]:[Ngày HĐ dự phòng]],15,FALSE)</f>
        <v>#REF!</v>
      </c>
      <c r="R231" s="12"/>
      <c r="S231" s="22">
        <v>44153</v>
      </c>
      <c r="T231" s="22">
        <v>44068</v>
      </c>
      <c r="U231" s="22" t="e">
        <f t="shared" ref="U231:U238" si="262">Q231</f>
        <v>#REF!</v>
      </c>
      <c r="V231" s="14" t="e">
        <f t="shared" ref="V231:V238" si="263">U231-T231+1</f>
        <v>#REF!</v>
      </c>
      <c r="W231" s="12">
        <v>45</v>
      </c>
      <c r="X231" s="14" t="e">
        <f t="shared" ref="X231:X238" si="264">V231-W231</f>
        <v>#REF!</v>
      </c>
      <c r="Y231" s="218" t="e">
        <f>VLOOKUP(C231,[1]!Table1[[Province]:[Ngày HĐ dự phòng]],34,FALSE)</f>
        <v>#REF!</v>
      </c>
      <c r="Z231" s="22" t="e">
        <f>VLOOKUP(C231,[1]!Table1[[Province]:[Ngày HĐ dự phòng]],35,FALSE)</f>
        <v>#REF!</v>
      </c>
      <c r="AA231" s="218" t="e">
        <f>VLOOKUP(C231,[1]!Table1[[Province]:[Ngày HĐ dự phòng]],36,FALSE)</f>
        <v>#REF!</v>
      </c>
      <c r="AB231" s="22" t="e">
        <f>VLOOKUP(C231,[1]!Table1[[Province]:[Ngày HĐ dự phòng]],37,FALSE)</f>
        <v>#REF!</v>
      </c>
      <c r="AC231" s="40" t="e">
        <f t="shared" ref="AC231:AC238" si="265">O231</f>
        <v>#REF!</v>
      </c>
      <c r="AD231" s="43" t="e">
        <f t="shared" ref="AD231:AD238" si="266">AC231*0.1</f>
        <v>#REF!</v>
      </c>
      <c r="AE231" s="43" t="e">
        <f t="shared" ref="AE231:AE238" si="267">AC231+AD231</f>
        <v>#REF!</v>
      </c>
      <c r="AF231" s="39" t="e">
        <f>VLOOKUP(C231,[1]!Table1[[Province]:[Ngày HĐ dự phòng]],13,FALSE)</f>
        <v>#REF!</v>
      </c>
      <c r="AG231" s="39" t="e">
        <f t="shared" ref="AG231:AG238" si="268">AF231</f>
        <v>#REF!</v>
      </c>
      <c r="AH231" s="39">
        <v>44068</v>
      </c>
      <c r="AI231" s="39">
        <v>44097</v>
      </c>
      <c r="AJ231" s="39">
        <v>44097</v>
      </c>
      <c r="AK231" s="231" t="s">
        <v>497</v>
      </c>
      <c r="AL231" s="230">
        <v>44153</v>
      </c>
      <c r="AM231" s="42">
        <v>3008400799</v>
      </c>
      <c r="AN231" s="230">
        <v>44913</v>
      </c>
      <c r="AO231" s="39" t="e">
        <f t="shared" ref="AO231:AO238" si="269">AF231</f>
        <v>#REF!</v>
      </c>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c r="EM231" s="15"/>
      <c r="EN231" s="15"/>
      <c r="EO231" s="15"/>
      <c r="EP231" s="15"/>
      <c r="EQ231" s="15"/>
      <c r="ER231" s="15"/>
      <c r="ES231" s="15"/>
      <c r="ET231" s="15"/>
      <c r="EU231" s="15"/>
      <c r="EV231" s="15"/>
      <c r="EW231" s="15"/>
      <c r="EX231" s="15"/>
      <c r="EY231" s="15"/>
      <c r="EZ231" s="15"/>
      <c r="FA231" s="15"/>
      <c r="FB231" s="15"/>
      <c r="FC231" s="15"/>
      <c r="FD231" s="15"/>
      <c r="FE231" s="15"/>
      <c r="FF231" s="15"/>
      <c r="FG231" s="15"/>
      <c r="FH231" s="15"/>
      <c r="FI231" s="15"/>
      <c r="FJ231" s="15"/>
      <c r="FK231" s="15"/>
      <c r="FL231" s="15"/>
      <c r="FM231" s="15"/>
      <c r="FN231" s="15"/>
      <c r="FO231" s="15"/>
      <c r="FP231" s="15"/>
      <c r="FQ231" s="15"/>
      <c r="FR231" s="15"/>
      <c r="FS231" s="15"/>
      <c r="FT231" s="15"/>
      <c r="FU231" s="15"/>
      <c r="FV231" s="15"/>
      <c r="FW231" s="15"/>
      <c r="FX231" s="15"/>
      <c r="FY231" s="15"/>
      <c r="FZ231" s="15"/>
      <c r="GA231" s="15"/>
      <c r="GB231" s="15"/>
      <c r="GC231" s="15"/>
      <c r="GD231" s="15"/>
      <c r="GE231" s="15"/>
      <c r="GF231" s="15"/>
      <c r="GG231" s="15"/>
      <c r="GH231" s="15"/>
      <c r="GI231" s="15"/>
      <c r="GJ231" s="15"/>
      <c r="GK231" s="15"/>
      <c r="GL231" s="15"/>
      <c r="GM231" s="15"/>
      <c r="GN231" s="15"/>
      <c r="GO231" s="15"/>
      <c r="GP231" s="15"/>
      <c r="GQ231" s="15"/>
      <c r="GR231" s="15"/>
      <c r="GS231" s="15"/>
      <c r="GT231" s="15"/>
      <c r="GU231" s="15"/>
      <c r="GV231" s="15"/>
      <c r="GW231" s="15"/>
      <c r="GX231" s="15"/>
      <c r="GY231" s="15"/>
      <c r="GZ231" s="15"/>
      <c r="HA231" s="15"/>
      <c r="HB231" s="15"/>
      <c r="HC231" s="15"/>
      <c r="HD231" s="15"/>
      <c r="HE231" s="15"/>
      <c r="HF231" s="15"/>
      <c r="HG231" s="15"/>
      <c r="HH231" s="15"/>
      <c r="HI231" s="15"/>
      <c r="HJ231" s="15"/>
      <c r="HK231" s="15"/>
      <c r="HL231" s="15"/>
      <c r="HM231" s="15"/>
      <c r="HN231" s="15"/>
      <c r="HO231" s="15"/>
      <c r="HP231" s="15"/>
      <c r="HQ231" s="15"/>
      <c r="HR231" s="15"/>
      <c r="HS231" s="15"/>
      <c r="HT231" s="15"/>
      <c r="HU231" s="15"/>
      <c r="HV231" s="15"/>
      <c r="HW231" s="15"/>
      <c r="HX231" s="15"/>
      <c r="HY231" s="15"/>
      <c r="HZ231" s="15"/>
      <c r="IA231" s="15"/>
      <c r="IB231" s="15"/>
      <c r="IC231" s="15"/>
      <c r="ID231" s="15"/>
      <c r="IE231" s="15"/>
      <c r="IF231" s="15"/>
      <c r="IG231" s="15"/>
      <c r="IH231" s="15"/>
      <c r="II231" s="15"/>
      <c r="IJ231" s="15"/>
      <c r="IK231" s="15"/>
      <c r="IL231" s="15"/>
      <c r="IM231" s="15"/>
      <c r="IN231" s="15"/>
      <c r="IO231" s="15"/>
      <c r="IP231" s="15"/>
      <c r="IQ231" s="15"/>
      <c r="IR231" s="15"/>
      <c r="IS231" s="15"/>
      <c r="IT231" s="15"/>
      <c r="IU231" s="15"/>
      <c r="IV231" s="15"/>
      <c r="IW231" s="15"/>
      <c r="IX231" s="15"/>
      <c r="IY231" s="15"/>
      <c r="IZ231" s="15"/>
    </row>
    <row r="232" spans="1:260" s="10" customFormat="1" ht="36.75" customHeight="1">
      <c r="A232" s="11">
        <f t="shared" si="239"/>
        <v>26</v>
      </c>
      <c r="B232" s="16" t="str">
        <f>VLOOKUP(A232,'Tên tỉnh'!$A$3:$C$65,2,FALSE)</f>
        <v>VNPT Hải Dương</v>
      </c>
      <c r="C232" s="17" t="str">
        <f>VLOOKUP(A232,'Tên tỉnh'!$A$3:$C$65,3,FALSE)</f>
        <v>Hải Dương</v>
      </c>
      <c r="D232" s="18" t="s">
        <v>485</v>
      </c>
      <c r="E232" s="17" t="s">
        <v>486</v>
      </c>
      <c r="F232" s="19">
        <v>43633</v>
      </c>
      <c r="G232" s="11">
        <v>2</v>
      </c>
      <c r="H232" s="12" t="s">
        <v>488</v>
      </c>
      <c r="I232" s="20">
        <v>44056</v>
      </c>
      <c r="J232" s="21" t="s">
        <v>419</v>
      </c>
      <c r="K232" s="11" t="s">
        <v>26</v>
      </c>
      <c r="L232" s="13">
        <v>829150</v>
      </c>
      <c r="M232" s="13" t="e">
        <f>VLOOKUP(C232,[2]!Table1[[Province]:[Ngày HĐ dự phòng]],5,FALSE)</f>
        <v>#REF!</v>
      </c>
      <c r="N232" s="13" t="e">
        <f>VLOOKUP(C232,[2]!Table1[[Province]:[Ngày HĐ dự phòng]],6,FALSE)</f>
        <v>#REF!</v>
      </c>
      <c r="O232" s="13" t="e">
        <f t="shared" si="228"/>
        <v>#REF!</v>
      </c>
      <c r="P232" s="12"/>
      <c r="Q232" s="22" t="e">
        <f>VLOOKUP(C232,[2]!Table1[[Province]:[Ngày HĐ dự phòng]],14,FALSE)</f>
        <v>#REF!</v>
      </c>
      <c r="R232" s="12"/>
      <c r="S232" s="22">
        <v>44154</v>
      </c>
      <c r="T232" s="22">
        <v>44091</v>
      </c>
      <c r="U232" s="22" t="e">
        <f t="shared" si="262"/>
        <v>#REF!</v>
      </c>
      <c r="V232" s="14" t="e">
        <f t="shared" si="263"/>
        <v>#REF!</v>
      </c>
      <c r="W232" s="12">
        <v>30</v>
      </c>
      <c r="X232" s="14" t="e">
        <f t="shared" si="264"/>
        <v>#REF!</v>
      </c>
      <c r="Y232" s="218" t="e">
        <f>VLOOKUP(C232,[2]!Table1[[Province]:[Ngày HĐ dự phòng]],30,FALSE)</f>
        <v>#REF!</v>
      </c>
      <c r="Z232" s="22" t="e">
        <f>VLOOKUP(C232,[2]!Table1[[Province]:[Ngày HĐ dự phòng]],31,FALSE)</f>
        <v>#REF!</v>
      </c>
      <c r="AA232" s="218" t="e">
        <f>VLOOKUP(C232,[2]!Table1[[Province]:[Ngày HĐ dự phòng]],32,FALSE)</f>
        <v>#REF!</v>
      </c>
      <c r="AB232" s="22" t="e">
        <f>VLOOKUP(C232,[2]!Table1[[Province]:[Ngày HĐ dự phòng]],33,FALSE)</f>
        <v>#REF!</v>
      </c>
      <c r="AC232" s="40" t="e">
        <f t="shared" si="265"/>
        <v>#REF!</v>
      </c>
      <c r="AD232" s="43" t="e">
        <f t="shared" si="266"/>
        <v>#REF!</v>
      </c>
      <c r="AE232" s="43" t="e">
        <f t="shared" si="267"/>
        <v>#REF!</v>
      </c>
      <c r="AF232" s="39" t="e">
        <f>VLOOKUP(C232,[2]!Table1[[Province]:[Ngày HĐ dự phòng]],12,FALSE)</f>
        <v>#REF!</v>
      </c>
      <c r="AG232" s="39" t="e">
        <f t="shared" si="268"/>
        <v>#REF!</v>
      </c>
      <c r="AH232" s="39">
        <v>44091</v>
      </c>
      <c r="AI232" s="39">
        <v>44111</v>
      </c>
      <c r="AJ232" s="39">
        <v>44111</v>
      </c>
      <c r="AK232" s="231" t="s">
        <v>498</v>
      </c>
      <c r="AL232" s="230">
        <v>44154</v>
      </c>
      <c r="AM232" s="42">
        <v>1557031765</v>
      </c>
      <c r="AN232" s="230">
        <v>44914</v>
      </c>
      <c r="AO232" s="39" t="e">
        <f t="shared" si="269"/>
        <v>#REF!</v>
      </c>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c r="EM232" s="15"/>
      <c r="EN232" s="15"/>
      <c r="EO232" s="15"/>
      <c r="EP232" s="15"/>
      <c r="EQ232" s="15"/>
      <c r="ER232" s="15"/>
      <c r="ES232" s="15"/>
      <c r="ET232" s="15"/>
      <c r="EU232" s="15"/>
      <c r="EV232" s="15"/>
      <c r="EW232" s="15"/>
      <c r="EX232" s="15"/>
      <c r="EY232" s="15"/>
      <c r="EZ232" s="15"/>
      <c r="FA232" s="15"/>
      <c r="FB232" s="15"/>
      <c r="FC232" s="15"/>
      <c r="FD232" s="15"/>
      <c r="FE232" s="15"/>
      <c r="FF232" s="15"/>
      <c r="FG232" s="15"/>
      <c r="FH232" s="15"/>
      <c r="FI232" s="15"/>
      <c r="FJ232" s="15"/>
      <c r="FK232" s="15"/>
      <c r="FL232" s="15"/>
      <c r="FM232" s="15"/>
      <c r="FN232" s="15"/>
      <c r="FO232" s="15"/>
      <c r="FP232" s="15"/>
      <c r="FQ232" s="15"/>
      <c r="FR232" s="15"/>
      <c r="FS232" s="15"/>
      <c r="FT232" s="15"/>
      <c r="FU232" s="15"/>
      <c r="FV232" s="15"/>
      <c r="FW232" s="15"/>
      <c r="FX232" s="15"/>
      <c r="FY232" s="15"/>
      <c r="FZ232" s="15"/>
      <c r="GA232" s="15"/>
      <c r="GB232" s="15"/>
      <c r="GC232" s="15"/>
      <c r="GD232" s="15"/>
      <c r="GE232" s="15"/>
      <c r="GF232" s="15"/>
      <c r="GG232" s="15"/>
      <c r="GH232" s="15"/>
      <c r="GI232" s="15"/>
      <c r="GJ232" s="15"/>
      <c r="GK232" s="15"/>
      <c r="GL232" s="15"/>
      <c r="GM232" s="15"/>
      <c r="GN232" s="15"/>
      <c r="GO232" s="15"/>
      <c r="GP232" s="15"/>
      <c r="GQ232" s="15"/>
      <c r="GR232" s="15"/>
      <c r="GS232" s="15"/>
      <c r="GT232" s="15"/>
      <c r="GU232" s="15"/>
      <c r="GV232" s="15"/>
      <c r="GW232" s="15"/>
      <c r="GX232" s="15"/>
      <c r="GY232" s="15"/>
      <c r="GZ232" s="15"/>
      <c r="HA232" s="15"/>
      <c r="HB232" s="15"/>
      <c r="HC232" s="15"/>
      <c r="HD232" s="15"/>
      <c r="HE232" s="15"/>
      <c r="HF232" s="15"/>
      <c r="HG232" s="15"/>
      <c r="HH232" s="15"/>
      <c r="HI232" s="15"/>
      <c r="HJ232" s="15"/>
      <c r="HK232" s="15"/>
      <c r="HL232" s="15"/>
      <c r="HM232" s="15"/>
      <c r="HN232" s="15"/>
      <c r="HO232" s="15"/>
      <c r="HP232" s="15"/>
      <c r="HQ232" s="15"/>
      <c r="HR232" s="15"/>
      <c r="HS232" s="15"/>
      <c r="HT232" s="15"/>
      <c r="HU232" s="15"/>
      <c r="HV232" s="15"/>
      <c r="HW232" s="15"/>
      <c r="HX232" s="15"/>
      <c r="HY232" s="15"/>
      <c r="HZ232" s="15"/>
      <c r="IA232" s="15"/>
      <c r="IB232" s="15"/>
      <c r="IC232" s="15"/>
      <c r="ID232" s="15"/>
      <c r="IE232" s="15"/>
      <c r="IF232" s="15"/>
      <c r="IG232" s="15"/>
      <c r="IH232" s="15"/>
      <c r="II232" s="15"/>
      <c r="IJ232" s="15"/>
      <c r="IK232" s="15"/>
      <c r="IL232" s="15"/>
      <c r="IM232" s="15"/>
      <c r="IN232" s="15"/>
      <c r="IO232" s="15"/>
      <c r="IP232" s="15"/>
      <c r="IQ232" s="15"/>
      <c r="IR232" s="15"/>
      <c r="IS232" s="15"/>
      <c r="IT232" s="15"/>
      <c r="IU232" s="15"/>
      <c r="IV232" s="15"/>
      <c r="IW232" s="15"/>
      <c r="IX232" s="15"/>
      <c r="IY232" s="15"/>
      <c r="IZ232" s="15"/>
    </row>
    <row r="233" spans="1:260" s="10" customFormat="1" ht="36.75" customHeight="1">
      <c r="A233" s="11">
        <f t="shared" si="239"/>
        <v>26</v>
      </c>
      <c r="B233" s="16" t="str">
        <f>VLOOKUP(A233,'Tên tỉnh'!$A$3:$C$65,2,FALSE)</f>
        <v>VNPT Hải Dương</v>
      </c>
      <c r="C233" s="17" t="str">
        <f>VLOOKUP(A233,'Tên tỉnh'!$A$3:$C$65,3,FALSE)</f>
        <v>Hải Dương</v>
      </c>
      <c r="D233" s="18" t="s">
        <v>485</v>
      </c>
      <c r="E233" s="17" t="s">
        <v>486</v>
      </c>
      <c r="F233" s="19">
        <v>43633</v>
      </c>
      <c r="G233" s="11">
        <v>3</v>
      </c>
      <c r="H233" s="12" t="s">
        <v>494</v>
      </c>
      <c r="I233" s="20">
        <v>44056</v>
      </c>
      <c r="J233" s="21" t="s">
        <v>419</v>
      </c>
      <c r="K233" s="11" t="s">
        <v>26</v>
      </c>
      <c r="L233" s="13">
        <v>829150</v>
      </c>
      <c r="M233" s="13" t="e">
        <f>VLOOKUP(C233,[3]!Table1[[Province]:[Ngày HĐ dự phòng]],5,FALSE)</f>
        <v>#REF!</v>
      </c>
      <c r="N233" s="13" t="e">
        <f>VLOOKUP(C233,[3]!Table1[[Province]:[Ngày HĐ dự phòng]],6,FALSE)</f>
        <v>#REF!</v>
      </c>
      <c r="O233" s="13" t="e">
        <f t="shared" si="228"/>
        <v>#REF!</v>
      </c>
      <c r="P233" s="12"/>
      <c r="Q233" s="22" t="e">
        <f>VLOOKUP(C233,[3]!Table1[[Province]:[Ngày HĐ dự phòng]],14,FALSE)</f>
        <v>#REF!</v>
      </c>
      <c r="R233" s="12"/>
      <c r="S233" s="22">
        <v>44180</v>
      </c>
      <c r="T233" s="22">
        <v>44118</v>
      </c>
      <c r="U233" s="22" t="e">
        <f t="shared" si="262"/>
        <v>#REF!</v>
      </c>
      <c r="V233" s="14" t="e">
        <f t="shared" si="263"/>
        <v>#REF!</v>
      </c>
      <c r="W233" s="12">
        <v>30</v>
      </c>
      <c r="X233" s="14" t="e">
        <f t="shared" si="264"/>
        <v>#REF!</v>
      </c>
      <c r="Y233" s="218" t="e">
        <f>VLOOKUP(C233,[3]!Table1[[Province]:[Ngày HĐ dự phòng]],30,FALSE)</f>
        <v>#REF!</v>
      </c>
      <c r="Z233" s="22" t="e">
        <f>VLOOKUP(C233,[3]!Table1[[Province]:[Ngày HĐ dự phòng]],31,FALSE)</f>
        <v>#REF!</v>
      </c>
      <c r="AA233" s="218" t="e">
        <f>VLOOKUP(C233,[3]!Table1[[Province]:[Ngày HĐ dự phòng]],32,FALSE)</f>
        <v>#REF!</v>
      </c>
      <c r="AB233" s="22" t="e">
        <f>VLOOKUP(C233,[3]!Table1[[Province]:[Ngày HĐ dự phòng]],33,FALSE)</f>
        <v>#REF!</v>
      </c>
      <c r="AC233" s="40" t="e">
        <f t="shared" si="265"/>
        <v>#REF!</v>
      </c>
      <c r="AD233" s="43" t="e">
        <f t="shared" si="266"/>
        <v>#REF!</v>
      </c>
      <c r="AE233" s="43" t="e">
        <f t="shared" si="267"/>
        <v>#REF!</v>
      </c>
      <c r="AF233" s="39" t="e">
        <f>VLOOKUP(C233,[3]!Table1[[Province]:[Ngày HĐ dự phòng]],12,FALSE)</f>
        <v>#REF!</v>
      </c>
      <c r="AG233" s="39" t="e">
        <f t="shared" si="268"/>
        <v>#REF!</v>
      </c>
      <c r="AH233" s="39">
        <v>44118</v>
      </c>
      <c r="AI233" s="39">
        <v>44132</v>
      </c>
      <c r="AJ233" s="39">
        <v>44132</v>
      </c>
      <c r="AK233" s="231" t="s">
        <v>499</v>
      </c>
      <c r="AL233" s="230">
        <v>44190</v>
      </c>
      <c r="AM233" s="42">
        <v>1453466784</v>
      </c>
      <c r="AN233" s="230">
        <v>44941</v>
      </c>
      <c r="AO233" s="39" t="e">
        <f t="shared" si="269"/>
        <v>#REF!</v>
      </c>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c r="EM233" s="15"/>
      <c r="EN233" s="15"/>
      <c r="EO233" s="15"/>
      <c r="EP233" s="15"/>
      <c r="EQ233" s="15"/>
      <c r="ER233" s="15"/>
      <c r="ES233" s="15"/>
      <c r="ET233" s="15"/>
      <c r="EU233" s="15"/>
      <c r="EV233" s="15"/>
      <c r="EW233" s="15"/>
      <c r="EX233" s="15"/>
      <c r="EY233" s="15"/>
      <c r="EZ233" s="15"/>
      <c r="FA233" s="15"/>
      <c r="FB233" s="15"/>
      <c r="FC233" s="15"/>
      <c r="FD233" s="15"/>
      <c r="FE233" s="15"/>
      <c r="FF233" s="15"/>
      <c r="FG233" s="15"/>
      <c r="FH233" s="15"/>
      <c r="FI233" s="15"/>
      <c r="FJ233" s="15"/>
      <c r="FK233" s="15"/>
      <c r="FL233" s="15"/>
      <c r="FM233" s="15"/>
      <c r="FN233" s="15"/>
      <c r="FO233" s="15"/>
      <c r="FP233" s="15"/>
      <c r="FQ233" s="15"/>
      <c r="FR233" s="15"/>
      <c r="FS233" s="15"/>
      <c r="FT233" s="15"/>
      <c r="FU233" s="15"/>
      <c r="FV233" s="15"/>
      <c r="FW233" s="15"/>
      <c r="FX233" s="15"/>
      <c r="FY233" s="15"/>
      <c r="FZ233" s="15"/>
      <c r="GA233" s="15"/>
      <c r="GB233" s="15"/>
      <c r="GC233" s="15"/>
      <c r="GD233" s="15"/>
      <c r="GE233" s="15"/>
      <c r="GF233" s="15"/>
      <c r="GG233" s="15"/>
      <c r="GH233" s="15"/>
      <c r="GI233" s="15"/>
      <c r="GJ233" s="15"/>
      <c r="GK233" s="15"/>
      <c r="GL233" s="15"/>
      <c r="GM233" s="15"/>
      <c r="GN233" s="15"/>
      <c r="GO233" s="15"/>
      <c r="GP233" s="15"/>
      <c r="GQ233" s="15"/>
      <c r="GR233" s="15"/>
      <c r="GS233" s="15"/>
      <c r="GT233" s="15"/>
      <c r="GU233" s="15"/>
      <c r="GV233" s="15"/>
      <c r="GW233" s="15"/>
      <c r="GX233" s="15"/>
      <c r="GY233" s="15"/>
      <c r="GZ233" s="15"/>
      <c r="HA233" s="15"/>
      <c r="HB233" s="15"/>
      <c r="HC233" s="15"/>
      <c r="HD233" s="15"/>
      <c r="HE233" s="15"/>
      <c r="HF233" s="15"/>
      <c r="HG233" s="15"/>
      <c r="HH233" s="15"/>
      <c r="HI233" s="15"/>
      <c r="HJ233" s="15"/>
      <c r="HK233" s="15"/>
      <c r="HL233" s="15"/>
      <c r="HM233" s="15"/>
      <c r="HN233" s="15"/>
      <c r="HO233" s="15"/>
      <c r="HP233" s="15"/>
      <c r="HQ233" s="15"/>
      <c r="HR233" s="15"/>
      <c r="HS233" s="15"/>
      <c r="HT233" s="15"/>
      <c r="HU233" s="15"/>
      <c r="HV233" s="15"/>
      <c r="HW233" s="15"/>
      <c r="HX233" s="15"/>
      <c r="HY233" s="15"/>
      <c r="HZ233" s="15"/>
      <c r="IA233" s="15"/>
      <c r="IB233" s="15"/>
      <c r="IC233" s="15"/>
      <c r="ID233" s="15"/>
      <c r="IE233" s="15"/>
      <c r="IF233" s="15"/>
      <c r="IG233" s="15"/>
      <c r="IH233" s="15"/>
      <c r="II233" s="15"/>
      <c r="IJ233" s="15"/>
      <c r="IK233" s="15"/>
      <c r="IL233" s="15"/>
      <c r="IM233" s="15"/>
      <c r="IN233" s="15"/>
      <c r="IO233" s="15"/>
      <c r="IP233" s="15"/>
      <c r="IQ233" s="15"/>
      <c r="IR233" s="15"/>
      <c r="IS233" s="15"/>
      <c r="IT233" s="15"/>
      <c r="IU233" s="15"/>
      <c r="IV233" s="15"/>
      <c r="IW233" s="15"/>
      <c r="IX233" s="15"/>
      <c r="IY233" s="15"/>
      <c r="IZ233" s="15"/>
    </row>
    <row r="234" spans="1:260" s="25" customFormat="1" ht="27" customHeight="1">
      <c r="A234" s="11">
        <f t="shared" si="239"/>
        <v>26</v>
      </c>
      <c r="B234" s="16" t="str">
        <f>VLOOKUP(A234,'Tên tỉnh'!$A$3:$C$65,2,FALSE)</f>
        <v>VNPT Hải Dương</v>
      </c>
      <c r="C234" s="17" t="str">
        <f>VLOOKUP(A234,'Tên tỉnh'!$A$3:$C$65,3,FALSE)</f>
        <v>Hải Dương</v>
      </c>
      <c r="D234" s="18" t="s">
        <v>485</v>
      </c>
      <c r="E234" s="17" t="s">
        <v>486</v>
      </c>
      <c r="F234" s="19">
        <v>43633</v>
      </c>
      <c r="G234" s="11">
        <v>4</v>
      </c>
      <c r="H234" s="11" t="s">
        <v>489</v>
      </c>
      <c r="I234" s="20">
        <v>44056</v>
      </c>
      <c r="J234" s="21" t="s">
        <v>419</v>
      </c>
      <c r="K234" s="11" t="s">
        <v>26</v>
      </c>
      <c r="L234" s="13">
        <v>829150</v>
      </c>
      <c r="M234" s="13" t="e">
        <f>VLOOKUP(C234,[4]!Table1[[Province]:[Ngày HĐ dự phòng]],6,FALSE)</f>
        <v>#REF!</v>
      </c>
      <c r="N234" s="13" t="e">
        <f>VLOOKUP(C234,[4]!Table1[[Province]:[Ngày HĐ dự phòng]],7,FALSE)</f>
        <v>#REF!</v>
      </c>
      <c r="O234" s="13" t="e">
        <f t="shared" si="228"/>
        <v>#REF!</v>
      </c>
      <c r="P234" s="12"/>
      <c r="Q234" s="22" t="e">
        <f>VLOOKUP(C234,[4]!Table1[[Province]:[Ngày HĐ dự phòng]],16,FALSE)</f>
        <v>#REF!</v>
      </c>
      <c r="R234" s="12"/>
      <c r="S234" s="22">
        <v>44208</v>
      </c>
      <c r="T234" s="22">
        <v>44127</v>
      </c>
      <c r="U234" s="22" t="e">
        <f t="shared" si="262"/>
        <v>#REF!</v>
      </c>
      <c r="V234" s="14" t="e">
        <f t="shared" si="263"/>
        <v>#REF!</v>
      </c>
      <c r="W234" s="12">
        <v>30</v>
      </c>
      <c r="X234" s="14" t="e">
        <f t="shared" si="264"/>
        <v>#REF!</v>
      </c>
      <c r="Y234" s="218" t="e">
        <f>VLOOKUP(C234,[4]!Table1[[Province]:[Ngày HĐ dự phòng]],32,FALSE)</f>
        <v>#REF!</v>
      </c>
      <c r="Z234" s="22" t="e">
        <f>VLOOKUP(C234,[4]!Table1[[Province]:[Ngày HĐ dự phòng]],33,FALSE)</f>
        <v>#REF!</v>
      </c>
      <c r="AA234" s="218" t="e">
        <f>VLOOKUP(C234,[4]!Table1[[Province]:[Ngày HĐ dự phòng]],34,FALSE)</f>
        <v>#REF!</v>
      </c>
      <c r="AB234" s="22" t="e">
        <f>VLOOKUP(C234,[4]!Table1[[Province]:[Ngày HĐ dự phòng]],35,FALSE)</f>
        <v>#REF!</v>
      </c>
      <c r="AC234" s="40" t="e">
        <f t="shared" si="265"/>
        <v>#REF!</v>
      </c>
      <c r="AD234" s="43" t="e">
        <f t="shared" si="266"/>
        <v>#REF!</v>
      </c>
      <c r="AE234" s="43" t="e">
        <f t="shared" si="267"/>
        <v>#REF!</v>
      </c>
      <c r="AF234" s="39" t="e">
        <f>VLOOKUP(C234,[4]!Table1[[Province]:[Ngày HĐ dự phòng]],13,FALSE)</f>
        <v>#REF!</v>
      </c>
      <c r="AG234" s="39" t="e">
        <f t="shared" si="268"/>
        <v>#REF!</v>
      </c>
      <c r="AH234" s="39">
        <v>44127</v>
      </c>
      <c r="AI234" s="39">
        <v>44161</v>
      </c>
      <c r="AJ234" s="39">
        <v>44161</v>
      </c>
      <c r="AK234" s="231" t="s">
        <v>500</v>
      </c>
      <c r="AL234" s="230">
        <v>44214</v>
      </c>
      <c r="AM234" s="42">
        <v>241970845</v>
      </c>
      <c r="AN234" s="230">
        <v>44970</v>
      </c>
      <c r="AO234" s="39" t="e">
        <f t="shared" si="269"/>
        <v>#REF!</v>
      </c>
      <c r="AP234" s="34"/>
      <c r="AQ234" s="34"/>
      <c r="AR234" s="34"/>
      <c r="AS234" s="34"/>
      <c r="AT234" s="34"/>
      <c r="AU234" s="34"/>
      <c r="AV234" s="34"/>
      <c r="AW234" s="34"/>
      <c r="AX234" s="34"/>
      <c r="AY234" s="34"/>
      <c r="AZ234" s="34"/>
      <c r="BA234" s="34"/>
      <c r="BB234" s="34"/>
      <c r="BC234" s="34"/>
      <c r="BD234" s="34"/>
      <c r="BE234" s="34"/>
      <c r="BF234" s="34"/>
      <c r="BG234" s="34"/>
      <c r="BH234" s="34"/>
      <c r="BI234" s="34"/>
      <c r="BJ234" s="34"/>
      <c r="BK234" s="34"/>
      <c r="BL234" s="34"/>
      <c r="BM234" s="34"/>
      <c r="BN234" s="34"/>
      <c r="BO234" s="34"/>
      <c r="BP234" s="34"/>
      <c r="BQ234" s="34"/>
      <c r="BR234" s="34"/>
      <c r="BS234" s="34"/>
      <c r="BT234" s="34"/>
      <c r="BU234" s="34"/>
      <c r="BV234" s="34"/>
      <c r="BW234" s="34"/>
      <c r="BX234" s="34"/>
      <c r="BY234" s="34"/>
      <c r="BZ234" s="34"/>
      <c r="CA234" s="34"/>
      <c r="CB234" s="34"/>
      <c r="CC234" s="34"/>
      <c r="CD234" s="34"/>
      <c r="CE234" s="34"/>
      <c r="CF234" s="34"/>
      <c r="CG234" s="34"/>
      <c r="CH234" s="34"/>
      <c r="CI234" s="34"/>
      <c r="CJ234" s="34"/>
      <c r="CK234" s="34"/>
      <c r="CL234" s="34"/>
      <c r="CM234" s="34"/>
      <c r="CN234" s="34"/>
      <c r="CO234" s="34"/>
      <c r="CP234" s="34"/>
      <c r="CQ234" s="34"/>
      <c r="CR234" s="34"/>
      <c r="CS234" s="34"/>
      <c r="CT234" s="34"/>
      <c r="CU234" s="34"/>
      <c r="CV234" s="34"/>
      <c r="CW234" s="34"/>
      <c r="CX234" s="34"/>
      <c r="CY234" s="34"/>
      <c r="CZ234" s="34"/>
      <c r="DA234" s="34"/>
      <c r="DB234" s="34"/>
      <c r="DC234" s="34"/>
      <c r="DD234" s="34"/>
      <c r="DE234" s="34"/>
      <c r="DF234" s="34"/>
      <c r="DG234" s="34"/>
      <c r="DH234" s="34"/>
      <c r="DI234" s="34"/>
      <c r="DJ234" s="34"/>
      <c r="DK234" s="34"/>
      <c r="DL234" s="34"/>
      <c r="DM234" s="34"/>
      <c r="DN234" s="34"/>
      <c r="DO234" s="34"/>
      <c r="DP234" s="34"/>
      <c r="DQ234" s="34"/>
      <c r="DR234" s="34"/>
      <c r="DS234" s="34"/>
      <c r="DT234" s="34"/>
      <c r="DU234" s="34"/>
      <c r="DV234" s="34"/>
      <c r="DW234" s="34"/>
      <c r="DX234" s="34"/>
      <c r="DY234" s="34"/>
      <c r="DZ234" s="34"/>
      <c r="EA234" s="34"/>
      <c r="EB234" s="34"/>
      <c r="EC234" s="34"/>
      <c r="ED234" s="34"/>
      <c r="EE234" s="34"/>
      <c r="EF234" s="34"/>
      <c r="EG234" s="34"/>
      <c r="EH234" s="34"/>
      <c r="EI234" s="34"/>
      <c r="EJ234" s="34"/>
      <c r="EK234" s="34"/>
      <c r="EL234" s="34"/>
      <c r="EM234" s="34"/>
      <c r="EN234" s="34"/>
      <c r="EO234" s="34"/>
      <c r="EP234" s="34"/>
      <c r="EQ234" s="34"/>
      <c r="ER234" s="34"/>
      <c r="ES234" s="34"/>
      <c r="ET234" s="34"/>
      <c r="EU234" s="34"/>
      <c r="EV234" s="34"/>
      <c r="EW234" s="34"/>
      <c r="EX234" s="34"/>
      <c r="EY234" s="34"/>
      <c r="EZ234" s="34"/>
      <c r="FA234" s="34"/>
      <c r="FB234" s="34"/>
      <c r="FC234" s="34"/>
      <c r="FD234" s="34"/>
      <c r="FE234" s="34"/>
      <c r="FF234" s="34"/>
      <c r="FG234" s="34"/>
      <c r="FH234" s="34"/>
      <c r="FI234" s="34"/>
      <c r="FJ234" s="34"/>
      <c r="FK234" s="34"/>
      <c r="FL234" s="34"/>
      <c r="FM234" s="34"/>
      <c r="FN234" s="34"/>
      <c r="FO234" s="34"/>
      <c r="FP234" s="34"/>
      <c r="FQ234" s="34"/>
      <c r="FR234" s="34"/>
      <c r="FS234" s="34"/>
      <c r="FT234" s="34"/>
      <c r="FU234" s="34"/>
      <c r="FV234" s="34"/>
      <c r="FW234" s="34"/>
      <c r="FX234" s="34"/>
      <c r="FY234" s="34"/>
      <c r="FZ234" s="34"/>
      <c r="GA234" s="34"/>
      <c r="GB234" s="34"/>
      <c r="GC234" s="34"/>
      <c r="GD234" s="34"/>
      <c r="GE234" s="34"/>
      <c r="GF234" s="34"/>
      <c r="GG234" s="34"/>
      <c r="GH234" s="34"/>
      <c r="GI234" s="34"/>
      <c r="GJ234" s="34"/>
      <c r="GK234" s="34"/>
      <c r="GL234" s="34"/>
      <c r="GM234" s="34"/>
      <c r="GN234" s="34"/>
      <c r="GO234" s="34"/>
      <c r="GP234" s="34"/>
      <c r="GQ234" s="34"/>
      <c r="GR234" s="34"/>
      <c r="GS234" s="34"/>
      <c r="GT234" s="34"/>
      <c r="GU234" s="34"/>
      <c r="GV234" s="34"/>
      <c r="GW234" s="34"/>
      <c r="GX234" s="34"/>
      <c r="GY234" s="34"/>
      <c r="GZ234" s="34"/>
      <c r="HA234" s="34"/>
      <c r="HB234" s="34"/>
      <c r="HC234" s="34"/>
      <c r="HD234" s="34"/>
      <c r="HE234" s="34"/>
      <c r="HF234" s="34"/>
      <c r="HG234" s="34"/>
      <c r="HH234" s="34"/>
      <c r="HI234" s="34"/>
      <c r="HJ234" s="34"/>
      <c r="HK234" s="34"/>
      <c r="HL234" s="34"/>
      <c r="HM234" s="34"/>
      <c r="HN234" s="34"/>
      <c r="HO234" s="34"/>
      <c r="HP234" s="34"/>
      <c r="HQ234" s="34"/>
      <c r="HR234" s="34"/>
      <c r="HS234" s="34"/>
      <c r="HT234" s="34"/>
      <c r="HU234" s="34"/>
      <c r="HV234" s="34"/>
      <c r="HW234" s="34"/>
      <c r="HX234" s="34"/>
      <c r="HY234" s="34"/>
      <c r="HZ234" s="34"/>
      <c r="IA234" s="34"/>
      <c r="IB234" s="34"/>
      <c r="IC234" s="34"/>
      <c r="ID234" s="34"/>
      <c r="IE234" s="34"/>
      <c r="IF234" s="34"/>
      <c r="IG234" s="34"/>
      <c r="IH234" s="34"/>
      <c r="II234" s="34"/>
      <c r="IJ234" s="34"/>
      <c r="IK234" s="34"/>
      <c r="IL234" s="34"/>
      <c r="IM234" s="34"/>
      <c r="IN234" s="34"/>
      <c r="IO234" s="34"/>
      <c r="IP234" s="34"/>
      <c r="IQ234" s="34"/>
      <c r="IR234" s="34"/>
      <c r="IS234" s="34"/>
      <c r="IT234" s="34"/>
      <c r="IU234" s="34"/>
      <c r="IV234" s="34"/>
      <c r="IW234" s="34"/>
      <c r="IX234" s="34"/>
      <c r="IY234" s="34"/>
      <c r="IZ234" s="34"/>
    </row>
    <row r="235" spans="1:260" s="10" customFormat="1" ht="36.75" customHeight="1">
      <c r="A235" s="11">
        <f t="shared" si="239"/>
        <v>26</v>
      </c>
      <c r="B235" s="16" t="str">
        <f>VLOOKUP(A235,'Tên tỉnh'!$A$3:$C$65,2,FALSE)</f>
        <v>VNPT Hải Dương</v>
      </c>
      <c r="C235" s="17" t="str">
        <f>VLOOKUP(A235,'Tên tỉnh'!$A$3:$C$65,3,FALSE)</f>
        <v>Hải Dương</v>
      </c>
      <c r="D235" s="18" t="s">
        <v>485</v>
      </c>
      <c r="E235" s="17" t="s">
        <v>486</v>
      </c>
      <c r="F235" s="19">
        <v>43633</v>
      </c>
      <c r="G235" s="11">
        <v>5</v>
      </c>
      <c r="H235" s="11" t="s">
        <v>490</v>
      </c>
      <c r="I235" s="20">
        <v>44056</v>
      </c>
      <c r="J235" s="21" t="s">
        <v>419</v>
      </c>
      <c r="K235" s="11" t="s">
        <v>26</v>
      </c>
      <c r="L235" s="13">
        <v>829150</v>
      </c>
      <c r="M235" s="13" t="e">
        <f>VLOOKUP(C235,[5]!Table1[[Province]:[Ngày HĐ dự phòng]],5,FALSE)</f>
        <v>#REF!</v>
      </c>
      <c r="N235" s="13" t="e">
        <f>VLOOKUP(C235,[5]!Table1[[Province]:[Ngày HĐ dự phòng]],6,FALSE)</f>
        <v>#REF!</v>
      </c>
      <c r="O235" s="13" t="e">
        <f t="shared" si="228"/>
        <v>#REF!</v>
      </c>
      <c r="P235" s="12"/>
      <c r="Q235" s="22" t="e">
        <f>VLOOKUP(C235,[5]!Table1[[Province]:[Ngày HĐ dự phòng]],14,FALSE)</f>
        <v>#REF!</v>
      </c>
      <c r="R235" s="12"/>
      <c r="S235" s="22">
        <v>44210</v>
      </c>
      <c r="T235" s="22">
        <v>44148</v>
      </c>
      <c r="U235" s="22" t="e">
        <f t="shared" si="262"/>
        <v>#REF!</v>
      </c>
      <c r="V235" s="14" t="e">
        <f t="shared" si="263"/>
        <v>#REF!</v>
      </c>
      <c r="W235" s="12">
        <v>30</v>
      </c>
      <c r="X235" s="14" t="e">
        <f t="shared" si="264"/>
        <v>#REF!</v>
      </c>
      <c r="Y235" s="218" t="e">
        <f>VLOOKUP(C235,[5]!Table1[[Province]:[Ngày HĐ dự phòng]],30,FALSE)</f>
        <v>#REF!</v>
      </c>
      <c r="Z235" s="22" t="e">
        <f>VLOOKUP(C235,[5]!Table1[[Province]:[Ngày HĐ dự phòng]],31,FALSE)</f>
        <v>#REF!</v>
      </c>
      <c r="AA235" s="218" t="e">
        <f>VLOOKUP(C235,[5]!Table1[[Province]:[Ngày HĐ dự phòng]],32,FALSE)</f>
        <v>#REF!</v>
      </c>
      <c r="AB235" s="22" t="e">
        <f>VLOOKUP(C235,[5]!Table1[[Province]:[Ngày HĐ dự phòng]],33,FALSE)</f>
        <v>#REF!</v>
      </c>
      <c r="AC235" s="40" t="e">
        <f t="shared" si="265"/>
        <v>#REF!</v>
      </c>
      <c r="AD235" s="43" t="e">
        <f t="shared" si="266"/>
        <v>#REF!</v>
      </c>
      <c r="AE235" s="43" t="e">
        <f t="shared" si="267"/>
        <v>#REF!</v>
      </c>
      <c r="AF235" s="39" t="e">
        <f>VLOOKUP(C235,[5]!Table1[[Province]:[Ngày HĐ dự phòng]],12,FALSE)</f>
        <v>#REF!</v>
      </c>
      <c r="AG235" s="39" t="e">
        <f t="shared" si="268"/>
        <v>#REF!</v>
      </c>
      <c r="AH235" s="39">
        <v>44148</v>
      </c>
      <c r="AI235" s="39">
        <v>44162</v>
      </c>
      <c r="AJ235" s="39">
        <v>44162</v>
      </c>
      <c r="AK235" s="232" t="s">
        <v>501</v>
      </c>
      <c r="AL235" s="230">
        <v>44214</v>
      </c>
      <c r="AM235" s="42">
        <v>786063220</v>
      </c>
      <c r="AN235" s="230">
        <v>44970</v>
      </c>
      <c r="AO235" s="39" t="e">
        <f t="shared" si="269"/>
        <v>#REF!</v>
      </c>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c r="EM235" s="15"/>
      <c r="EN235" s="15"/>
      <c r="EO235" s="15"/>
      <c r="EP235" s="15"/>
      <c r="EQ235" s="15"/>
      <c r="ER235" s="15"/>
      <c r="ES235" s="15"/>
      <c r="ET235" s="15"/>
      <c r="EU235" s="15"/>
      <c r="EV235" s="15"/>
      <c r="EW235" s="15"/>
      <c r="EX235" s="15"/>
      <c r="EY235" s="15"/>
      <c r="EZ235" s="15"/>
      <c r="FA235" s="15"/>
      <c r="FB235" s="15"/>
      <c r="FC235" s="15"/>
      <c r="FD235" s="15"/>
      <c r="FE235" s="15"/>
      <c r="FF235" s="15"/>
      <c r="FG235" s="15"/>
      <c r="FH235" s="15"/>
      <c r="FI235" s="15"/>
      <c r="FJ235" s="15"/>
      <c r="FK235" s="15"/>
      <c r="FL235" s="15"/>
      <c r="FM235" s="15"/>
      <c r="FN235" s="15"/>
      <c r="FO235" s="15"/>
      <c r="FP235" s="15"/>
      <c r="FQ235" s="15"/>
      <c r="FR235" s="15"/>
      <c r="FS235" s="15"/>
      <c r="FT235" s="15"/>
      <c r="FU235" s="15"/>
      <c r="FV235" s="15"/>
      <c r="FW235" s="15"/>
      <c r="FX235" s="15"/>
      <c r="FY235" s="15"/>
      <c r="FZ235" s="15"/>
      <c r="GA235" s="15"/>
      <c r="GB235" s="15"/>
      <c r="GC235" s="15"/>
      <c r="GD235" s="15"/>
      <c r="GE235" s="15"/>
      <c r="GF235" s="15"/>
      <c r="GG235" s="15"/>
      <c r="GH235" s="15"/>
      <c r="GI235" s="15"/>
      <c r="GJ235" s="15"/>
      <c r="GK235" s="15"/>
      <c r="GL235" s="15"/>
      <c r="GM235" s="15"/>
      <c r="GN235" s="15"/>
      <c r="GO235" s="15"/>
      <c r="GP235" s="15"/>
      <c r="GQ235" s="15"/>
      <c r="GR235" s="15"/>
      <c r="GS235" s="15"/>
      <c r="GT235" s="15"/>
      <c r="GU235" s="15"/>
      <c r="GV235" s="15"/>
      <c r="GW235" s="15"/>
      <c r="GX235" s="15"/>
      <c r="GY235" s="15"/>
      <c r="GZ235" s="15"/>
      <c r="HA235" s="15"/>
      <c r="HB235" s="15"/>
      <c r="HC235" s="15"/>
      <c r="HD235" s="15"/>
      <c r="HE235" s="15"/>
      <c r="HF235" s="15"/>
      <c r="HG235" s="15"/>
      <c r="HH235" s="15"/>
      <c r="HI235" s="15"/>
      <c r="HJ235" s="15"/>
      <c r="HK235" s="15"/>
      <c r="HL235" s="15"/>
      <c r="HM235" s="15"/>
      <c r="HN235" s="15"/>
      <c r="HO235" s="15"/>
      <c r="HP235" s="15"/>
      <c r="HQ235" s="15"/>
      <c r="HR235" s="15"/>
      <c r="HS235" s="15"/>
      <c r="HT235" s="15"/>
      <c r="HU235" s="15"/>
      <c r="HV235" s="15"/>
      <c r="HW235" s="15"/>
      <c r="HX235" s="15"/>
      <c r="HY235" s="15"/>
      <c r="HZ235" s="15"/>
      <c r="IA235" s="15"/>
      <c r="IB235" s="15"/>
      <c r="IC235" s="15"/>
      <c r="ID235" s="15"/>
      <c r="IE235" s="15"/>
      <c r="IF235" s="15"/>
      <c r="IG235" s="15"/>
      <c r="IH235" s="15"/>
      <c r="II235" s="15"/>
      <c r="IJ235" s="15"/>
      <c r="IK235" s="15"/>
      <c r="IL235" s="15"/>
      <c r="IM235" s="15"/>
      <c r="IN235" s="15"/>
      <c r="IO235" s="15"/>
      <c r="IP235" s="15"/>
      <c r="IQ235" s="15"/>
      <c r="IR235" s="15"/>
      <c r="IS235" s="15"/>
      <c r="IT235" s="15"/>
      <c r="IU235" s="15"/>
      <c r="IV235" s="15"/>
      <c r="IW235" s="15"/>
      <c r="IX235" s="15"/>
      <c r="IY235" s="15"/>
      <c r="IZ235" s="15"/>
    </row>
    <row r="236" spans="1:260" s="10" customFormat="1" ht="36.75" customHeight="1">
      <c r="A236" s="11">
        <f t="shared" si="239"/>
        <v>26</v>
      </c>
      <c r="B236" s="16" t="str">
        <f>VLOOKUP(A236,'Tên tỉnh'!$A$3:$C$65,2,FALSE)</f>
        <v>VNPT Hải Dương</v>
      </c>
      <c r="C236" s="17" t="str">
        <f>VLOOKUP(A236,'Tên tỉnh'!$A$3:$C$65,3,FALSE)</f>
        <v>Hải Dương</v>
      </c>
      <c r="D236" s="18" t="s">
        <v>485</v>
      </c>
      <c r="E236" s="17" t="s">
        <v>486</v>
      </c>
      <c r="F236" s="19">
        <v>43633</v>
      </c>
      <c r="G236" s="11">
        <v>6</v>
      </c>
      <c r="H236" s="12" t="s">
        <v>491</v>
      </c>
      <c r="I236" s="20">
        <v>44056</v>
      </c>
      <c r="J236" s="21" t="s">
        <v>419</v>
      </c>
      <c r="K236" s="11" t="s">
        <v>26</v>
      </c>
      <c r="L236" s="13">
        <v>829150</v>
      </c>
      <c r="M236" s="13" t="e">
        <f>VLOOKUP(C236,[6]!Table1[[Province]:[Ngày HĐ dự phòng]],5,FALSE)</f>
        <v>#REF!</v>
      </c>
      <c r="N236" s="13" t="e">
        <f>VLOOKUP(C236,[6]!Table1[[Province]:[Ngày HĐ dự phòng]],6,FALSE)</f>
        <v>#REF!</v>
      </c>
      <c r="O236" s="13" t="e">
        <f t="shared" si="228"/>
        <v>#REF!</v>
      </c>
      <c r="P236" s="12"/>
      <c r="Q236" s="22" t="e">
        <f>VLOOKUP(C236,[6]!Table1[[Province]:[Ngày HĐ dự phòng]],14,FALSE)</f>
        <v>#REF!</v>
      </c>
      <c r="R236" s="12"/>
      <c r="S236" s="22">
        <v>44251</v>
      </c>
      <c r="T236" s="22">
        <v>44179</v>
      </c>
      <c r="U236" s="22" t="e">
        <f t="shared" si="262"/>
        <v>#REF!</v>
      </c>
      <c r="V236" s="14" t="e">
        <f t="shared" si="263"/>
        <v>#REF!</v>
      </c>
      <c r="W236" s="12">
        <v>30</v>
      </c>
      <c r="X236" s="14" t="e">
        <f t="shared" si="264"/>
        <v>#REF!</v>
      </c>
      <c r="Y236" s="218" t="e">
        <f>VLOOKUP(C236,[6]!Table1[[Province]:[Ngày HĐ dự phòng]],30,FALSE)</f>
        <v>#REF!</v>
      </c>
      <c r="Z236" s="22" t="e">
        <f>VLOOKUP(C236,[6]!Table1[[Province]:[Ngày HĐ dự phòng]],31,FALSE)</f>
        <v>#REF!</v>
      </c>
      <c r="AA236" s="218" t="e">
        <f>VLOOKUP(C236,[6]!Table1[[Province]:[Ngày HĐ dự phòng]],32,FALSE)</f>
        <v>#REF!</v>
      </c>
      <c r="AB236" s="22" t="e">
        <f>VLOOKUP(C236,[6]!Table1[[Province]:[Ngày HĐ dự phòng]],33,FALSE)</f>
        <v>#REF!</v>
      </c>
      <c r="AC236" s="40" t="e">
        <f t="shared" si="265"/>
        <v>#REF!</v>
      </c>
      <c r="AD236" s="43" t="e">
        <f t="shared" si="266"/>
        <v>#REF!</v>
      </c>
      <c r="AE236" s="43" t="e">
        <f t="shared" si="267"/>
        <v>#REF!</v>
      </c>
      <c r="AF236" s="39" t="e">
        <f>VLOOKUP(C236,[6]!Table1[[Province]:[Ngày HĐ dự phòng]],12,FALSE)</f>
        <v>#REF!</v>
      </c>
      <c r="AG236" s="39" t="e">
        <f t="shared" si="268"/>
        <v>#REF!</v>
      </c>
      <c r="AH236" s="39">
        <v>44179</v>
      </c>
      <c r="AI236" s="39">
        <v>44190</v>
      </c>
      <c r="AJ236" s="39">
        <v>44190</v>
      </c>
      <c r="AK236" s="232" t="s">
        <v>502</v>
      </c>
      <c r="AL236" s="230">
        <v>44259</v>
      </c>
      <c r="AM236" s="42">
        <v>1476131599</v>
      </c>
      <c r="AN236" s="230">
        <v>45012</v>
      </c>
      <c r="AO236" s="39" t="e">
        <f t="shared" si="269"/>
        <v>#REF!</v>
      </c>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c r="EM236" s="15"/>
      <c r="EN236" s="15"/>
      <c r="EO236" s="15"/>
      <c r="EP236" s="15"/>
      <c r="EQ236" s="15"/>
      <c r="ER236" s="15"/>
      <c r="ES236" s="15"/>
      <c r="ET236" s="15"/>
      <c r="EU236" s="15"/>
      <c r="EV236" s="15"/>
      <c r="EW236" s="15"/>
      <c r="EX236" s="15"/>
      <c r="EY236" s="15"/>
      <c r="EZ236" s="15"/>
      <c r="FA236" s="15"/>
      <c r="FB236" s="15"/>
      <c r="FC236" s="15"/>
      <c r="FD236" s="15"/>
      <c r="FE236" s="15"/>
      <c r="FF236" s="15"/>
      <c r="FG236" s="15"/>
      <c r="FH236" s="15"/>
      <c r="FI236" s="15"/>
      <c r="FJ236" s="15"/>
      <c r="FK236" s="15"/>
      <c r="FL236" s="15"/>
      <c r="FM236" s="15"/>
      <c r="FN236" s="15"/>
      <c r="FO236" s="15"/>
      <c r="FP236" s="15"/>
      <c r="FQ236" s="15"/>
      <c r="FR236" s="15"/>
      <c r="FS236" s="15"/>
      <c r="FT236" s="15"/>
      <c r="FU236" s="15"/>
      <c r="FV236" s="15"/>
      <c r="FW236" s="15"/>
      <c r="FX236" s="15"/>
      <c r="FY236" s="15"/>
      <c r="FZ236" s="15"/>
      <c r="GA236" s="15"/>
      <c r="GB236" s="15"/>
      <c r="GC236" s="15"/>
      <c r="GD236" s="15"/>
      <c r="GE236" s="15"/>
      <c r="GF236" s="15"/>
      <c r="GG236" s="15"/>
      <c r="GH236" s="15"/>
      <c r="GI236" s="15"/>
      <c r="GJ236" s="15"/>
      <c r="GK236" s="15"/>
      <c r="GL236" s="15"/>
      <c r="GM236" s="15"/>
      <c r="GN236" s="15"/>
      <c r="GO236" s="15"/>
      <c r="GP236" s="15"/>
      <c r="GQ236" s="15"/>
      <c r="GR236" s="15"/>
      <c r="GS236" s="15"/>
      <c r="GT236" s="15"/>
      <c r="GU236" s="15"/>
      <c r="GV236" s="15"/>
      <c r="GW236" s="15"/>
      <c r="GX236" s="15"/>
      <c r="GY236" s="15"/>
      <c r="GZ236" s="15"/>
      <c r="HA236" s="15"/>
      <c r="HB236" s="15"/>
      <c r="HC236" s="15"/>
      <c r="HD236" s="15"/>
      <c r="HE236" s="15"/>
      <c r="HF236" s="15"/>
      <c r="HG236" s="15"/>
      <c r="HH236" s="15"/>
      <c r="HI236" s="15"/>
      <c r="HJ236" s="15"/>
      <c r="HK236" s="15"/>
      <c r="HL236" s="15"/>
      <c r="HM236" s="15"/>
      <c r="HN236" s="15"/>
      <c r="HO236" s="15"/>
      <c r="HP236" s="15"/>
      <c r="HQ236" s="15"/>
      <c r="HR236" s="15"/>
      <c r="HS236" s="15"/>
      <c r="HT236" s="15"/>
      <c r="HU236" s="15"/>
      <c r="HV236" s="15"/>
      <c r="HW236" s="15"/>
      <c r="HX236" s="15"/>
      <c r="HY236" s="15"/>
      <c r="HZ236" s="15"/>
      <c r="IA236" s="15"/>
      <c r="IB236" s="15"/>
      <c r="IC236" s="15"/>
      <c r="ID236" s="15"/>
      <c r="IE236" s="15"/>
      <c r="IF236" s="15"/>
      <c r="IG236" s="15"/>
      <c r="IH236" s="15"/>
      <c r="II236" s="15"/>
      <c r="IJ236" s="15"/>
      <c r="IK236" s="15"/>
      <c r="IL236" s="15"/>
      <c r="IM236" s="15"/>
      <c r="IN236" s="15"/>
      <c r="IO236" s="15"/>
      <c r="IP236" s="15"/>
      <c r="IQ236" s="15"/>
      <c r="IR236" s="15"/>
      <c r="IS236" s="15"/>
      <c r="IT236" s="15"/>
      <c r="IU236" s="15"/>
      <c r="IV236" s="15"/>
      <c r="IW236" s="15"/>
      <c r="IX236" s="15"/>
      <c r="IY236" s="15"/>
      <c r="IZ236" s="15"/>
    </row>
    <row r="237" spans="1:260" s="10" customFormat="1" ht="36.75" customHeight="1">
      <c r="A237" s="11">
        <f t="shared" si="239"/>
        <v>26</v>
      </c>
      <c r="B237" s="16" t="str">
        <f>VLOOKUP(A237,'Tên tỉnh'!$A$3:$C$65,2,FALSE)</f>
        <v>VNPT Hải Dương</v>
      </c>
      <c r="C237" s="17" t="str">
        <f>VLOOKUP(A237,'Tên tỉnh'!$A$3:$C$65,3,FALSE)</f>
        <v>Hải Dương</v>
      </c>
      <c r="D237" s="18" t="s">
        <v>485</v>
      </c>
      <c r="E237" s="17" t="s">
        <v>486</v>
      </c>
      <c r="F237" s="19">
        <v>43633</v>
      </c>
      <c r="G237" s="11">
        <v>7</v>
      </c>
      <c r="H237" s="11" t="s">
        <v>492</v>
      </c>
      <c r="I237" s="20">
        <v>44056</v>
      </c>
      <c r="J237" s="21" t="s">
        <v>419</v>
      </c>
      <c r="K237" s="11" t="s">
        <v>26</v>
      </c>
      <c r="L237" s="13">
        <v>829150</v>
      </c>
      <c r="M237" s="13" t="e">
        <f>VLOOKUP(C236,[7]!Table1[[Province]:[Ngày HĐ dự phòng]],6,FALSE)</f>
        <v>#REF!</v>
      </c>
      <c r="N237" s="13" t="e">
        <f>VLOOKUP(C236,[7]!Table1[[Province]:[Ngày HĐ dự phòng]],7,FALSE)</f>
        <v>#REF!</v>
      </c>
      <c r="O237" s="13" t="e">
        <f t="shared" si="228"/>
        <v>#REF!</v>
      </c>
      <c r="P237" s="12"/>
      <c r="Q237" s="22" t="e">
        <f>VLOOKUP(C236,[7]!Table1[[Province]:[Ngày HĐ dự phòng]],16,FALSE)</f>
        <v>#REF!</v>
      </c>
      <c r="R237" s="12"/>
      <c r="S237" s="22">
        <v>44263</v>
      </c>
      <c r="T237" s="22">
        <v>44200</v>
      </c>
      <c r="U237" s="22" t="e">
        <f t="shared" si="262"/>
        <v>#REF!</v>
      </c>
      <c r="V237" s="14" t="e">
        <f t="shared" si="263"/>
        <v>#REF!</v>
      </c>
      <c r="W237" s="12">
        <v>30</v>
      </c>
      <c r="X237" s="14" t="e">
        <f t="shared" si="264"/>
        <v>#REF!</v>
      </c>
      <c r="Y237" s="218" t="e">
        <f>VLOOKUP(C236,[7]!Table1[[Province]:[Ngày HĐ dự phòng]],32,FALSE)</f>
        <v>#REF!</v>
      </c>
      <c r="Z237" s="22" t="e">
        <f>VLOOKUP(C236,[7]!Table1[[Province]:[Ngày HĐ dự phòng]],33,FALSE)</f>
        <v>#REF!</v>
      </c>
      <c r="AA237" s="218" t="e">
        <f>VLOOKUP(C236,[7]!Table1[[Province]:[Ngày HĐ dự phòng]],34,FALSE)</f>
        <v>#REF!</v>
      </c>
      <c r="AB237" s="22" t="e">
        <f>VLOOKUP(C236,[7]!Table1[[Province]:[Ngày HĐ dự phòng]],35,FALSE)</f>
        <v>#REF!</v>
      </c>
      <c r="AC237" s="40" t="e">
        <f t="shared" si="265"/>
        <v>#REF!</v>
      </c>
      <c r="AD237" s="43" t="e">
        <f t="shared" si="266"/>
        <v>#REF!</v>
      </c>
      <c r="AE237" s="43" t="e">
        <f t="shared" si="267"/>
        <v>#REF!</v>
      </c>
      <c r="AF237" s="39" t="e">
        <f>VLOOKUP(C236,[7]!Table1[[Province]:[Ngày HĐ dự phòng]],13,FALSE)</f>
        <v>#REF!</v>
      </c>
      <c r="AG237" s="39" t="e">
        <f t="shared" si="268"/>
        <v>#REF!</v>
      </c>
      <c r="AH237" s="39">
        <v>44200</v>
      </c>
      <c r="AI237" s="39">
        <v>44210</v>
      </c>
      <c r="AJ237" s="39">
        <v>44210</v>
      </c>
      <c r="AK237" s="232" t="s">
        <v>503</v>
      </c>
      <c r="AL237" s="230">
        <v>44272</v>
      </c>
      <c r="AM237" s="42">
        <v>492515100</v>
      </c>
      <c r="AN237" s="230">
        <v>45023</v>
      </c>
      <c r="AO237" s="39" t="e">
        <f t="shared" si="269"/>
        <v>#REF!</v>
      </c>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c r="EM237" s="15"/>
      <c r="EN237" s="15"/>
      <c r="EO237" s="15"/>
      <c r="EP237" s="15"/>
      <c r="EQ237" s="15"/>
      <c r="ER237" s="15"/>
      <c r="ES237" s="15"/>
      <c r="ET237" s="15"/>
      <c r="EU237" s="15"/>
      <c r="EV237" s="15"/>
      <c r="EW237" s="15"/>
      <c r="EX237" s="15"/>
      <c r="EY237" s="15"/>
      <c r="EZ237" s="15"/>
      <c r="FA237" s="15"/>
      <c r="FB237" s="15"/>
      <c r="FC237" s="15"/>
      <c r="FD237" s="15"/>
      <c r="FE237" s="15"/>
      <c r="FF237" s="15"/>
      <c r="FG237" s="15"/>
      <c r="FH237" s="15"/>
      <c r="FI237" s="15"/>
      <c r="FJ237" s="15"/>
      <c r="FK237" s="15"/>
      <c r="FL237" s="15"/>
      <c r="FM237" s="15"/>
      <c r="FN237" s="15"/>
      <c r="FO237" s="15"/>
      <c r="FP237" s="15"/>
      <c r="FQ237" s="15"/>
      <c r="FR237" s="15"/>
      <c r="FS237" s="15"/>
      <c r="FT237" s="15"/>
      <c r="FU237" s="15"/>
      <c r="FV237" s="15"/>
      <c r="FW237" s="15"/>
      <c r="FX237" s="15"/>
      <c r="FY237" s="15"/>
      <c r="FZ237" s="15"/>
      <c r="GA237" s="15"/>
      <c r="GB237" s="15"/>
      <c r="GC237" s="15"/>
      <c r="GD237" s="15"/>
      <c r="GE237" s="15"/>
      <c r="GF237" s="15"/>
      <c r="GG237" s="15"/>
      <c r="GH237" s="15"/>
      <c r="GI237" s="15"/>
      <c r="GJ237" s="15"/>
      <c r="GK237" s="15"/>
      <c r="GL237" s="15"/>
      <c r="GM237" s="15"/>
      <c r="GN237" s="15"/>
      <c r="GO237" s="15"/>
      <c r="GP237" s="15"/>
      <c r="GQ237" s="15"/>
      <c r="GR237" s="15"/>
      <c r="GS237" s="15"/>
      <c r="GT237" s="15"/>
      <c r="GU237" s="15"/>
      <c r="GV237" s="15"/>
      <c r="GW237" s="15"/>
      <c r="GX237" s="15"/>
      <c r="GY237" s="15"/>
      <c r="GZ237" s="15"/>
      <c r="HA237" s="15"/>
      <c r="HB237" s="15"/>
      <c r="HC237" s="15"/>
      <c r="HD237" s="15"/>
      <c r="HE237" s="15"/>
      <c r="HF237" s="15"/>
      <c r="HG237" s="15"/>
      <c r="HH237" s="15"/>
      <c r="HI237" s="15"/>
      <c r="HJ237" s="15"/>
      <c r="HK237" s="15"/>
      <c r="HL237" s="15"/>
      <c r="HM237" s="15"/>
      <c r="HN237" s="15"/>
      <c r="HO237" s="15"/>
      <c r="HP237" s="15"/>
      <c r="HQ237" s="15"/>
      <c r="HR237" s="15"/>
      <c r="HS237" s="15"/>
      <c r="HT237" s="15"/>
      <c r="HU237" s="15"/>
      <c r="HV237" s="15"/>
      <c r="HW237" s="15"/>
      <c r="HX237" s="15"/>
      <c r="HY237" s="15"/>
      <c r="HZ237" s="15"/>
      <c r="IA237" s="15"/>
      <c r="IB237" s="15"/>
      <c r="IC237" s="15"/>
      <c r="ID237" s="15"/>
      <c r="IE237" s="15"/>
      <c r="IF237" s="15"/>
      <c r="IG237" s="15"/>
      <c r="IH237" s="15"/>
      <c r="II237" s="15"/>
      <c r="IJ237" s="15"/>
      <c r="IK237" s="15"/>
      <c r="IL237" s="15"/>
      <c r="IM237" s="15"/>
      <c r="IN237" s="15"/>
      <c r="IO237" s="15"/>
      <c r="IP237" s="15"/>
      <c r="IQ237" s="15"/>
      <c r="IR237" s="15"/>
      <c r="IS237" s="15"/>
      <c r="IT237" s="15"/>
      <c r="IU237" s="15"/>
      <c r="IV237" s="15"/>
      <c r="IW237" s="15"/>
      <c r="IX237" s="15"/>
      <c r="IY237" s="15"/>
      <c r="IZ237" s="15"/>
    </row>
    <row r="238" spans="1:260" s="10" customFormat="1" ht="36.75" customHeight="1">
      <c r="A238" s="11">
        <f t="shared" si="239"/>
        <v>26</v>
      </c>
      <c r="B238" s="16" t="str">
        <f>VLOOKUP(A238,'Tên tỉnh'!$A$3:$C$65,2,FALSE)</f>
        <v>VNPT Hải Dương</v>
      </c>
      <c r="C238" s="17" t="str">
        <f>VLOOKUP(A238,'Tên tỉnh'!$A$3:$C$65,3,FALSE)</f>
        <v>Hải Dương</v>
      </c>
      <c r="D238" s="18" t="s">
        <v>485</v>
      </c>
      <c r="E238" s="17" t="s">
        <v>486</v>
      </c>
      <c r="F238" s="19">
        <v>43633</v>
      </c>
      <c r="G238" s="11">
        <v>8</v>
      </c>
      <c r="H238" s="11" t="s">
        <v>493</v>
      </c>
      <c r="I238" s="20">
        <v>44056</v>
      </c>
      <c r="J238" s="21" t="s">
        <v>419</v>
      </c>
      <c r="K238" s="11" t="s">
        <v>26</v>
      </c>
      <c r="L238" s="13">
        <v>829150</v>
      </c>
      <c r="M238" s="13" t="e">
        <f>VLOOKUP(C238,[8]Sheet1!$B$2:$AH$2,5,FALSE)</f>
        <v>#N/A</v>
      </c>
      <c r="N238" s="13" t="e">
        <f>VLOOKUP(C238,[8]Sheet1!$B$2:$AH$2,6,FALSE)</f>
        <v>#N/A</v>
      </c>
      <c r="O238" s="13" t="e">
        <f t="shared" si="228"/>
        <v>#N/A</v>
      </c>
      <c r="P238" s="12"/>
      <c r="Q238" s="22" t="e">
        <f>VLOOKUP(C238,[8]Sheet1!$B$2:$AH$2,14,FALSE)</f>
        <v>#N/A</v>
      </c>
      <c r="R238" s="12"/>
      <c r="S238" s="22">
        <v>44279</v>
      </c>
      <c r="T238" s="22">
        <v>44223</v>
      </c>
      <c r="U238" s="22" t="e">
        <f t="shared" si="262"/>
        <v>#N/A</v>
      </c>
      <c r="V238" s="14" t="e">
        <f t="shared" si="263"/>
        <v>#N/A</v>
      </c>
      <c r="W238" s="12">
        <v>30</v>
      </c>
      <c r="X238" s="14" t="e">
        <f t="shared" si="264"/>
        <v>#N/A</v>
      </c>
      <c r="Y238" s="218" t="e">
        <f>VLOOKUP(C238,[8]Sheet1!$B$2:$AH$2,30,FALSE)</f>
        <v>#N/A</v>
      </c>
      <c r="Z238" s="22" t="e">
        <f>VLOOKUP(C238,[8]Sheet1!$B$2:$AH$2,31,FALSE)</f>
        <v>#N/A</v>
      </c>
      <c r="AA238" s="218" t="e">
        <f>VLOOKUP(C238,[8]Sheet1!$B$2:$AH$2,32,FALSE)</f>
        <v>#N/A</v>
      </c>
      <c r="AB238" s="22" t="e">
        <f>VLOOKUP(C238,[8]Sheet1!$B$2:$AH$2,33,FALSE)</f>
        <v>#N/A</v>
      </c>
      <c r="AC238" s="40" t="e">
        <f t="shared" si="265"/>
        <v>#N/A</v>
      </c>
      <c r="AD238" s="43" t="e">
        <f t="shared" si="266"/>
        <v>#N/A</v>
      </c>
      <c r="AE238" s="43" t="e">
        <f t="shared" si="267"/>
        <v>#N/A</v>
      </c>
      <c r="AF238" s="39" t="e">
        <f>VLOOKUP(C238,[8]Sheet1!$B$2:$AH$2,12,FALSE)</f>
        <v>#N/A</v>
      </c>
      <c r="AG238" s="39" t="e">
        <f t="shared" si="268"/>
        <v>#N/A</v>
      </c>
      <c r="AH238" s="39">
        <v>44223</v>
      </c>
      <c r="AI238" s="39">
        <v>44230</v>
      </c>
      <c r="AJ238" s="39">
        <v>44230</v>
      </c>
      <c r="AK238" s="232" t="s">
        <v>504</v>
      </c>
      <c r="AL238" s="230">
        <v>44288</v>
      </c>
      <c r="AM238" s="42">
        <v>262218688</v>
      </c>
      <c r="AN238" s="230">
        <v>45040</v>
      </c>
      <c r="AO238" s="39" t="e">
        <f t="shared" si="269"/>
        <v>#N/A</v>
      </c>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c r="EM238" s="15"/>
      <c r="EN238" s="15"/>
      <c r="EO238" s="15"/>
      <c r="EP238" s="15"/>
      <c r="EQ238" s="15"/>
      <c r="ER238" s="15"/>
      <c r="ES238" s="15"/>
      <c r="ET238" s="15"/>
      <c r="EU238" s="15"/>
      <c r="EV238" s="15"/>
      <c r="EW238" s="15"/>
      <c r="EX238" s="15"/>
      <c r="EY238" s="15"/>
      <c r="EZ238" s="15"/>
      <c r="FA238" s="15"/>
      <c r="FB238" s="15"/>
      <c r="FC238" s="15"/>
      <c r="FD238" s="15"/>
      <c r="FE238" s="15"/>
      <c r="FF238" s="15"/>
      <c r="FG238" s="15"/>
      <c r="FH238" s="15"/>
      <c r="FI238" s="15"/>
      <c r="FJ238" s="15"/>
      <c r="FK238" s="15"/>
      <c r="FL238" s="15"/>
      <c r="FM238" s="15"/>
      <c r="FN238" s="15"/>
      <c r="FO238" s="15"/>
      <c r="FP238" s="15"/>
      <c r="FQ238" s="15"/>
      <c r="FR238" s="15"/>
      <c r="FS238" s="15"/>
      <c r="FT238" s="15"/>
      <c r="FU238" s="15"/>
      <c r="FV238" s="15"/>
      <c r="FW238" s="15"/>
      <c r="FX238" s="15"/>
      <c r="FY238" s="15"/>
      <c r="FZ238" s="15"/>
      <c r="GA238" s="15"/>
      <c r="GB238" s="15"/>
      <c r="GC238" s="15"/>
      <c r="GD238" s="15"/>
      <c r="GE238" s="15"/>
      <c r="GF238" s="15"/>
      <c r="GG238" s="15"/>
      <c r="GH238" s="15"/>
      <c r="GI238" s="15"/>
      <c r="GJ238" s="15"/>
      <c r="GK238" s="15"/>
      <c r="GL238" s="15"/>
      <c r="GM238" s="15"/>
      <c r="GN238" s="15"/>
      <c r="GO238" s="15"/>
      <c r="GP238" s="15"/>
      <c r="GQ238" s="15"/>
      <c r="GR238" s="15"/>
      <c r="GS238" s="15"/>
      <c r="GT238" s="15"/>
      <c r="GU238" s="15"/>
      <c r="GV238" s="15"/>
      <c r="GW238" s="15"/>
      <c r="GX238" s="15"/>
      <c r="GY238" s="15"/>
      <c r="GZ238" s="15"/>
      <c r="HA238" s="15"/>
      <c r="HB238" s="15"/>
      <c r="HC238" s="15"/>
      <c r="HD238" s="15"/>
      <c r="HE238" s="15"/>
      <c r="HF238" s="15"/>
      <c r="HG238" s="15"/>
      <c r="HH238" s="15"/>
      <c r="HI238" s="15"/>
      <c r="HJ238" s="15"/>
      <c r="HK238" s="15"/>
      <c r="HL238" s="15"/>
      <c r="HM238" s="15"/>
      <c r="HN238" s="15"/>
      <c r="HO238" s="15"/>
      <c r="HP238" s="15"/>
      <c r="HQ238" s="15"/>
      <c r="HR238" s="15"/>
      <c r="HS238" s="15"/>
      <c r="HT238" s="15"/>
      <c r="HU238" s="15"/>
      <c r="HV238" s="15"/>
      <c r="HW238" s="15"/>
      <c r="HX238" s="15"/>
      <c r="HY238" s="15"/>
      <c r="HZ238" s="15"/>
      <c r="IA238" s="15"/>
      <c r="IB238" s="15"/>
      <c r="IC238" s="15"/>
      <c r="ID238" s="15"/>
      <c r="IE238" s="15"/>
      <c r="IF238" s="15"/>
      <c r="IG238" s="15"/>
      <c r="IH238" s="15"/>
      <c r="II238" s="15"/>
      <c r="IJ238" s="15"/>
      <c r="IK238" s="15"/>
      <c r="IL238" s="15"/>
      <c r="IM238" s="15"/>
      <c r="IN238" s="15"/>
      <c r="IO238" s="15"/>
      <c r="IP238" s="15"/>
      <c r="IQ238" s="15"/>
      <c r="IR238" s="15"/>
      <c r="IS238" s="15"/>
      <c r="IT238" s="15"/>
      <c r="IU238" s="15"/>
      <c r="IV238" s="15"/>
      <c r="IW238" s="15"/>
      <c r="IX238" s="15"/>
      <c r="IY238" s="15"/>
      <c r="IZ238" s="15"/>
    </row>
    <row r="239" spans="1:260" s="10" customFormat="1" ht="28.5" customHeight="1">
      <c r="A239" s="23"/>
      <c r="B239" s="24" t="str">
        <f t="shared" ref="B239" si="270">B231&amp;" Total"</f>
        <v>VNPT Hải Dương Total</v>
      </c>
      <c r="C239" s="24"/>
      <c r="D239" s="25"/>
      <c r="E239" s="228"/>
      <c r="F239" s="26"/>
      <c r="G239" s="23"/>
      <c r="H239" s="25"/>
      <c r="I239" s="26"/>
      <c r="J239" s="27"/>
      <c r="K239" s="25"/>
      <c r="L239" s="28"/>
      <c r="M239" s="28"/>
      <c r="N239" s="28"/>
      <c r="O239" s="29" t="e">
        <f t="shared" ref="O239" si="271">SUBTOTAL(9,O231:O238)</f>
        <v>#REF!</v>
      </c>
      <c r="P239" s="12"/>
      <c r="Q239" s="11"/>
      <c r="R239" s="28"/>
      <c r="S239" s="30"/>
      <c r="T239" s="31"/>
      <c r="U239" s="22"/>
      <c r="V239" s="32"/>
      <c r="W239" s="33"/>
      <c r="X239" s="14"/>
      <c r="Y239" s="218"/>
      <c r="Z239" s="22"/>
      <c r="AA239" s="218"/>
      <c r="AB239" s="22"/>
      <c r="AC239" s="38"/>
      <c r="AD239" s="38"/>
      <c r="AE239" s="38"/>
      <c r="AF239" s="38"/>
      <c r="AG239" s="38"/>
      <c r="AH239" s="38"/>
      <c r="AI239" s="38"/>
      <c r="AJ239" s="38"/>
      <c r="AK239" s="38"/>
      <c r="AL239" s="38"/>
      <c r="AM239" s="38"/>
      <c r="AN239" s="38"/>
      <c r="AO239" s="38"/>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c r="EM239" s="15"/>
      <c r="EN239" s="15"/>
      <c r="EO239" s="15"/>
      <c r="EP239" s="15"/>
      <c r="EQ239" s="15"/>
      <c r="ER239" s="15"/>
      <c r="ES239" s="15"/>
      <c r="ET239" s="15"/>
      <c r="EU239" s="15"/>
      <c r="EV239" s="15"/>
      <c r="EW239" s="15"/>
      <c r="EX239" s="15"/>
      <c r="EY239" s="15"/>
      <c r="EZ239" s="15"/>
      <c r="FA239" s="15"/>
      <c r="FB239" s="15"/>
      <c r="FC239" s="15"/>
      <c r="FD239" s="15"/>
      <c r="FE239" s="15"/>
      <c r="FF239" s="15"/>
      <c r="FG239" s="15"/>
      <c r="FH239" s="15"/>
      <c r="FI239" s="15"/>
      <c r="FJ239" s="15"/>
      <c r="FK239" s="15"/>
      <c r="FL239" s="15"/>
      <c r="FM239" s="15"/>
      <c r="FN239" s="15"/>
      <c r="FO239" s="15"/>
      <c r="FP239" s="15"/>
      <c r="FQ239" s="15"/>
      <c r="FR239" s="15"/>
      <c r="FS239" s="15"/>
      <c r="FT239" s="15"/>
      <c r="FU239" s="15"/>
      <c r="FV239" s="15"/>
      <c r="FW239" s="15"/>
      <c r="FX239" s="15"/>
      <c r="FY239" s="15"/>
      <c r="FZ239" s="15"/>
      <c r="GA239" s="15"/>
      <c r="GB239" s="15"/>
      <c r="GC239" s="15"/>
      <c r="GD239" s="15"/>
      <c r="GE239" s="15"/>
      <c r="GF239" s="15"/>
      <c r="GG239" s="15"/>
      <c r="GH239" s="15"/>
      <c r="GI239" s="15"/>
      <c r="GJ239" s="15"/>
      <c r="GK239" s="15"/>
      <c r="GL239" s="15"/>
      <c r="GM239" s="15"/>
      <c r="GN239" s="15"/>
      <c r="GO239" s="15"/>
      <c r="GP239" s="15"/>
      <c r="GQ239" s="15"/>
      <c r="GR239" s="15"/>
      <c r="GS239" s="15"/>
      <c r="GT239" s="15"/>
      <c r="GU239" s="15"/>
      <c r="GV239" s="15"/>
      <c r="GW239" s="15"/>
      <c r="GX239" s="15"/>
      <c r="GY239" s="15"/>
      <c r="GZ239" s="15"/>
      <c r="HA239" s="15"/>
      <c r="HB239" s="15"/>
      <c r="HC239" s="15"/>
      <c r="HD239" s="15"/>
      <c r="HE239" s="15"/>
      <c r="HF239" s="15"/>
      <c r="HG239" s="15"/>
      <c r="HH239" s="15"/>
      <c r="HI239" s="15"/>
      <c r="HJ239" s="15"/>
      <c r="HK239" s="15"/>
      <c r="HL239" s="15"/>
      <c r="HM239" s="15"/>
      <c r="HN239" s="15"/>
      <c r="HO239" s="15"/>
      <c r="HP239" s="15"/>
      <c r="HQ239" s="15"/>
      <c r="HR239" s="15"/>
      <c r="HS239" s="15"/>
      <c r="HT239" s="15"/>
      <c r="HU239" s="15"/>
      <c r="HV239" s="15"/>
      <c r="HW239" s="15"/>
      <c r="HX239" s="15"/>
      <c r="HY239" s="15"/>
      <c r="HZ239" s="15"/>
      <c r="IA239" s="15"/>
      <c r="IB239" s="15"/>
      <c r="IC239" s="15"/>
      <c r="ID239" s="15"/>
      <c r="IE239" s="15"/>
      <c r="IF239" s="15"/>
      <c r="IG239" s="15"/>
      <c r="IH239" s="15"/>
      <c r="II239" s="15"/>
      <c r="IJ239" s="15"/>
      <c r="IK239" s="15"/>
      <c r="IL239" s="15"/>
      <c r="IM239" s="15"/>
      <c r="IN239" s="15"/>
      <c r="IO239" s="15"/>
      <c r="IP239" s="15"/>
      <c r="IQ239" s="15"/>
      <c r="IR239" s="15"/>
      <c r="IS239" s="15"/>
      <c r="IT239" s="15"/>
      <c r="IU239" s="15"/>
      <c r="IV239" s="15"/>
      <c r="IW239" s="15"/>
      <c r="IX239" s="15"/>
      <c r="IY239" s="15"/>
      <c r="IZ239" s="15"/>
    </row>
    <row r="240" spans="1:260" s="10" customFormat="1" ht="36.75" customHeight="1">
      <c r="A240" s="11">
        <f t="shared" si="239"/>
        <v>27</v>
      </c>
      <c r="B240" s="16" t="str">
        <f>VLOOKUP(A240,'Tên tỉnh'!$A$3:$C$65,2,FALSE)</f>
        <v>VNPT Hải Phòng</v>
      </c>
      <c r="C240" s="17" t="str">
        <f>VLOOKUP(A240,'Tên tỉnh'!$A$3:$C$65,3,FALSE)</f>
        <v>Hải Phòng</v>
      </c>
      <c r="D240" s="18" t="s">
        <v>485</v>
      </c>
      <c r="E240" s="17" t="s">
        <v>486</v>
      </c>
      <c r="F240" s="19">
        <v>43633</v>
      </c>
      <c r="G240" s="11">
        <v>1</v>
      </c>
      <c r="H240" s="11" t="s">
        <v>487</v>
      </c>
      <c r="I240" s="20">
        <v>44056</v>
      </c>
      <c r="J240" s="21" t="s">
        <v>419</v>
      </c>
      <c r="K240" s="11" t="s">
        <v>26</v>
      </c>
      <c r="L240" s="13">
        <v>829150</v>
      </c>
      <c r="M240" s="13" t="e">
        <f>VLOOKUP(C240,[1]!Table1[[Province]:[Ngày HĐ dự phòng]],5,FALSE)</f>
        <v>#REF!</v>
      </c>
      <c r="N240" s="13" t="e">
        <f>VLOOKUP(C240,[1]!Table1[[Province]:[Ngày HĐ dự phòng]],6,FALSE)</f>
        <v>#REF!</v>
      </c>
      <c r="O240" s="13" t="e">
        <f t="shared" si="228"/>
        <v>#REF!</v>
      </c>
      <c r="P240" s="12"/>
      <c r="Q240" s="22" t="e">
        <f>VLOOKUP(C240,[1]!Table1[[Province]:[Ngày HĐ dự phòng]],15,FALSE)</f>
        <v>#REF!</v>
      </c>
      <c r="R240" s="12"/>
      <c r="S240" s="22">
        <v>44153</v>
      </c>
      <c r="T240" s="22">
        <v>44068</v>
      </c>
      <c r="U240" s="22" t="e">
        <f t="shared" ref="U240:U247" si="272">Q240</f>
        <v>#REF!</v>
      </c>
      <c r="V240" s="14" t="e">
        <f t="shared" ref="V240:V247" si="273">U240-T240+1</f>
        <v>#REF!</v>
      </c>
      <c r="W240" s="12">
        <v>45</v>
      </c>
      <c r="X240" s="14" t="e">
        <f t="shared" ref="X240:X247" si="274">V240-W240</f>
        <v>#REF!</v>
      </c>
      <c r="Y240" s="218" t="e">
        <f>VLOOKUP(C240,[1]!Table1[[Province]:[Ngày HĐ dự phòng]],34,FALSE)</f>
        <v>#REF!</v>
      </c>
      <c r="Z240" s="22" t="e">
        <f>VLOOKUP(C240,[1]!Table1[[Province]:[Ngày HĐ dự phòng]],35,FALSE)</f>
        <v>#REF!</v>
      </c>
      <c r="AA240" s="218" t="e">
        <f>VLOOKUP(C240,[1]!Table1[[Province]:[Ngày HĐ dự phòng]],36,FALSE)</f>
        <v>#REF!</v>
      </c>
      <c r="AB240" s="22" t="e">
        <f>VLOOKUP(C240,[1]!Table1[[Province]:[Ngày HĐ dự phòng]],37,FALSE)</f>
        <v>#REF!</v>
      </c>
      <c r="AC240" s="40" t="e">
        <f t="shared" ref="AC240:AC247" si="275">O240</f>
        <v>#REF!</v>
      </c>
      <c r="AD240" s="43" t="e">
        <f t="shared" ref="AD240:AD247" si="276">AC240*0.1</f>
        <v>#REF!</v>
      </c>
      <c r="AE240" s="43" t="e">
        <f t="shared" ref="AE240:AE247" si="277">AC240+AD240</f>
        <v>#REF!</v>
      </c>
      <c r="AF240" s="39" t="e">
        <f>VLOOKUP(C240,[1]!Table1[[Province]:[Ngày HĐ dự phòng]],13,FALSE)</f>
        <v>#REF!</v>
      </c>
      <c r="AG240" s="39" t="e">
        <f t="shared" ref="AG240:AG247" si="278">AF240</f>
        <v>#REF!</v>
      </c>
      <c r="AH240" s="39">
        <v>44068</v>
      </c>
      <c r="AI240" s="39">
        <v>44097</v>
      </c>
      <c r="AJ240" s="39">
        <v>44097</v>
      </c>
      <c r="AK240" s="231" t="s">
        <v>497</v>
      </c>
      <c r="AL240" s="230">
        <v>44153</v>
      </c>
      <c r="AM240" s="42">
        <v>3008400799</v>
      </c>
      <c r="AN240" s="230">
        <v>44913</v>
      </c>
      <c r="AO240" s="39" t="e">
        <f t="shared" ref="AO240:AO247" si="279">AF240</f>
        <v>#REF!</v>
      </c>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c r="EM240" s="15"/>
      <c r="EN240" s="15"/>
      <c r="EO240" s="15"/>
      <c r="EP240" s="15"/>
      <c r="EQ240" s="15"/>
      <c r="ER240" s="15"/>
      <c r="ES240" s="15"/>
      <c r="ET240" s="15"/>
      <c r="EU240" s="15"/>
      <c r="EV240" s="15"/>
      <c r="EW240" s="15"/>
      <c r="EX240" s="15"/>
      <c r="EY240" s="15"/>
      <c r="EZ240" s="15"/>
      <c r="FA240" s="15"/>
      <c r="FB240" s="15"/>
      <c r="FC240" s="15"/>
      <c r="FD240" s="15"/>
      <c r="FE240" s="15"/>
      <c r="FF240" s="15"/>
      <c r="FG240" s="15"/>
      <c r="FH240" s="15"/>
      <c r="FI240" s="15"/>
      <c r="FJ240" s="15"/>
      <c r="FK240" s="15"/>
      <c r="FL240" s="15"/>
      <c r="FM240" s="15"/>
      <c r="FN240" s="15"/>
      <c r="FO240" s="15"/>
      <c r="FP240" s="15"/>
      <c r="FQ240" s="15"/>
      <c r="FR240" s="15"/>
      <c r="FS240" s="15"/>
      <c r="FT240" s="15"/>
      <c r="FU240" s="15"/>
      <c r="FV240" s="15"/>
      <c r="FW240" s="15"/>
      <c r="FX240" s="15"/>
      <c r="FY240" s="15"/>
      <c r="FZ240" s="15"/>
      <c r="GA240" s="15"/>
      <c r="GB240" s="15"/>
      <c r="GC240" s="15"/>
      <c r="GD240" s="15"/>
      <c r="GE240" s="15"/>
      <c r="GF240" s="15"/>
      <c r="GG240" s="15"/>
      <c r="GH240" s="15"/>
      <c r="GI240" s="15"/>
      <c r="GJ240" s="15"/>
      <c r="GK240" s="15"/>
      <c r="GL240" s="15"/>
      <c r="GM240" s="15"/>
      <c r="GN240" s="15"/>
      <c r="GO240" s="15"/>
      <c r="GP240" s="15"/>
      <c r="GQ240" s="15"/>
      <c r="GR240" s="15"/>
      <c r="GS240" s="15"/>
      <c r="GT240" s="15"/>
      <c r="GU240" s="15"/>
      <c r="GV240" s="15"/>
      <c r="GW240" s="15"/>
      <c r="GX240" s="15"/>
      <c r="GY240" s="15"/>
      <c r="GZ240" s="15"/>
      <c r="HA240" s="15"/>
      <c r="HB240" s="15"/>
      <c r="HC240" s="15"/>
      <c r="HD240" s="15"/>
      <c r="HE240" s="15"/>
      <c r="HF240" s="15"/>
      <c r="HG240" s="15"/>
      <c r="HH240" s="15"/>
      <c r="HI240" s="15"/>
      <c r="HJ240" s="15"/>
      <c r="HK240" s="15"/>
      <c r="HL240" s="15"/>
      <c r="HM240" s="15"/>
      <c r="HN240" s="15"/>
      <c r="HO240" s="15"/>
      <c r="HP240" s="15"/>
      <c r="HQ240" s="15"/>
      <c r="HR240" s="15"/>
      <c r="HS240" s="15"/>
      <c r="HT240" s="15"/>
      <c r="HU240" s="15"/>
      <c r="HV240" s="15"/>
      <c r="HW240" s="15"/>
      <c r="HX240" s="15"/>
      <c r="HY240" s="15"/>
      <c r="HZ240" s="15"/>
      <c r="IA240" s="15"/>
      <c r="IB240" s="15"/>
      <c r="IC240" s="15"/>
      <c r="ID240" s="15"/>
      <c r="IE240" s="15"/>
      <c r="IF240" s="15"/>
      <c r="IG240" s="15"/>
      <c r="IH240" s="15"/>
      <c r="II240" s="15"/>
      <c r="IJ240" s="15"/>
      <c r="IK240" s="15"/>
      <c r="IL240" s="15"/>
      <c r="IM240" s="15"/>
      <c r="IN240" s="15"/>
      <c r="IO240" s="15"/>
      <c r="IP240" s="15"/>
      <c r="IQ240" s="15"/>
      <c r="IR240" s="15"/>
      <c r="IS240" s="15"/>
      <c r="IT240" s="15"/>
      <c r="IU240" s="15"/>
      <c r="IV240" s="15"/>
      <c r="IW240" s="15"/>
      <c r="IX240" s="15"/>
      <c r="IY240" s="15"/>
      <c r="IZ240" s="15"/>
    </row>
    <row r="241" spans="1:260" s="10" customFormat="1" ht="36.75" customHeight="1">
      <c r="A241" s="11">
        <f t="shared" si="239"/>
        <v>27</v>
      </c>
      <c r="B241" s="16" t="str">
        <f>VLOOKUP(A241,'Tên tỉnh'!$A$3:$C$65,2,FALSE)</f>
        <v>VNPT Hải Phòng</v>
      </c>
      <c r="C241" s="17" t="str">
        <f>VLOOKUP(A241,'Tên tỉnh'!$A$3:$C$65,3,FALSE)</f>
        <v>Hải Phòng</v>
      </c>
      <c r="D241" s="18" t="s">
        <v>485</v>
      </c>
      <c r="E241" s="17" t="s">
        <v>486</v>
      </c>
      <c r="F241" s="19">
        <v>43633</v>
      </c>
      <c r="G241" s="11">
        <v>2</v>
      </c>
      <c r="H241" s="12" t="s">
        <v>488</v>
      </c>
      <c r="I241" s="20">
        <v>44056</v>
      </c>
      <c r="J241" s="21" t="s">
        <v>419</v>
      </c>
      <c r="K241" s="11" t="s">
        <v>26</v>
      </c>
      <c r="L241" s="13">
        <v>829150</v>
      </c>
      <c r="M241" s="13" t="e">
        <f>VLOOKUP(C241,[2]!Table1[[Province]:[Ngày HĐ dự phòng]],5,FALSE)</f>
        <v>#REF!</v>
      </c>
      <c r="N241" s="13" t="e">
        <f>VLOOKUP(C241,[2]!Table1[[Province]:[Ngày HĐ dự phòng]],6,FALSE)</f>
        <v>#REF!</v>
      </c>
      <c r="O241" s="13" t="e">
        <f t="shared" si="228"/>
        <v>#REF!</v>
      </c>
      <c r="P241" s="12"/>
      <c r="Q241" s="22" t="e">
        <f>VLOOKUP(C241,[2]!Table1[[Province]:[Ngày HĐ dự phòng]],14,FALSE)</f>
        <v>#REF!</v>
      </c>
      <c r="R241" s="12"/>
      <c r="S241" s="22">
        <v>44154</v>
      </c>
      <c r="T241" s="22">
        <v>44091</v>
      </c>
      <c r="U241" s="22" t="e">
        <f t="shared" si="272"/>
        <v>#REF!</v>
      </c>
      <c r="V241" s="14" t="e">
        <f t="shared" si="273"/>
        <v>#REF!</v>
      </c>
      <c r="W241" s="12">
        <v>30</v>
      </c>
      <c r="X241" s="14" t="e">
        <f t="shared" si="274"/>
        <v>#REF!</v>
      </c>
      <c r="Y241" s="218" t="e">
        <f>VLOOKUP(C241,[2]!Table1[[Province]:[Ngày HĐ dự phòng]],30,FALSE)</f>
        <v>#REF!</v>
      </c>
      <c r="Z241" s="22" t="e">
        <f>VLOOKUP(C241,[2]!Table1[[Province]:[Ngày HĐ dự phòng]],31,FALSE)</f>
        <v>#REF!</v>
      </c>
      <c r="AA241" s="218" t="e">
        <f>VLOOKUP(C241,[2]!Table1[[Province]:[Ngày HĐ dự phòng]],32,FALSE)</f>
        <v>#REF!</v>
      </c>
      <c r="AB241" s="22" t="e">
        <f>VLOOKUP(C241,[2]!Table1[[Province]:[Ngày HĐ dự phòng]],33,FALSE)</f>
        <v>#REF!</v>
      </c>
      <c r="AC241" s="40" t="e">
        <f t="shared" si="275"/>
        <v>#REF!</v>
      </c>
      <c r="AD241" s="43" t="e">
        <f t="shared" si="276"/>
        <v>#REF!</v>
      </c>
      <c r="AE241" s="43" t="e">
        <f t="shared" si="277"/>
        <v>#REF!</v>
      </c>
      <c r="AF241" s="39" t="e">
        <f>VLOOKUP(C241,[2]!Table1[[Province]:[Ngày HĐ dự phòng]],12,FALSE)</f>
        <v>#REF!</v>
      </c>
      <c r="AG241" s="39" t="e">
        <f t="shared" si="278"/>
        <v>#REF!</v>
      </c>
      <c r="AH241" s="39">
        <v>44091</v>
      </c>
      <c r="AI241" s="39">
        <v>44111</v>
      </c>
      <c r="AJ241" s="39">
        <v>44111</v>
      </c>
      <c r="AK241" s="231" t="s">
        <v>498</v>
      </c>
      <c r="AL241" s="230">
        <v>44154</v>
      </c>
      <c r="AM241" s="42">
        <v>1557031765</v>
      </c>
      <c r="AN241" s="230">
        <v>44914</v>
      </c>
      <c r="AO241" s="39" t="e">
        <f t="shared" si="279"/>
        <v>#REF!</v>
      </c>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c r="EM241" s="15"/>
      <c r="EN241" s="15"/>
      <c r="EO241" s="15"/>
      <c r="EP241" s="15"/>
      <c r="EQ241" s="15"/>
      <c r="ER241" s="15"/>
      <c r="ES241" s="15"/>
      <c r="ET241" s="15"/>
      <c r="EU241" s="15"/>
      <c r="EV241" s="15"/>
      <c r="EW241" s="15"/>
      <c r="EX241" s="15"/>
      <c r="EY241" s="15"/>
      <c r="EZ241" s="15"/>
      <c r="FA241" s="15"/>
      <c r="FB241" s="15"/>
      <c r="FC241" s="15"/>
      <c r="FD241" s="15"/>
      <c r="FE241" s="15"/>
      <c r="FF241" s="15"/>
      <c r="FG241" s="15"/>
      <c r="FH241" s="15"/>
      <c r="FI241" s="15"/>
      <c r="FJ241" s="15"/>
      <c r="FK241" s="15"/>
      <c r="FL241" s="15"/>
      <c r="FM241" s="15"/>
      <c r="FN241" s="15"/>
      <c r="FO241" s="15"/>
      <c r="FP241" s="15"/>
      <c r="FQ241" s="15"/>
      <c r="FR241" s="15"/>
      <c r="FS241" s="15"/>
      <c r="FT241" s="15"/>
      <c r="FU241" s="15"/>
      <c r="FV241" s="15"/>
      <c r="FW241" s="15"/>
      <c r="FX241" s="15"/>
      <c r="FY241" s="15"/>
      <c r="FZ241" s="15"/>
      <c r="GA241" s="15"/>
      <c r="GB241" s="15"/>
      <c r="GC241" s="15"/>
      <c r="GD241" s="15"/>
      <c r="GE241" s="15"/>
      <c r="GF241" s="15"/>
      <c r="GG241" s="15"/>
      <c r="GH241" s="15"/>
      <c r="GI241" s="15"/>
      <c r="GJ241" s="15"/>
      <c r="GK241" s="15"/>
      <c r="GL241" s="15"/>
      <c r="GM241" s="15"/>
      <c r="GN241" s="15"/>
      <c r="GO241" s="15"/>
      <c r="GP241" s="15"/>
      <c r="GQ241" s="15"/>
      <c r="GR241" s="15"/>
      <c r="GS241" s="15"/>
      <c r="GT241" s="15"/>
      <c r="GU241" s="15"/>
      <c r="GV241" s="15"/>
      <c r="GW241" s="15"/>
      <c r="GX241" s="15"/>
      <c r="GY241" s="15"/>
      <c r="GZ241" s="15"/>
      <c r="HA241" s="15"/>
      <c r="HB241" s="15"/>
      <c r="HC241" s="15"/>
      <c r="HD241" s="15"/>
      <c r="HE241" s="15"/>
      <c r="HF241" s="15"/>
      <c r="HG241" s="15"/>
      <c r="HH241" s="15"/>
      <c r="HI241" s="15"/>
      <c r="HJ241" s="15"/>
      <c r="HK241" s="15"/>
      <c r="HL241" s="15"/>
      <c r="HM241" s="15"/>
      <c r="HN241" s="15"/>
      <c r="HO241" s="15"/>
      <c r="HP241" s="15"/>
      <c r="HQ241" s="15"/>
      <c r="HR241" s="15"/>
      <c r="HS241" s="15"/>
      <c r="HT241" s="15"/>
      <c r="HU241" s="15"/>
      <c r="HV241" s="15"/>
      <c r="HW241" s="15"/>
      <c r="HX241" s="15"/>
      <c r="HY241" s="15"/>
      <c r="HZ241" s="15"/>
      <c r="IA241" s="15"/>
      <c r="IB241" s="15"/>
      <c r="IC241" s="15"/>
      <c r="ID241" s="15"/>
      <c r="IE241" s="15"/>
      <c r="IF241" s="15"/>
      <c r="IG241" s="15"/>
      <c r="IH241" s="15"/>
      <c r="II241" s="15"/>
      <c r="IJ241" s="15"/>
      <c r="IK241" s="15"/>
      <c r="IL241" s="15"/>
      <c r="IM241" s="15"/>
      <c r="IN241" s="15"/>
      <c r="IO241" s="15"/>
      <c r="IP241" s="15"/>
      <c r="IQ241" s="15"/>
      <c r="IR241" s="15"/>
      <c r="IS241" s="15"/>
      <c r="IT241" s="15"/>
      <c r="IU241" s="15"/>
      <c r="IV241" s="15"/>
      <c r="IW241" s="15"/>
      <c r="IX241" s="15"/>
      <c r="IY241" s="15"/>
      <c r="IZ241" s="15"/>
    </row>
    <row r="242" spans="1:260" s="25" customFormat="1" ht="27" customHeight="1">
      <c r="A242" s="11">
        <f t="shared" si="239"/>
        <v>27</v>
      </c>
      <c r="B242" s="16" t="str">
        <f>VLOOKUP(A242,'Tên tỉnh'!$A$3:$C$65,2,FALSE)</f>
        <v>VNPT Hải Phòng</v>
      </c>
      <c r="C242" s="17" t="str">
        <f>VLOOKUP(A242,'Tên tỉnh'!$A$3:$C$65,3,FALSE)</f>
        <v>Hải Phòng</v>
      </c>
      <c r="D242" s="18" t="s">
        <v>485</v>
      </c>
      <c r="E242" s="17" t="s">
        <v>486</v>
      </c>
      <c r="F242" s="19">
        <v>43633</v>
      </c>
      <c r="G242" s="11">
        <v>3</v>
      </c>
      <c r="H242" s="12" t="s">
        <v>494</v>
      </c>
      <c r="I242" s="20">
        <v>44056</v>
      </c>
      <c r="J242" s="21" t="s">
        <v>419</v>
      </c>
      <c r="K242" s="11" t="s">
        <v>26</v>
      </c>
      <c r="L242" s="13">
        <v>829150</v>
      </c>
      <c r="M242" s="13" t="e">
        <f>VLOOKUP(C242,[3]!Table1[[Province]:[Ngày HĐ dự phòng]],5,FALSE)</f>
        <v>#REF!</v>
      </c>
      <c r="N242" s="13" t="e">
        <f>VLOOKUP(C242,[3]!Table1[[Province]:[Ngày HĐ dự phòng]],6,FALSE)</f>
        <v>#REF!</v>
      </c>
      <c r="O242" s="13" t="e">
        <f t="shared" si="228"/>
        <v>#REF!</v>
      </c>
      <c r="P242" s="12"/>
      <c r="Q242" s="22" t="e">
        <f>VLOOKUP(C242,[3]!Table1[[Province]:[Ngày HĐ dự phòng]],14,FALSE)</f>
        <v>#REF!</v>
      </c>
      <c r="R242" s="12"/>
      <c r="S242" s="22">
        <v>44180</v>
      </c>
      <c r="T242" s="22">
        <v>44118</v>
      </c>
      <c r="U242" s="22" t="e">
        <f t="shared" si="272"/>
        <v>#REF!</v>
      </c>
      <c r="V242" s="14" t="e">
        <f t="shared" si="273"/>
        <v>#REF!</v>
      </c>
      <c r="W242" s="12">
        <v>30</v>
      </c>
      <c r="X242" s="14" t="e">
        <f t="shared" si="274"/>
        <v>#REF!</v>
      </c>
      <c r="Y242" s="218" t="e">
        <f>VLOOKUP(C242,[3]!Table1[[Province]:[Ngày HĐ dự phòng]],30,FALSE)</f>
        <v>#REF!</v>
      </c>
      <c r="Z242" s="22" t="e">
        <f>VLOOKUP(C242,[3]!Table1[[Province]:[Ngày HĐ dự phòng]],31,FALSE)</f>
        <v>#REF!</v>
      </c>
      <c r="AA242" s="218" t="e">
        <f>VLOOKUP(C242,[3]!Table1[[Province]:[Ngày HĐ dự phòng]],32,FALSE)</f>
        <v>#REF!</v>
      </c>
      <c r="AB242" s="22" t="e">
        <f>VLOOKUP(C242,[3]!Table1[[Province]:[Ngày HĐ dự phòng]],33,FALSE)</f>
        <v>#REF!</v>
      </c>
      <c r="AC242" s="40" t="e">
        <f t="shared" si="275"/>
        <v>#REF!</v>
      </c>
      <c r="AD242" s="43" t="e">
        <f t="shared" si="276"/>
        <v>#REF!</v>
      </c>
      <c r="AE242" s="43" t="e">
        <f t="shared" si="277"/>
        <v>#REF!</v>
      </c>
      <c r="AF242" s="39" t="e">
        <f>VLOOKUP(C242,[3]!Table1[[Province]:[Ngày HĐ dự phòng]],12,FALSE)</f>
        <v>#REF!</v>
      </c>
      <c r="AG242" s="39" t="e">
        <f t="shared" si="278"/>
        <v>#REF!</v>
      </c>
      <c r="AH242" s="39">
        <v>44118</v>
      </c>
      <c r="AI242" s="39">
        <v>44132</v>
      </c>
      <c r="AJ242" s="39">
        <v>44132</v>
      </c>
      <c r="AK242" s="231" t="s">
        <v>499</v>
      </c>
      <c r="AL242" s="230">
        <v>44190</v>
      </c>
      <c r="AM242" s="42">
        <v>1453466784</v>
      </c>
      <c r="AN242" s="230">
        <v>44941</v>
      </c>
      <c r="AO242" s="39" t="e">
        <f t="shared" si="279"/>
        <v>#REF!</v>
      </c>
      <c r="AP242" s="34"/>
      <c r="AQ242" s="34"/>
      <c r="AR242" s="34"/>
      <c r="AS242" s="34"/>
      <c r="AT242" s="34"/>
      <c r="AU242" s="34"/>
      <c r="AV242" s="34"/>
      <c r="AW242" s="34"/>
      <c r="AX242" s="34"/>
      <c r="AY242" s="34"/>
      <c r="AZ242" s="34"/>
      <c r="BA242" s="34"/>
      <c r="BB242" s="34"/>
      <c r="BC242" s="34"/>
      <c r="BD242" s="34"/>
      <c r="BE242" s="34"/>
      <c r="BF242" s="34"/>
      <c r="BG242" s="34"/>
      <c r="BH242" s="34"/>
      <c r="BI242" s="34"/>
      <c r="BJ242" s="34"/>
      <c r="BK242" s="34"/>
      <c r="BL242" s="34"/>
      <c r="BM242" s="34"/>
      <c r="BN242" s="34"/>
      <c r="BO242" s="34"/>
      <c r="BP242" s="34"/>
      <c r="BQ242" s="34"/>
      <c r="BR242" s="34"/>
      <c r="BS242" s="34"/>
      <c r="BT242" s="34"/>
      <c r="BU242" s="34"/>
      <c r="BV242" s="34"/>
      <c r="BW242" s="34"/>
      <c r="BX242" s="34"/>
      <c r="BY242" s="34"/>
      <c r="BZ242" s="34"/>
      <c r="CA242" s="34"/>
      <c r="CB242" s="34"/>
      <c r="CC242" s="34"/>
      <c r="CD242" s="34"/>
      <c r="CE242" s="34"/>
      <c r="CF242" s="34"/>
      <c r="CG242" s="34"/>
      <c r="CH242" s="34"/>
      <c r="CI242" s="34"/>
      <c r="CJ242" s="34"/>
      <c r="CK242" s="34"/>
      <c r="CL242" s="34"/>
      <c r="CM242" s="34"/>
      <c r="CN242" s="34"/>
      <c r="CO242" s="34"/>
      <c r="CP242" s="34"/>
      <c r="CQ242" s="34"/>
      <c r="CR242" s="34"/>
      <c r="CS242" s="34"/>
      <c r="CT242" s="34"/>
      <c r="CU242" s="34"/>
      <c r="CV242" s="34"/>
      <c r="CW242" s="34"/>
      <c r="CX242" s="34"/>
      <c r="CY242" s="34"/>
      <c r="CZ242" s="34"/>
      <c r="DA242" s="34"/>
      <c r="DB242" s="34"/>
      <c r="DC242" s="34"/>
      <c r="DD242" s="34"/>
      <c r="DE242" s="34"/>
      <c r="DF242" s="34"/>
      <c r="DG242" s="34"/>
      <c r="DH242" s="34"/>
      <c r="DI242" s="34"/>
      <c r="DJ242" s="34"/>
      <c r="DK242" s="34"/>
      <c r="DL242" s="34"/>
      <c r="DM242" s="34"/>
      <c r="DN242" s="34"/>
      <c r="DO242" s="34"/>
      <c r="DP242" s="34"/>
      <c r="DQ242" s="34"/>
      <c r="DR242" s="34"/>
      <c r="DS242" s="34"/>
      <c r="DT242" s="34"/>
      <c r="DU242" s="34"/>
      <c r="DV242" s="34"/>
      <c r="DW242" s="34"/>
      <c r="DX242" s="34"/>
      <c r="DY242" s="34"/>
      <c r="DZ242" s="34"/>
      <c r="EA242" s="34"/>
      <c r="EB242" s="34"/>
      <c r="EC242" s="34"/>
      <c r="ED242" s="34"/>
      <c r="EE242" s="34"/>
      <c r="EF242" s="34"/>
      <c r="EG242" s="34"/>
      <c r="EH242" s="34"/>
      <c r="EI242" s="34"/>
      <c r="EJ242" s="34"/>
      <c r="EK242" s="34"/>
      <c r="EL242" s="34"/>
      <c r="EM242" s="34"/>
      <c r="EN242" s="34"/>
      <c r="EO242" s="34"/>
      <c r="EP242" s="34"/>
      <c r="EQ242" s="34"/>
      <c r="ER242" s="34"/>
      <c r="ES242" s="34"/>
      <c r="ET242" s="34"/>
      <c r="EU242" s="34"/>
      <c r="EV242" s="34"/>
      <c r="EW242" s="34"/>
      <c r="EX242" s="34"/>
      <c r="EY242" s="34"/>
      <c r="EZ242" s="34"/>
      <c r="FA242" s="34"/>
      <c r="FB242" s="34"/>
      <c r="FC242" s="34"/>
      <c r="FD242" s="34"/>
      <c r="FE242" s="34"/>
      <c r="FF242" s="34"/>
      <c r="FG242" s="34"/>
      <c r="FH242" s="34"/>
      <c r="FI242" s="34"/>
      <c r="FJ242" s="34"/>
      <c r="FK242" s="34"/>
      <c r="FL242" s="34"/>
      <c r="FM242" s="34"/>
      <c r="FN242" s="34"/>
      <c r="FO242" s="34"/>
      <c r="FP242" s="34"/>
      <c r="FQ242" s="34"/>
      <c r="FR242" s="34"/>
      <c r="FS242" s="34"/>
      <c r="FT242" s="34"/>
      <c r="FU242" s="34"/>
      <c r="FV242" s="34"/>
      <c r="FW242" s="34"/>
      <c r="FX242" s="34"/>
      <c r="FY242" s="34"/>
      <c r="FZ242" s="34"/>
      <c r="GA242" s="34"/>
      <c r="GB242" s="34"/>
      <c r="GC242" s="34"/>
      <c r="GD242" s="34"/>
      <c r="GE242" s="34"/>
      <c r="GF242" s="34"/>
      <c r="GG242" s="34"/>
      <c r="GH242" s="34"/>
      <c r="GI242" s="34"/>
      <c r="GJ242" s="34"/>
      <c r="GK242" s="34"/>
      <c r="GL242" s="34"/>
      <c r="GM242" s="34"/>
      <c r="GN242" s="34"/>
      <c r="GO242" s="34"/>
      <c r="GP242" s="34"/>
      <c r="GQ242" s="34"/>
      <c r="GR242" s="34"/>
      <c r="GS242" s="34"/>
      <c r="GT242" s="34"/>
      <c r="GU242" s="34"/>
      <c r="GV242" s="34"/>
      <c r="GW242" s="34"/>
      <c r="GX242" s="34"/>
      <c r="GY242" s="34"/>
      <c r="GZ242" s="34"/>
      <c r="HA242" s="34"/>
      <c r="HB242" s="34"/>
      <c r="HC242" s="34"/>
      <c r="HD242" s="34"/>
      <c r="HE242" s="34"/>
      <c r="HF242" s="34"/>
      <c r="HG242" s="34"/>
      <c r="HH242" s="34"/>
      <c r="HI242" s="34"/>
      <c r="HJ242" s="34"/>
      <c r="HK242" s="34"/>
      <c r="HL242" s="34"/>
      <c r="HM242" s="34"/>
      <c r="HN242" s="34"/>
      <c r="HO242" s="34"/>
      <c r="HP242" s="34"/>
      <c r="HQ242" s="34"/>
      <c r="HR242" s="34"/>
      <c r="HS242" s="34"/>
      <c r="HT242" s="34"/>
      <c r="HU242" s="34"/>
      <c r="HV242" s="34"/>
      <c r="HW242" s="34"/>
      <c r="HX242" s="34"/>
      <c r="HY242" s="34"/>
      <c r="HZ242" s="34"/>
      <c r="IA242" s="34"/>
      <c r="IB242" s="34"/>
      <c r="IC242" s="34"/>
      <c r="ID242" s="34"/>
      <c r="IE242" s="34"/>
      <c r="IF242" s="34"/>
      <c r="IG242" s="34"/>
      <c r="IH242" s="34"/>
      <c r="II242" s="34"/>
      <c r="IJ242" s="34"/>
      <c r="IK242" s="34"/>
      <c r="IL242" s="34"/>
      <c r="IM242" s="34"/>
      <c r="IN242" s="34"/>
      <c r="IO242" s="34"/>
      <c r="IP242" s="34"/>
      <c r="IQ242" s="34"/>
      <c r="IR242" s="34"/>
      <c r="IS242" s="34"/>
      <c r="IT242" s="34"/>
      <c r="IU242" s="34"/>
      <c r="IV242" s="34"/>
      <c r="IW242" s="34"/>
      <c r="IX242" s="34"/>
      <c r="IY242" s="34"/>
      <c r="IZ242" s="34"/>
    </row>
    <row r="243" spans="1:260" s="10" customFormat="1" ht="36.75" customHeight="1">
      <c r="A243" s="11">
        <f t="shared" si="239"/>
        <v>27</v>
      </c>
      <c r="B243" s="16" t="str">
        <f>VLOOKUP(A243,'Tên tỉnh'!$A$3:$C$65,2,FALSE)</f>
        <v>VNPT Hải Phòng</v>
      </c>
      <c r="C243" s="17" t="str">
        <f>VLOOKUP(A243,'Tên tỉnh'!$A$3:$C$65,3,FALSE)</f>
        <v>Hải Phòng</v>
      </c>
      <c r="D243" s="18" t="s">
        <v>485</v>
      </c>
      <c r="E243" s="17" t="s">
        <v>486</v>
      </c>
      <c r="F243" s="19">
        <v>43633</v>
      </c>
      <c r="G243" s="11">
        <v>4</v>
      </c>
      <c r="H243" s="11" t="s">
        <v>489</v>
      </c>
      <c r="I243" s="20">
        <v>44056</v>
      </c>
      <c r="J243" s="21" t="s">
        <v>419</v>
      </c>
      <c r="K243" s="11" t="s">
        <v>26</v>
      </c>
      <c r="L243" s="13">
        <v>829150</v>
      </c>
      <c r="M243" s="13" t="e">
        <f>VLOOKUP(C243,[4]!Table1[[Province]:[Ngày HĐ dự phòng]],6,FALSE)</f>
        <v>#REF!</v>
      </c>
      <c r="N243" s="13" t="e">
        <f>VLOOKUP(C243,[4]!Table1[[Province]:[Ngày HĐ dự phòng]],7,FALSE)</f>
        <v>#REF!</v>
      </c>
      <c r="O243" s="13" t="e">
        <f t="shared" si="228"/>
        <v>#REF!</v>
      </c>
      <c r="P243" s="12"/>
      <c r="Q243" s="22" t="e">
        <f>VLOOKUP(C243,[4]!Table1[[Province]:[Ngày HĐ dự phòng]],16,FALSE)</f>
        <v>#REF!</v>
      </c>
      <c r="R243" s="12"/>
      <c r="S243" s="22">
        <v>44208</v>
      </c>
      <c r="T243" s="22">
        <v>44127</v>
      </c>
      <c r="U243" s="22" t="e">
        <f t="shared" si="272"/>
        <v>#REF!</v>
      </c>
      <c r="V243" s="14" t="e">
        <f t="shared" si="273"/>
        <v>#REF!</v>
      </c>
      <c r="W243" s="12">
        <v>30</v>
      </c>
      <c r="X243" s="14" t="e">
        <f t="shared" si="274"/>
        <v>#REF!</v>
      </c>
      <c r="Y243" s="218" t="e">
        <f>VLOOKUP(C243,[4]!Table1[[Province]:[Ngày HĐ dự phòng]],32,FALSE)</f>
        <v>#REF!</v>
      </c>
      <c r="Z243" s="22" t="e">
        <f>VLOOKUP(C243,[4]!Table1[[Province]:[Ngày HĐ dự phòng]],33,FALSE)</f>
        <v>#REF!</v>
      </c>
      <c r="AA243" s="218" t="e">
        <f>VLOOKUP(C243,[4]!Table1[[Province]:[Ngày HĐ dự phòng]],34,FALSE)</f>
        <v>#REF!</v>
      </c>
      <c r="AB243" s="22" t="e">
        <f>VLOOKUP(C243,[4]!Table1[[Province]:[Ngày HĐ dự phòng]],35,FALSE)</f>
        <v>#REF!</v>
      </c>
      <c r="AC243" s="40" t="e">
        <f t="shared" si="275"/>
        <v>#REF!</v>
      </c>
      <c r="AD243" s="43" t="e">
        <f t="shared" si="276"/>
        <v>#REF!</v>
      </c>
      <c r="AE243" s="43" t="e">
        <f t="shared" si="277"/>
        <v>#REF!</v>
      </c>
      <c r="AF243" s="39" t="e">
        <f>VLOOKUP(C243,[4]!Table1[[Province]:[Ngày HĐ dự phòng]],13,FALSE)</f>
        <v>#REF!</v>
      </c>
      <c r="AG243" s="39" t="e">
        <f t="shared" si="278"/>
        <v>#REF!</v>
      </c>
      <c r="AH243" s="39">
        <v>44127</v>
      </c>
      <c r="AI243" s="39">
        <v>44161</v>
      </c>
      <c r="AJ243" s="39">
        <v>44161</v>
      </c>
      <c r="AK243" s="231" t="s">
        <v>500</v>
      </c>
      <c r="AL243" s="230">
        <v>44214</v>
      </c>
      <c r="AM243" s="42">
        <v>241970845</v>
      </c>
      <c r="AN243" s="230">
        <v>44970</v>
      </c>
      <c r="AO243" s="39" t="e">
        <f t="shared" si="279"/>
        <v>#REF!</v>
      </c>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c r="EM243" s="15"/>
      <c r="EN243" s="15"/>
      <c r="EO243" s="15"/>
      <c r="EP243" s="15"/>
      <c r="EQ243" s="15"/>
      <c r="ER243" s="15"/>
      <c r="ES243" s="15"/>
      <c r="ET243" s="15"/>
      <c r="EU243" s="15"/>
      <c r="EV243" s="15"/>
      <c r="EW243" s="15"/>
      <c r="EX243" s="15"/>
      <c r="EY243" s="15"/>
      <c r="EZ243" s="15"/>
      <c r="FA243" s="15"/>
      <c r="FB243" s="15"/>
      <c r="FC243" s="15"/>
      <c r="FD243" s="15"/>
      <c r="FE243" s="15"/>
      <c r="FF243" s="15"/>
      <c r="FG243" s="15"/>
      <c r="FH243" s="15"/>
      <c r="FI243" s="15"/>
      <c r="FJ243" s="15"/>
      <c r="FK243" s="15"/>
      <c r="FL243" s="15"/>
      <c r="FM243" s="15"/>
      <c r="FN243" s="15"/>
      <c r="FO243" s="15"/>
      <c r="FP243" s="15"/>
      <c r="FQ243" s="15"/>
      <c r="FR243" s="15"/>
      <c r="FS243" s="15"/>
      <c r="FT243" s="15"/>
      <c r="FU243" s="15"/>
      <c r="FV243" s="15"/>
      <c r="FW243" s="15"/>
      <c r="FX243" s="15"/>
      <c r="FY243" s="15"/>
      <c r="FZ243" s="15"/>
      <c r="GA243" s="15"/>
      <c r="GB243" s="15"/>
      <c r="GC243" s="15"/>
      <c r="GD243" s="15"/>
      <c r="GE243" s="15"/>
      <c r="GF243" s="15"/>
      <c r="GG243" s="15"/>
      <c r="GH243" s="15"/>
      <c r="GI243" s="15"/>
      <c r="GJ243" s="15"/>
      <c r="GK243" s="15"/>
      <c r="GL243" s="15"/>
      <c r="GM243" s="15"/>
      <c r="GN243" s="15"/>
      <c r="GO243" s="15"/>
      <c r="GP243" s="15"/>
      <c r="GQ243" s="15"/>
      <c r="GR243" s="15"/>
      <c r="GS243" s="15"/>
      <c r="GT243" s="15"/>
      <c r="GU243" s="15"/>
      <c r="GV243" s="15"/>
      <c r="GW243" s="15"/>
      <c r="GX243" s="15"/>
      <c r="GY243" s="15"/>
      <c r="GZ243" s="15"/>
      <c r="HA243" s="15"/>
      <c r="HB243" s="15"/>
      <c r="HC243" s="15"/>
      <c r="HD243" s="15"/>
      <c r="HE243" s="15"/>
      <c r="HF243" s="15"/>
      <c r="HG243" s="15"/>
      <c r="HH243" s="15"/>
      <c r="HI243" s="15"/>
      <c r="HJ243" s="15"/>
      <c r="HK243" s="15"/>
      <c r="HL243" s="15"/>
      <c r="HM243" s="15"/>
      <c r="HN243" s="15"/>
      <c r="HO243" s="15"/>
      <c r="HP243" s="15"/>
      <c r="HQ243" s="15"/>
      <c r="HR243" s="15"/>
      <c r="HS243" s="15"/>
      <c r="HT243" s="15"/>
      <c r="HU243" s="15"/>
      <c r="HV243" s="15"/>
      <c r="HW243" s="15"/>
      <c r="HX243" s="15"/>
      <c r="HY243" s="15"/>
      <c r="HZ243" s="15"/>
      <c r="IA243" s="15"/>
      <c r="IB243" s="15"/>
      <c r="IC243" s="15"/>
      <c r="ID243" s="15"/>
      <c r="IE243" s="15"/>
      <c r="IF243" s="15"/>
      <c r="IG243" s="15"/>
      <c r="IH243" s="15"/>
      <c r="II243" s="15"/>
      <c r="IJ243" s="15"/>
      <c r="IK243" s="15"/>
      <c r="IL243" s="15"/>
      <c r="IM243" s="15"/>
      <c r="IN243" s="15"/>
      <c r="IO243" s="15"/>
      <c r="IP243" s="15"/>
      <c r="IQ243" s="15"/>
      <c r="IR243" s="15"/>
      <c r="IS243" s="15"/>
      <c r="IT243" s="15"/>
      <c r="IU243" s="15"/>
      <c r="IV243" s="15"/>
      <c r="IW243" s="15"/>
      <c r="IX243" s="15"/>
      <c r="IY243" s="15"/>
      <c r="IZ243" s="15"/>
    </row>
    <row r="244" spans="1:260" s="10" customFormat="1" ht="36.75" customHeight="1">
      <c r="A244" s="11">
        <f t="shared" si="239"/>
        <v>27</v>
      </c>
      <c r="B244" s="16" t="str">
        <f>VLOOKUP(A244,'Tên tỉnh'!$A$3:$C$65,2,FALSE)</f>
        <v>VNPT Hải Phòng</v>
      </c>
      <c r="C244" s="17" t="str">
        <f>VLOOKUP(A244,'Tên tỉnh'!$A$3:$C$65,3,FALSE)</f>
        <v>Hải Phòng</v>
      </c>
      <c r="D244" s="18" t="s">
        <v>485</v>
      </c>
      <c r="E244" s="17" t="s">
        <v>486</v>
      </c>
      <c r="F244" s="19">
        <v>43633</v>
      </c>
      <c r="G244" s="11">
        <v>5</v>
      </c>
      <c r="H244" s="11" t="s">
        <v>490</v>
      </c>
      <c r="I244" s="20">
        <v>44056</v>
      </c>
      <c r="J244" s="21" t="s">
        <v>419</v>
      </c>
      <c r="K244" s="11" t="s">
        <v>26</v>
      </c>
      <c r="L244" s="13">
        <v>829150</v>
      </c>
      <c r="M244" s="13" t="e">
        <f>VLOOKUP(C244,[5]!Table1[[Province]:[Ngày HĐ dự phòng]],5,FALSE)</f>
        <v>#REF!</v>
      </c>
      <c r="N244" s="13" t="e">
        <f>VLOOKUP(C244,[5]!Table1[[Province]:[Ngày HĐ dự phòng]],6,FALSE)</f>
        <v>#REF!</v>
      </c>
      <c r="O244" s="13" t="e">
        <f t="shared" si="228"/>
        <v>#REF!</v>
      </c>
      <c r="P244" s="12"/>
      <c r="Q244" s="22" t="e">
        <f>VLOOKUP(C244,[5]!Table1[[Province]:[Ngày HĐ dự phòng]],14,FALSE)</f>
        <v>#REF!</v>
      </c>
      <c r="R244" s="12"/>
      <c r="S244" s="22">
        <v>44210</v>
      </c>
      <c r="T244" s="22">
        <v>44148</v>
      </c>
      <c r="U244" s="22" t="e">
        <f t="shared" si="272"/>
        <v>#REF!</v>
      </c>
      <c r="V244" s="14" t="e">
        <f t="shared" si="273"/>
        <v>#REF!</v>
      </c>
      <c r="W244" s="12">
        <v>30</v>
      </c>
      <c r="X244" s="14" t="e">
        <f t="shared" si="274"/>
        <v>#REF!</v>
      </c>
      <c r="Y244" s="218" t="e">
        <f>VLOOKUP(C244,[5]!Table1[[Province]:[Ngày HĐ dự phòng]],30,FALSE)</f>
        <v>#REF!</v>
      </c>
      <c r="Z244" s="22" t="e">
        <f>VLOOKUP(C244,[5]!Table1[[Province]:[Ngày HĐ dự phòng]],31,FALSE)</f>
        <v>#REF!</v>
      </c>
      <c r="AA244" s="218" t="e">
        <f>VLOOKUP(C244,[5]!Table1[[Province]:[Ngày HĐ dự phòng]],32,FALSE)</f>
        <v>#REF!</v>
      </c>
      <c r="AB244" s="22" t="e">
        <f>VLOOKUP(C244,[5]!Table1[[Province]:[Ngày HĐ dự phòng]],33,FALSE)</f>
        <v>#REF!</v>
      </c>
      <c r="AC244" s="40" t="e">
        <f t="shared" si="275"/>
        <v>#REF!</v>
      </c>
      <c r="AD244" s="43" t="e">
        <f t="shared" si="276"/>
        <v>#REF!</v>
      </c>
      <c r="AE244" s="43" t="e">
        <f t="shared" si="277"/>
        <v>#REF!</v>
      </c>
      <c r="AF244" s="39" t="e">
        <f>VLOOKUP(C244,[5]!Table1[[Province]:[Ngày HĐ dự phòng]],12,FALSE)</f>
        <v>#REF!</v>
      </c>
      <c r="AG244" s="39" t="e">
        <f t="shared" si="278"/>
        <v>#REF!</v>
      </c>
      <c r="AH244" s="39">
        <v>44148</v>
      </c>
      <c r="AI244" s="39">
        <v>44162</v>
      </c>
      <c r="AJ244" s="39">
        <v>44162</v>
      </c>
      <c r="AK244" s="232" t="s">
        <v>501</v>
      </c>
      <c r="AL244" s="230">
        <v>44214</v>
      </c>
      <c r="AM244" s="42">
        <v>786063220</v>
      </c>
      <c r="AN244" s="230">
        <v>44970</v>
      </c>
      <c r="AO244" s="39" t="e">
        <f t="shared" si="279"/>
        <v>#REF!</v>
      </c>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c r="EM244" s="15"/>
      <c r="EN244" s="15"/>
      <c r="EO244" s="15"/>
      <c r="EP244" s="15"/>
      <c r="EQ244" s="15"/>
      <c r="ER244" s="15"/>
      <c r="ES244" s="15"/>
      <c r="ET244" s="15"/>
      <c r="EU244" s="15"/>
      <c r="EV244" s="15"/>
      <c r="EW244" s="15"/>
      <c r="EX244" s="15"/>
      <c r="EY244" s="15"/>
      <c r="EZ244" s="15"/>
      <c r="FA244" s="15"/>
      <c r="FB244" s="15"/>
      <c r="FC244" s="15"/>
      <c r="FD244" s="15"/>
      <c r="FE244" s="15"/>
      <c r="FF244" s="15"/>
      <c r="FG244" s="15"/>
      <c r="FH244" s="15"/>
      <c r="FI244" s="15"/>
      <c r="FJ244" s="15"/>
      <c r="FK244" s="15"/>
      <c r="FL244" s="15"/>
      <c r="FM244" s="15"/>
      <c r="FN244" s="15"/>
      <c r="FO244" s="15"/>
      <c r="FP244" s="15"/>
      <c r="FQ244" s="15"/>
      <c r="FR244" s="15"/>
      <c r="FS244" s="15"/>
      <c r="FT244" s="15"/>
      <c r="FU244" s="15"/>
      <c r="FV244" s="15"/>
      <c r="FW244" s="15"/>
      <c r="FX244" s="15"/>
      <c r="FY244" s="15"/>
      <c r="FZ244" s="15"/>
      <c r="GA244" s="15"/>
      <c r="GB244" s="15"/>
      <c r="GC244" s="15"/>
      <c r="GD244" s="15"/>
      <c r="GE244" s="15"/>
      <c r="GF244" s="15"/>
      <c r="GG244" s="15"/>
      <c r="GH244" s="15"/>
      <c r="GI244" s="15"/>
      <c r="GJ244" s="15"/>
      <c r="GK244" s="15"/>
      <c r="GL244" s="15"/>
      <c r="GM244" s="15"/>
      <c r="GN244" s="15"/>
      <c r="GO244" s="15"/>
      <c r="GP244" s="15"/>
      <c r="GQ244" s="15"/>
      <c r="GR244" s="15"/>
      <c r="GS244" s="15"/>
      <c r="GT244" s="15"/>
      <c r="GU244" s="15"/>
      <c r="GV244" s="15"/>
      <c r="GW244" s="15"/>
      <c r="GX244" s="15"/>
      <c r="GY244" s="15"/>
      <c r="GZ244" s="15"/>
      <c r="HA244" s="15"/>
      <c r="HB244" s="15"/>
      <c r="HC244" s="15"/>
      <c r="HD244" s="15"/>
      <c r="HE244" s="15"/>
      <c r="HF244" s="15"/>
      <c r="HG244" s="15"/>
      <c r="HH244" s="15"/>
      <c r="HI244" s="15"/>
      <c r="HJ244" s="15"/>
      <c r="HK244" s="15"/>
      <c r="HL244" s="15"/>
      <c r="HM244" s="15"/>
      <c r="HN244" s="15"/>
      <c r="HO244" s="15"/>
      <c r="HP244" s="15"/>
      <c r="HQ244" s="15"/>
      <c r="HR244" s="15"/>
      <c r="HS244" s="15"/>
      <c r="HT244" s="15"/>
      <c r="HU244" s="15"/>
      <c r="HV244" s="15"/>
      <c r="HW244" s="15"/>
      <c r="HX244" s="15"/>
      <c r="HY244" s="15"/>
      <c r="HZ244" s="15"/>
      <c r="IA244" s="15"/>
      <c r="IB244" s="15"/>
      <c r="IC244" s="15"/>
      <c r="ID244" s="15"/>
      <c r="IE244" s="15"/>
      <c r="IF244" s="15"/>
      <c r="IG244" s="15"/>
      <c r="IH244" s="15"/>
      <c r="II244" s="15"/>
      <c r="IJ244" s="15"/>
      <c r="IK244" s="15"/>
      <c r="IL244" s="15"/>
      <c r="IM244" s="15"/>
      <c r="IN244" s="15"/>
      <c r="IO244" s="15"/>
      <c r="IP244" s="15"/>
      <c r="IQ244" s="15"/>
      <c r="IR244" s="15"/>
      <c r="IS244" s="15"/>
      <c r="IT244" s="15"/>
      <c r="IU244" s="15"/>
      <c r="IV244" s="15"/>
      <c r="IW244" s="15"/>
      <c r="IX244" s="15"/>
      <c r="IY244" s="15"/>
      <c r="IZ244" s="15"/>
    </row>
    <row r="245" spans="1:260" s="10" customFormat="1" ht="36.75" customHeight="1">
      <c r="A245" s="11">
        <f t="shared" si="239"/>
        <v>27</v>
      </c>
      <c r="B245" s="16" t="str">
        <f>VLOOKUP(A245,'Tên tỉnh'!$A$3:$C$65,2,FALSE)</f>
        <v>VNPT Hải Phòng</v>
      </c>
      <c r="C245" s="17" t="str">
        <f>VLOOKUP(A245,'Tên tỉnh'!$A$3:$C$65,3,FALSE)</f>
        <v>Hải Phòng</v>
      </c>
      <c r="D245" s="18" t="s">
        <v>485</v>
      </c>
      <c r="E245" s="17" t="s">
        <v>486</v>
      </c>
      <c r="F245" s="19">
        <v>43633</v>
      </c>
      <c r="G245" s="11">
        <v>6</v>
      </c>
      <c r="H245" s="12" t="s">
        <v>491</v>
      </c>
      <c r="I245" s="20">
        <v>44056</v>
      </c>
      <c r="J245" s="21" t="s">
        <v>419</v>
      </c>
      <c r="K245" s="11" t="s">
        <v>26</v>
      </c>
      <c r="L245" s="13">
        <v>829150</v>
      </c>
      <c r="M245" s="13" t="e">
        <f>VLOOKUP(C245,[6]!Table1[[Province]:[Ngày HĐ dự phòng]],5,FALSE)</f>
        <v>#REF!</v>
      </c>
      <c r="N245" s="13" t="e">
        <f>VLOOKUP(C245,[6]!Table1[[Province]:[Ngày HĐ dự phòng]],6,FALSE)</f>
        <v>#REF!</v>
      </c>
      <c r="O245" s="13" t="e">
        <f t="shared" si="228"/>
        <v>#REF!</v>
      </c>
      <c r="P245" s="12"/>
      <c r="Q245" s="22" t="e">
        <f>VLOOKUP(C245,[6]!Table1[[Province]:[Ngày HĐ dự phòng]],14,FALSE)</f>
        <v>#REF!</v>
      </c>
      <c r="R245" s="12"/>
      <c r="S245" s="22">
        <v>44251</v>
      </c>
      <c r="T245" s="22">
        <v>44179</v>
      </c>
      <c r="U245" s="22" t="e">
        <f t="shared" si="272"/>
        <v>#REF!</v>
      </c>
      <c r="V245" s="14" t="e">
        <f t="shared" si="273"/>
        <v>#REF!</v>
      </c>
      <c r="W245" s="12">
        <v>30</v>
      </c>
      <c r="X245" s="14" t="e">
        <f t="shared" si="274"/>
        <v>#REF!</v>
      </c>
      <c r="Y245" s="218" t="e">
        <f>VLOOKUP(C245,[6]!Table1[[Province]:[Ngày HĐ dự phòng]],30,FALSE)</f>
        <v>#REF!</v>
      </c>
      <c r="Z245" s="22" t="e">
        <f>VLOOKUP(C245,[6]!Table1[[Province]:[Ngày HĐ dự phòng]],31,FALSE)</f>
        <v>#REF!</v>
      </c>
      <c r="AA245" s="218" t="e">
        <f>VLOOKUP(C245,[6]!Table1[[Province]:[Ngày HĐ dự phòng]],32,FALSE)</f>
        <v>#REF!</v>
      </c>
      <c r="AB245" s="22" t="e">
        <f>VLOOKUP(C245,[6]!Table1[[Province]:[Ngày HĐ dự phòng]],33,FALSE)</f>
        <v>#REF!</v>
      </c>
      <c r="AC245" s="40" t="e">
        <f t="shared" si="275"/>
        <v>#REF!</v>
      </c>
      <c r="AD245" s="43" t="e">
        <f t="shared" si="276"/>
        <v>#REF!</v>
      </c>
      <c r="AE245" s="43" t="e">
        <f t="shared" si="277"/>
        <v>#REF!</v>
      </c>
      <c r="AF245" s="39" t="e">
        <f>VLOOKUP(C245,[6]!Table1[[Province]:[Ngày HĐ dự phòng]],12,FALSE)</f>
        <v>#REF!</v>
      </c>
      <c r="AG245" s="39" t="e">
        <f t="shared" si="278"/>
        <v>#REF!</v>
      </c>
      <c r="AH245" s="39">
        <v>44179</v>
      </c>
      <c r="AI245" s="39">
        <v>44190</v>
      </c>
      <c r="AJ245" s="39">
        <v>44190</v>
      </c>
      <c r="AK245" s="232" t="s">
        <v>502</v>
      </c>
      <c r="AL245" s="230">
        <v>44259</v>
      </c>
      <c r="AM245" s="42">
        <v>1476131599</v>
      </c>
      <c r="AN245" s="230">
        <v>45012</v>
      </c>
      <c r="AO245" s="39" t="e">
        <f t="shared" si="279"/>
        <v>#REF!</v>
      </c>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c r="EM245" s="15"/>
      <c r="EN245" s="15"/>
      <c r="EO245" s="15"/>
      <c r="EP245" s="15"/>
      <c r="EQ245" s="15"/>
      <c r="ER245" s="15"/>
      <c r="ES245" s="15"/>
      <c r="ET245" s="15"/>
      <c r="EU245" s="15"/>
      <c r="EV245" s="15"/>
      <c r="EW245" s="15"/>
      <c r="EX245" s="15"/>
      <c r="EY245" s="15"/>
      <c r="EZ245" s="15"/>
      <c r="FA245" s="15"/>
      <c r="FB245" s="15"/>
      <c r="FC245" s="15"/>
      <c r="FD245" s="15"/>
      <c r="FE245" s="15"/>
      <c r="FF245" s="15"/>
      <c r="FG245" s="15"/>
      <c r="FH245" s="15"/>
      <c r="FI245" s="15"/>
      <c r="FJ245" s="15"/>
      <c r="FK245" s="15"/>
      <c r="FL245" s="15"/>
      <c r="FM245" s="15"/>
      <c r="FN245" s="15"/>
      <c r="FO245" s="15"/>
      <c r="FP245" s="15"/>
      <c r="FQ245" s="15"/>
      <c r="FR245" s="15"/>
      <c r="FS245" s="15"/>
      <c r="FT245" s="15"/>
      <c r="FU245" s="15"/>
      <c r="FV245" s="15"/>
      <c r="FW245" s="15"/>
      <c r="FX245" s="15"/>
      <c r="FY245" s="15"/>
      <c r="FZ245" s="15"/>
      <c r="GA245" s="15"/>
      <c r="GB245" s="15"/>
      <c r="GC245" s="15"/>
      <c r="GD245" s="15"/>
      <c r="GE245" s="15"/>
      <c r="GF245" s="15"/>
      <c r="GG245" s="15"/>
      <c r="GH245" s="15"/>
      <c r="GI245" s="15"/>
      <c r="GJ245" s="15"/>
      <c r="GK245" s="15"/>
      <c r="GL245" s="15"/>
      <c r="GM245" s="15"/>
      <c r="GN245" s="15"/>
      <c r="GO245" s="15"/>
      <c r="GP245" s="15"/>
      <c r="GQ245" s="15"/>
      <c r="GR245" s="15"/>
      <c r="GS245" s="15"/>
      <c r="GT245" s="15"/>
      <c r="GU245" s="15"/>
      <c r="GV245" s="15"/>
      <c r="GW245" s="15"/>
      <c r="GX245" s="15"/>
      <c r="GY245" s="15"/>
      <c r="GZ245" s="15"/>
      <c r="HA245" s="15"/>
      <c r="HB245" s="15"/>
      <c r="HC245" s="15"/>
      <c r="HD245" s="15"/>
      <c r="HE245" s="15"/>
      <c r="HF245" s="15"/>
      <c r="HG245" s="15"/>
      <c r="HH245" s="15"/>
      <c r="HI245" s="15"/>
      <c r="HJ245" s="15"/>
      <c r="HK245" s="15"/>
      <c r="HL245" s="15"/>
      <c r="HM245" s="15"/>
      <c r="HN245" s="15"/>
      <c r="HO245" s="15"/>
      <c r="HP245" s="15"/>
      <c r="HQ245" s="15"/>
      <c r="HR245" s="15"/>
      <c r="HS245" s="15"/>
      <c r="HT245" s="15"/>
      <c r="HU245" s="15"/>
      <c r="HV245" s="15"/>
      <c r="HW245" s="15"/>
      <c r="HX245" s="15"/>
      <c r="HY245" s="15"/>
      <c r="HZ245" s="15"/>
      <c r="IA245" s="15"/>
      <c r="IB245" s="15"/>
      <c r="IC245" s="15"/>
      <c r="ID245" s="15"/>
      <c r="IE245" s="15"/>
      <c r="IF245" s="15"/>
      <c r="IG245" s="15"/>
      <c r="IH245" s="15"/>
      <c r="II245" s="15"/>
      <c r="IJ245" s="15"/>
      <c r="IK245" s="15"/>
      <c r="IL245" s="15"/>
      <c r="IM245" s="15"/>
      <c r="IN245" s="15"/>
      <c r="IO245" s="15"/>
      <c r="IP245" s="15"/>
      <c r="IQ245" s="15"/>
      <c r="IR245" s="15"/>
      <c r="IS245" s="15"/>
      <c r="IT245" s="15"/>
      <c r="IU245" s="15"/>
      <c r="IV245" s="15"/>
      <c r="IW245" s="15"/>
      <c r="IX245" s="15"/>
      <c r="IY245" s="15"/>
      <c r="IZ245" s="15"/>
    </row>
    <row r="246" spans="1:260" s="10" customFormat="1" ht="36.75" customHeight="1">
      <c r="A246" s="11">
        <f t="shared" si="239"/>
        <v>27</v>
      </c>
      <c r="B246" s="16" t="str">
        <f>VLOOKUP(A246,'Tên tỉnh'!$A$3:$C$65,2,FALSE)</f>
        <v>VNPT Hải Phòng</v>
      </c>
      <c r="C246" s="17" t="str">
        <f>VLOOKUP(A246,'Tên tỉnh'!$A$3:$C$65,3,FALSE)</f>
        <v>Hải Phòng</v>
      </c>
      <c r="D246" s="18" t="s">
        <v>485</v>
      </c>
      <c r="E246" s="17" t="s">
        <v>486</v>
      </c>
      <c r="F246" s="19">
        <v>43633</v>
      </c>
      <c r="G246" s="11">
        <v>7</v>
      </c>
      <c r="H246" s="11" t="s">
        <v>492</v>
      </c>
      <c r="I246" s="20">
        <v>44056</v>
      </c>
      <c r="J246" s="21" t="s">
        <v>419</v>
      </c>
      <c r="K246" s="11" t="s">
        <v>26</v>
      </c>
      <c r="L246" s="13">
        <v>829150</v>
      </c>
      <c r="M246" s="13" t="e">
        <f>VLOOKUP(C245,[7]!Table1[[Province]:[Ngày HĐ dự phòng]],6,FALSE)</f>
        <v>#REF!</v>
      </c>
      <c r="N246" s="13" t="e">
        <f>VLOOKUP(C245,[7]!Table1[[Province]:[Ngày HĐ dự phòng]],7,FALSE)</f>
        <v>#REF!</v>
      </c>
      <c r="O246" s="13" t="e">
        <f t="shared" si="228"/>
        <v>#REF!</v>
      </c>
      <c r="P246" s="12"/>
      <c r="Q246" s="22" t="e">
        <f>VLOOKUP(C245,[7]!Table1[[Province]:[Ngày HĐ dự phòng]],16,FALSE)</f>
        <v>#REF!</v>
      </c>
      <c r="R246" s="12"/>
      <c r="S246" s="22">
        <v>44263</v>
      </c>
      <c r="T246" s="22">
        <v>44200</v>
      </c>
      <c r="U246" s="22" t="e">
        <f t="shared" si="272"/>
        <v>#REF!</v>
      </c>
      <c r="V246" s="14" t="e">
        <f t="shared" si="273"/>
        <v>#REF!</v>
      </c>
      <c r="W246" s="12">
        <v>30</v>
      </c>
      <c r="X246" s="14" t="e">
        <f t="shared" si="274"/>
        <v>#REF!</v>
      </c>
      <c r="Y246" s="218" t="e">
        <f>VLOOKUP(C245,[7]!Table1[[Province]:[Ngày HĐ dự phòng]],32,FALSE)</f>
        <v>#REF!</v>
      </c>
      <c r="Z246" s="22" t="e">
        <f>VLOOKUP(C245,[7]!Table1[[Province]:[Ngày HĐ dự phòng]],33,FALSE)</f>
        <v>#REF!</v>
      </c>
      <c r="AA246" s="218" t="e">
        <f>VLOOKUP(C245,[7]!Table1[[Province]:[Ngày HĐ dự phòng]],34,FALSE)</f>
        <v>#REF!</v>
      </c>
      <c r="AB246" s="22" t="e">
        <f>VLOOKUP(C245,[7]!Table1[[Province]:[Ngày HĐ dự phòng]],35,FALSE)</f>
        <v>#REF!</v>
      </c>
      <c r="AC246" s="40" t="e">
        <f t="shared" si="275"/>
        <v>#REF!</v>
      </c>
      <c r="AD246" s="43" t="e">
        <f t="shared" si="276"/>
        <v>#REF!</v>
      </c>
      <c r="AE246" s="43" t="e">
        <f t="shared" si="277"/>
        <v>#REF!</v>
      </c>
      <c r="AF246" s="39" t="e">
        <f>VLOOKUP(C245,[7]!Table1[[Province]:[Ngày HĐ dự phòng]],13,FALSE)</f>
        <v>#REF!</v>
      </c>
      <c r="AG246" s="39" t="e">
        <f t="shared" si="278"/>
        <v>#REF!</v>
      </c>
      <c r="AH246" s="39">
        <v>44200</v>
      </c>
      <c r="AI246" s="39">
        <v>44210</v>
      </c>
      <c r="AJ246" s="39">
        <v>44210</v>
      </c>
      <c r="AK246" s="232" t="s">
        <v>503</v>
      </c>
      <c r="AL246" s="230">
        <v>44272</v>
      </c>
      <c r="AM246" s="42">
        <v>492515100</v>
      </c>
      <c r="AN246" s="230">
        <v>45023</v>
      </c>
      <c r="AO246" s="39" t="e">
        <f t="shared" si="279"/>
        <v>#REF!</v>
      </c>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c r="EM246" s="15"/>
      <c r="EN246" s="15"/>
      <c r="EO246" s="15"/>
      <c r="EP246" s="15"/>
      <c r="EQ246" s="15"/>
      <c r="ER246" s="15"/>
      <c r="ES246" s="15"/>
      <c r="ET246" s="15"/>
      <c r="EU246" s="15"/>
      <c r="EV246" s="15"/>
      <c r="EW246" s="15"/>
      <c r="EX246" s="15"/>
      <c r="EY246" s="15"/>
      <c r="EZ246" s="15"/>
      <c r="FA246" s="15"/>
      <c r="FB246" s="15"/>
      <c r="FC246" s="15"/>
      <c r="FD246" s="15"/>
      <c r="FE246" s="15"/>
      <c r="FF246" s="15"/>
      <c r="FG246" s="15"/>
      <c r="FH246" s="15"/>
      <c r="FI246" s="15"/>
      <c r="FJ246" s="15"/>
      <c r="FK246" s="15"/>
      <c r="FL246" s="15"/>
      <c r="FM246" s="15"/>
      <c r="FN246" s="15"/>
      <c r="FO246" s="15"/>
      <c r="FP246" s="15"/>
      <c r="FQ246" s="15"/>
      <c r="FR246" s="15"/>
      <c r="FS246" s="15"/>
      <c r="FT246" s="15"/>
      <c r="FU246" s="15"/>
      <c r="FV246" s="15"/>
      <c r="FW246" s="15"/>
      <c r="FX246" s="15"/>
      <c r="FY246" s="15"/>
      <c r="FZ246" s="15"/>
      <c r="GA246" s="15"/>
      <c r="GB246" s="15"/>
      <c r="GC246" s="15"/>
      <c r="GD246" s="15"/>
      <c r="GE246" s="15"/>
      <c r="GF246" s="15"/>
      <c r="GG246" s="15"/>
      <c r="GH246" s="15"/>
      <c r="GI246" s="15"/>
      <c r="GJ246" s="15"/>
      <c r="GK246" s="15"/>
      <c r="GL246" s="15"/>
      <c r="GM246" s="15"/>
      <c r="GN246" s="15"/>
      <c r="GO246" s="15"/>
      <c r="GP246" s="15"/>
      <c r="GQ246" s="15"/>
      <c r="GR246" s="15"/>
      <c r="GS246" s="15"/>
      <c r="GT246" s="15"/>
      <c r="GU246" s="15"/>
      <c r="GV246" s="15"/>
      <c r="GW246" s="15"/>
      <c r="GX246" s="15"/>
      <c r="GY246" s="15"/>
      <c r="GZ246" s="15"/>
      <c r="HA246" s="15"/>
      <c r="HB246" s="15"/>
      <c r="HC246" s="15"/>
      <c r="HD246" s="15"/>
      <c r="HE246" s="15"/>
      <c r="HF246" s="15"/>
      <c r="HG246" s="15"/>
      <c r="HH246" s="15"/>
      <c r="HI246" s="15"/>
      <c r="HJ246" s="15"/>
      <c r="HK246" s="15"/>
      <c r="HL246" s="15"/>
      <c r="HM246" s="15"/>
      <c r="HN246" s="15"/>
      <c r="HO246" s="15"/>
      <c r="HP246" s="15"/>
      <c r="HQ246" s="15"/>
      <c r="HR246" s="15"/>
      <c r="HS246" s="15"/>
      <c r="HT246" s="15"/>
      <c r="HU246" s="15"/>
      <c r="HV246" s="15"/>
      <c r="HW246" s="15"/>
      <c r="HX246" s="15"/>
      <c r="HY246" s="15"/>
      <c r="HZ246" s="15"/>
      <c r="IA246" s="15"/>
      <c r="IB246" s="15"/>
      <c r="IC246" s="15"/>
      <c r="ID246" s="15"/>
      <c r="IE246" s="15"/>
      <c r="IF246" s="15"/>
      <c r="IG246" s="15"/>
      <c r="IH246" s="15"/>
      <c r="II246" s="15"/>
      <c r="IJ246" s="15"/>
      <c r="IK246" s="15"/>
      <c r="IL246" s="15"/>
      <c r="IM246" s="15"/>
      <c r="IN246" s="15"/>
      <c r="IO246" s="15"/>
      <c r="IP246" s="15"/>
      <c r="IQ246" s="15"/>
      <c r="IR246" s="15"/>
      <c r="IS246" s="15"/>
      <c r="IT246" s="15"/>
      <c r="IU246" s="15"/>
      <c r="IV246" s="15"/>
      <c r="IW246" s="15"/>
      <c r="IX246" s="15"/>
      <c r="IY246" s="15"/>
      <c r="IZ246" s="15"/>
    </row>
    <row r="247" spans="1:260" s="10" customFormat="1" ht="36.75" customHeight="1">
      <c r="A247" s="11">
        <f t="shared" si="239"/>
        <v>27</v>
      </c>
      <c r="B247" s="16" t="str">
        <f>VLOOKUP(A247,'Tên tỉnh'!$A$3:$C$65,2,FALSE)</f>
        <v>VNPT Hải Phòng</v>
      </c>
      <c r="C247" s="17" t="str">
        <f>VLOOKUP(A247,'Tên tỉnh'!$A$3:$C$65,3,FALSE)</f>
        <v>Hải Phòng</v>
      </c>
      <c r="D247" s="18" t="s">
        <v>485</v>
      </c>
      <c r="E247" s="17" t="s">
        <v>486</v>
      </c>
      <c r="F247" s="19">
        <v>43633</v>
      </c>
      <c r="G247" s="11">
        <v>8</v>
      </c>
      <c r="H247" s="11" t="s">
        <v>493</v>
      </c>
      <c r="I247" s="20">
        <v>44056</v>
      </c>
      <c r="J247" s="21" t="s">
        <v>419</v>
      </c>
      <c r="K247" s="11" t="s">
        <v>26</v>
      </c>
      <c r="L247" s="13">
        <v>829150</v>
      </c>
      <c r="M247" s="13" t="e">
        <f>VLOOKUP(C247,[8]Sheet1!$B$2:$AH$2,5,FALSE)</f>
        <v>#N/A</v>
      </c>
      <c r="N247" s="13" t="e">
        <f>VLOOKUP(C247,[8]Sheet1!$B$2:$AH$2,6,FALSE)</f>
        <v>#N/A</v>
      </c>
      <c r="O247" s="13" t="e">
        <f t="shared" si="228"/>
        <v>#N/A</v>
      </c>
      <c r="P247" s="12"/>
      <c r="Q247" s="22" t="e">
        <f>VLOOKUP(C247,[8]Sheet1!$B$2:$AH$2,14,FALSE)</f>
        <v>#N/A</v>
      </c>
      <c r="R247" s="12"/>
      <c r="S247" s="22">
        <v>44279</v>
      </c>
      <c r="T247" s="22">
        <v>44223</v>
      </c>
      <c r="U247" s="22" t="e">
        <f t="shared" si="272"/>
        <v>#N/A</v>
      </c>
      <c r="V247" s="14" t="e">
        <f t="shared" si="273"/>
        <v>#N/A</v>
      </c>
      <c r="W247" s="12">
        <v>30</v>
      </c>
      <c r="X247" s="14" t="e">
        <f t="shared" si="274"/>
        <v>#N/A</v>
      </c>
      <c r="Y247" s="218" t="e">
        <f>VLOOKUP(C247,[8]Sheet1!$B$2:$AH$2,30,FALSE)</f>
        <v>#N/A</v>
      </c>
      <c r="Z247" s="22" t="e">
        <f>VLOOKUP(C247,[8]Sheet1!$B$2:$AH$2,31,FALSE)</f>
        <v>#N/A</v>
      </c>
      <c r="AA247" s="218" t="e">
        <f>VLOOKUP(C247,[8]Sheet1!$B$2:$AH$2,32,FALSE)</f>
        <v>#N/A</v>
      </c>
      <c r="AB247" s="22" t="e">
        <f>VLOOKUP(C247,[8]Sheet1!$B$2:$AH$2,33,FALSE)</f>
        <v>#N/A</v>
      </c>
      <c r="AC247" s="40" t="e">
        <f t="shared" si="275"/>
        <v>#N/A</v>
      </c>
      <c r="AD247" s="43" t="e">
        <f t="shared" si="276"/>
        <v>#N/A</v>
      </c>
      <c r="AE247" s="43" t="e">
        <f t="shared" si="277"/>
        <v>#N/A</v>
      </c>
      <c r="AF247" s="39" t="e">
        <f>VLOOKUP(C247,[8]Sheet1!$B$2:$AH$2,12,FALSE)</f>
        <v>#N/A</v>
      </c>
      <c r="AG247" s="39" t="e">
        <f t="shared" si="278"/>
        <v>#N/A</v>
      </c>
      <c r="AH247" s="39">
        <v>44223</v>
      </c>
      <c r="AI247" s="39">
        <v>44230</v>
      </c>
      <c r="AJ247" s="39">
        <v>44230</v>
      </c>
      <c r="AK247" s="232" t="s">
        <v>504</v>
      </c>
      <c r="AL247" s="230">
        <v>44288</v>
      </c>
      <c r="AM247" s="42">
        <v>262218688</v>
      </c>
      <c r="AN247" s="230">
        <v>45040</v>
      </c>
      <c r="AO247" s="39" t="e">
        <f t="shared" si="279"/>
        <v>#N/A</v>
      </c>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c r="EM247" s="15"/>
      <c r="EN247" s="15"/>
      <c r="EO247" s="15"/>
      <c r="EP247" s="15"/>
      <c r="EQ247" s="15"/>
      <c r="ER247" s="15"/>
      <c r="ES247" s="15"/>
      <c r="ET247" s="15"/>
      <c r="EU247" s="15"/>
      <c r="EV247" s="15"/>
      <c r="EW247" s="15"/>
      <c r="EX247" s="15"/>
      <c r="EY247" s="15"/>
      <c r="EZ247" s="15"/>
      <c r="FA247" s="15"/>
      <c r="FB247" s="15"/>
      <c r="FC247" s="15"/>
      <c r="FD247" s="15"/>
      <c r="FE247" s="15"/>
      <c r="FF247" s="15"/>
      <c r="FG247" s="15"/>
      <c r="FH247" s="15"/>
      <c r="FI247" s="15"/>
      <c r="FJ247" s="15"/>
      <c r="FK247" s="15"/>
      <c r="FL247" s="15"/>
      <c r="FM247" s="15"/>
      <c r="FN247" s="15"/>
      <c r="FO247" s="15"/>
      <c r="FP247" s="15"/>
      <c r="FQ247" s="15"/>
      <c r="FR247" s="15"/>
      <c r="FS247" s="15"/>
      <c r="FT247" s="15"/>
      <c r="FU247" s="15"/>
      <c r="FV247" s="15"/>
      <c r="FW247" s="15"/>
      <c r="FX247" s="15"/>
      <c r="FY247" s="15"/>
      <c r="FZ247" s="15"/>
      <c r="GA247" s="15"/>
      <c r="GB247" s="15"/>
      <c r="GC247" s="15"/>
      <c r="GD247" s="15"/>
      <c r="GE247" s="15"/>
      <c r="GF247" s="15"/>
      <c r="GG247" s="15"/>
      <c r="GH247" s="15"/>
      <c r="GI247" s="15"/>
      <c r="GJ247" s="15"/>
      <c r="GK247" s="15"/>
      <c r="GL247" s="15"/>
      <c r="GM247" s="15"/>
      <c r="GN247" s="15"/>
      <c r="GO247" s="15"/>
      <c r="GP247" s="15"/>
      <c r="GQ247" s="15"/>
      <c r="GR247" s="15"/>
      <c r="GS247" s="15"/>
      <c r="GT247" s="15"/>
      <c r="GU247" s="15"/>
      <c r="GV247" s="15"/>
      <c r="GW247" s="15"/>
      <c r="GX247" s="15"/>
      <c r="GY247" s="15"/>
      <c r="GZ247" s="15"/>
      <c r="HA247" s="15"/>
      <c r="HB247" s="15"/>
      <c r="HC247" s="15"/>
      <c r="HD247" s="15"/>
      <c r="HE247" s="15"/>
      <c r="HF247" s="15"/>
      <c r="HG247" s="15"/>
      <c r="HH247" s="15"/>
      <c r="HI247" s="15"/>
      <c r="HJ247" s="15"/>
      <c r="HK247" s="15"/>
      <c r="HL247" s="15"/>
      <c r="HM247" s="15"/>
      <c r="HN247" s="15"/>
      <c r="HO247" s="15"/>
      <c r="HP247" s="15"/>
      <c r="HQ247" s="15"/>
      <c r="HR247" s="15"/>
      <c r="HS247" s="15"/>
      <c r="HT247" s="15"/>
      <c r="HU247" s="15"/>
      <c r="HV247" s="15"/>
      <c r="HW247" s="15"/>
      <c r="HX247" s="15"/>
      <c r="HY247" s="15"/>
      <c r="HZ247" s="15"/>
      <c r="IA247" s="15"/>
      <c r="IB247" s="15"/>
      <c r="IC247" s="15"/>
      <c r="ID247" s="15"/>
      <c r="IE247" s="15"/>
      <c r="IF247" s="15"/>
      <c r="IG247" s="15"/>
      <c r="IH247" s="15"/>
      <c r="II247" s="15"/>
      <c r="IJ247" s="15"/>
      <c r="IK247" s="15"/>
      <c r="IL247" s="15"/>
      <c r="IM247" s="15"/>
      <c r="IN247" s="15"/>
      <c r="IO247" s="15"/>
      <c r="IP247" s="15"/>
      <c r="IQ247" s="15"/>
      <c r="IR247" s="15"/>
      <c r="IS247" s="15"/>
      <c r="IT247" s="15"/>
      <c r="IU247" s="15"/>
      <c r="IV247" s="15"/>
      <c r="IW247" s="15"/>
      <c r="IX247" s="15"/>
      <c r="IY247" s="15"/>
      <c r="IZ247" s="15"/>
    </row>
    <row r="248" spans="1:260" s="10" customFormat="1" ht="28.5" customHeight="1">
      <c r="A248" s="23"/>
      <c r="B248" s="24" t="str">
        <f t="shared" ref="B248" si="280">B240&amp;" Total"</f>
        <v>VNPT Hải Phòng Total</v>
      </c>
      <c r="C248" s="24"/>
      <c r="D248" s="25"/>
      <c r="E248" s="228"/>
      <c r="F248" s="26"/>
      <c r="G248" s="23"/>
      <c r="H248" s="25"/>
      <c r="I248" s="26"/>
      <c r="J248" s="27"/>
      <c r="K248" s="25"/>
      <c r="L248" s="28"/>
      <c r="M248" s="28"/>
      <c r="N248" s="28"/>
      <c r="O248" s="29" t="e">
        <f t="shared" ref="O248" si="281">SUBTOTAL(9,O240:O247)</f>
        <v>#REF!</v>
      </c>
      <c r="P248" s="12"/>
      <c r="Q248" s="11"/>
      <c r="R248" s="28"/>
      <c r="S248" s="30"/>
      <c r="T248" s="31"/>
      <c r="U248" s="22"/>
      <c r="V248" s="32"/>
      <c r="W248" s="33"/>
      <c r="X248" s="14"/>
      <c r="Y248" s="218"/>
      <c r="Z248" s="22"/>
      <c r="AA248" s="218"/>
      <c r="AB248" s="22"/>
      <c r="AC248" s="38"/>
      <c r="AD248" s="38"/>
      <c r="AE248" s="38"/>
      <c r="AF248" s="38"/>
      <c r="AG248" s="38"/>
      <c r="AH248" s="38"/>
      <c r="AI248" s="38"/>
      <c r="AJ248" s="38"/>
      <c r="AK248" s="38"/>
      <c r="AL248" s="38"/>
      <c r="AM248" s="38"/>
      <c r="AN248" s="38"/>
      <c r="AO248" s="38"/>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c r="EM248" s="15"/>
      <c r="EN248" s="15"/>
      <c r="EO248" s="15"/>
      <c r="EP248" s="15"/>
      <c r="EQ248" s="15"/>
      <c r="ER248" s="15"/>
      <c r="ES248" s="15"/>
      <c r="ET248" s="15"/>
      <c r="EU248" s="15"/>
      <c r="EV248" s="15"/>
      <c r="EW248" s="15"/>
      <c r="EX248" s="15"/>
      <c r="EY248" s="15"/>
      <c r="EZ248" s="15"/>
      <c r="FA248" s="15"/>
      <c r="FB248" s="15"/>
      <c r="FC248" s="15"/>
      <c r="FD248" s="15"/>
      <c r="FE248" s="15"/>
      <c r="FF248" s="15"/>
      <c r="FG248" s="15"/>
      <c r="FH248" s="15"/>
      <c r="FI248" s="15"/>
      <c r="FJ248" s="15"/>
      <c r="FK248" s="15"/>
      <c r="FL248" s="15"/>
      <c r="FM248" s="15"/>
      <c r="FN248" s="15"/>
      <c r="FO248" s="15"/>
      <c r="FP248" s="15"/>
      <c r="FQ248" s="15"/>
      <c r="FR248" s="15"/>
      <c r="FS248" s="15"/>
      <c r="FT248" s="15"/>
      <c r="FU248" s="15"/>
      <c r="FV248" s="15"/>
      <c r="FW248" s="15"/>
      <c r="FX248" s="15"/>
      <c r="FY248" s="15"/>
      <c r="FZ248" s="15"/>
      <c r="GA248" s="15"/>
      <c r="GB248" s="15"/>
      <c r="GC248" s="15"/>
      <c r="GD248" s="15"/>
      <c r="GE248" s="15"/>
      <c r="GF248" s="15"/>
      <c r="GG248" s="15"/>
      <c r="GH248" s="15"/>
      <c r="GI248" s="15"/>
      <c r="GJ248" s="15"/>
      <c r="GK248" s="15"/>
      <c r="GL248" s="15"/>
      <c r="GM248" s="15"/>
      <c r="GN248" s="15"/>
      <c r="GO248" s="15"/>
      <c r="GP248" s="15"/>
      <c r="GQ248" s="15"/>
      <c r="GR248" s="15"/>
      <c r="GS248" s="15"/>
      <c r="GT248" s="15"/>
      <c r="GU248" s="15"/>
      <c r="GV248" s="15"/>
      <c r="GW248" s="15"/>
      <c r="GX248" s="15"/>
      <c r="GY248" s="15"/>
      <c r="GZ248" s="15"/>
      <c r="HA248" s="15"/>
      <c r="HB248" s="15"/>
      <c r="HC248" s="15"/>
      <c r="HD248" s="15"/>
      <c r="HE248" s="15"/>
      <c r="HF248" s="15"/>
      <c r="HG248" s="15"/>
      <c r="HH248" s="15"/>
      <c r="HI248" s="15"/>
      <c r="HJ248" s="15"/>
      <c r="HK248" s="15"/>
      <c r="HL248" s="15"/>
      <c r="HM248" s="15"/>
      <c r="HN248" s="15"/>
      <c r="HO248" s="15"/>
      <c r="HP248" s="15"/>
      <c r="HQ248" s="15"/>
      <c r="HR248" s="15"/>
      <c r="HS248" s="15"/>
      <c r="HT248" s="15"/>
      <c r="HU248" s="15"/>
      <c r="HV248" s="15"/>
      <c r="HW248" s="15"/>
      <c r="HX248" s="15"/>
      <c r="HY248" s="15"/>
      <c r="HZ248" s="15"/>
      <c r="IA248" s="15"/>
      <c r="IB248" s="15"/>
      <c r="IC248" s="15"/>
      <c r="ID248" s="15"/>
      <c r="IE248" s="15"/>
      <c r="IF248" s="15"/>
      <c r="IG248" s="15"/>
      <c r="IH248" s="15"/>
      <c r="II248" s="15"/>
      <c r="IJ248" s="15"/>
      <c r="IK248" s="15"/>
      <c r="IL248" s="15"/>
      <c r="IM248" s="15"/>
      <c r="IN248" s="15"/>
      <c r="IO248" s="15"/>
      <c r="IP248" s="15"/>
      <c r="IQ248" s="15"/>
      <c r="IR248" s="15"/>
      <c r="IS248" s="15"/>
      <c r="IT248" s="15"/>
      <c r="IU248" s="15"/>
      <c r="IV248" s="15"/>
      <c r="IW248" s="15"/>
      <c r="IX248" s="15"/>
      <c r="IY248" s="15"/>
      <c r="IZ248" s="15"/>
    </row>
    <row r="249" spans="1:260" s="10" customFormat="1" ht="36.75" customHeight="1">
      <c r="A249" s="11">
        <f t="shared" si="239"/>
        <v>28</v>
      </c>
      <c r="B249" s="16" t="str">
        <f>VLOOKUP(A249,'Tên tỉnh'!$A$3:$C$65,2,FALSE)</f>
        <v>VNPT Hậu Giang</v>
      </c>
      <c r="C249" s="17" t="str">
        <f>VLOOKUP(A249,'Tên tỉnh'!$A$3:$C$65,3,FALSE)</f>
        <v>Hậu Giang</v>
      </c>
      <c r="D249" s="18" t="s">
        <v>485</v>
      </c>
      <c r="E249" s="17" t="s">
        <v>486</v>
      </c>
      <c r="F249" s="19">
        <v>43633</v>
      </c>
      <c r="G249" s="11">
        <v>1</v>
      </c>
      <c r="H249" s="11" t="s">
        <v>487</v>
      </c>
      <c r="I249" s="20">
        <v>44056</v>
      </c>
      <c r="J249" s="21" t="s">
        <v>419</v>
      </c>
      <c r="K249" s="11" t="s">
        <v>26</v>
      </c>
      <c r="L249" s="13">
        <v>829150</v>
      </c>
      <c r="M249" s="13" t="e">
        <f>VLOOKUP(C249,[1]!Table1[[Province]:[Ngày HĐ dự phòng]],5,FALSE)</f>
        <v>#REF!</v>
      </c>
      <c r="N249" s="13" t="e">
        <f>VLOOKUP(C249,[1]!Table1[[Province]:[Ngày HĐ dự phòng]],6,FALSE)</f>
        <v>#REF!</v>
      </c>
      <c r="O249" s="13" t="e">
        <f t="shared" si="228"/>
        <v>#REF!</v>
      </c>
      <c r="P249" s="12"/>
      <c r="Q249" s="22" t="e">
        <f>VLOOKUP(C249,[1]!Table1[[Province]:[Ngày HĐ dự phòng]],15,FALSE)</f>
        <v>#REF!</v>
      </c>
      <c r="R249" s="12"/>
      <c r="S249" s="22">
        <v>44153</v>
      </c>
      <c r="T249" s="22">
        <v>44068</v>
      </c>
      <c r="U249" s="22" t="e">
        <f t="shared" ref="U249:U256" si="282">Q249</f>
        <v>#REF!</v>
      </c>
      <c r="V249" s="14" t="e">
        <f t="shared" ref="V249:V256" si="283">U249-T249+1</f>
        <v>#REF!</v>
      </c>
      <c r="W249" s="12">
        <v>45</v>
      </c>
      <c r="X249" s="14" t="e">
        <f t="shared" ref="X249:X256" si="284">V249-W249</f>
        <v>#REF!</v>
      </c>
      <c r="Y249" s="218" t="e">
        <f>VLOOKUP(C249,[1]!Table1[[Province]:[Ngày HĐ dự phòng]],34,FALSE)</f>
        <v>#REF!</v>
      </c>
      <c r="Z249" s="22" t="e">
        <f>VLOOKUP(C249,[1]!Table1[[Province]:[Ngày HĐ dự phòng]],35,FALSE)</f>
        <v>#REF!</v>
      </c>
      <c r="AA249" s="218" t="e">
        <f>VLOOKUP(C249,[1]!Table1[[Province]:[Ngày HĐ dự phòng]],36,FALSE)</f>
        <v>#REF!</v>
      </c>
      <c r="AB249" s="22" t="e">
        <f>VLOOKUP(C249,[1]!Table1[[Province]:[Ngày HĐ dự phòng]],37,FALSE)</f>
        <v>#REF!</v>
      </c>
      <c r="AC249" s="40" t="e">
        <f t="shared" ref="AC249:AC256" si="285">O249</f>
        <v>#REF!</v>
      </c>
      <c r="AD249" s="43" t="e">
        <f t="shared" ref="AD249:AD256" si="286">AC249*0.1</f>
        <v>#REF!</v>
      </c>
      <c r="AE249" s="43" t="e">
        <f t="shared" ref="AE249:AE256" si="287">AC249+AD249</f>
        <v>#REF!</v>
      </c>
      <c r="AF249" s="39" t="e">
        <f>VLOOKUP(C249,[1]!Table1[[Province]:[Ngày HĐ dự phòng]],13,FALSE)</f>
        <v>#REF!</v>
      </c>
      <c r="AG249" s="39" t="e">
        <f t="shared" ref="AG249:AG256" si="288">AF249</f>
        <v>#REF!</v>
      </c>
      <c r="AH249" s="39">
        <v>44068</v>
      </c>
      <c r="AI249" s="39">
        <v>44097</v>
      </c>
      <c r="AJ249" s="39">
        <v>44097</v>
      </c>
      <c r="AK249" s="231" t="s">
        <v>497</v>
      </c>
      <c r="AL249" s="230">
        <v>44153</v>
      </c>
      <c r="AM249" s="42">
        <v>3008400799</v>
      </c>
      <c r="AN249" s="230">
        <v>44913</v>
      </c>
      <c r="AO249" s="39" t="e">
        <f t="shared" ref="AO249:AO256" si="289">AF249</f>
        <v>#REF!</v>
      </c>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c r="EM249" s="15"/>
      <c r="EN249" s="15"/>
      <c r="EO249" s="15"/>
      <c r="EP249" s="15"/>
      <c r="EQ249" s="15"/>
      <c r="ER249" s="15"/>
      <c r="ES249" s="15"/>
      <c r="ET249" s="15"/>
      <c r="EU249" s="15"/>
      <c r="EV249" s="15"/>
      <c r="EW249" s="15"/>
      <c r="EX249" s="15"/>
      <c r="EY249" s="15"/>
      <c r="EZ249" s="15"/>
      <c r="FA249" s="15"/>
      <c r="FB249" s="15"/>
      <c r="FC249" s="15"/>
      <c r="FD249" s="15"/>
      <c r="FE249" s="15"/>
      <c r="FF249" s="15"/>
      <c r="FG249" s="15"/>
      <c r="FH249" s="15"/>
      <c r="FI249" s="15"/>
      <c r="FJ249" s="15"/>
      <c r="FK249" s="15"/>
      <c r="FL249" s="15"/>
      <c r="FM249" s="15"/>
      <c r="FN249" s="15"/>
      <c r="FO249" s="15"/>
      <c r="FP249" s="15"/>
      <c r="FQ249" s="15"/>
      <c r="FR249" s="15"/>
      <c r="FS249" s="15"/>
      <c r="FT249" s="15"/>
      <c r="FU249" s="15"/>
      <c r="FV249" s="15"/>
      <c r="FW249" s="15"/>
      <c r="FX249" s="15"/>
      <c r="FY249" s="15"/>
      <c r="FZ249" s="15"/>
      <c r="GA249" s="15"/>
      <c r="GB249" s="15"/>
      <c r="GC249" s="15"/>
      <c r="GD249" s="15"/>
      <c r="GE249" s="15"/>
      <c r="GF249" s="15"/>
      <c r="GG249" s="15"/>
      <c r="GH249" s="15"/>
      <c r="GI249" s="15"/>
      <c r="GJ249" s="15"/>
      <c r="GK249" s="15"/>
      <c r="GL249" s="15"/>
      <c r="GM249" s="15"/>
      <c r="GN249" s="15"/>
      <c r="GO249" s="15"/>
      <c r="GP249" s="15"/>
      <c r="GQ249" s="15"/>
      <c r="GR249" s="15"/>
      <c r="GS249" s="15"/>
      <c r="GT249" s="15"/>
      <c r="GU249" s="15"/>
      <c r="GV249" s="15"/>
      <c r="GW249" s="15"/>
      <c r="GX249" s="15"/>
      <c r="GY249" s="15"/>
      <c r="GZ249" s="15"/>
      <c r="HA249" s="15"/>
      <c r="HB249" s="15"/>
      <c r="HC249" s="15"/>
      <c r="HD249" s="15"/>
      <c r="HE249" s="15"/>
      <c r="HF249" s="15"/>
      <c r="HG249" s="15"/>
      <c r="HH249" s="15"/>
      <c r="HI249" s="15"/>
      <c r="HJ249" s="15"/>
      <c r="HK249" s="15"/>
      <c r="HL249" s="15"/>
      <c r="HM249" s="15"/>
      <c r="HN249" s="15"/>
      <c r="HO249" s="15"/>
      <c r="HP249" s="15"/>
      <c r="HQ249" s="15"/>
      <c r="HR249" s="15"/>
      <c r="HS249" s="15"/>
      <c r="HT249" s="15"/>
      <c r="HU249" s="15"/>
      <c r="HV249" s="15"/>
      <c r="HW249" s="15"/>
      <c r="HX249" s="15"/>
      <c r="HY249" s="15"/>
      <c r="HZ249" s="15"/>
      <c r="IA249" s="15"/>
      <c r="IB249" s="15"/>
      <c r="IC249" s="15"/>
      <c r="ID249" s="15"/>
      <c r="IE249" s="15"/>
      <c r="IF249" s="15"/>
      <c r="IG249" s="15"/>
      <c r="IH249" s="15"/>
      <c r="II249" s="15"/>
      <c r="IJ249" s="15"/>
      <c r="IK249" s="15"/>
      <c r="IL249" s="15"/>
      <c r="IM249" s="15"/>
      <c r="IN249" s="15"/>
      <c r="IO249" s="15"/>
      <c r="IP249" s="15"/>
      <c r="IQ249" s="15"/>
      <c r="IR249" s="15"/>
      <c r="IS249" s="15"/>
      <c r="IT249" s="15"/>
      <c r="IU249" s="15"/>
      <c r="IV249" s="15"/>
      <c r="IW249" s="15"/>
      <c r="IX249" s="15"/>
      <c r="IY249" s="15"/>
      <c r="IZ249" s="15"/>
    </row>
    <row r="250" spans="1:260" s="25" customFormat="1" ht="27" customHeight="1">
      <c r="A250" s="11">
        <f t="shared" si="239"/>
        <v>28</v>
      </c>
      <c r="B250" s="16" t="str">
        <f>VLOOKUP(A250,'Tên tỉnh'!$A$3:$C$65,2,FALSE)</f>
        <v>VNPT Hậu Giang</v>
      </c>
      <c r="C250" s="17" t="str">
        <f>VLOOKUP(A250,'Tên tỉnh'!$A$3:$C$65,3,FALSE)</f>
        <v>Hậu Giang</v>
      </c>
      <c r="D250" s="18" t="s">
        <v>485</v>
      </c>
      <c r="E250" s="17" t="s">
        <v>486</v>
      </c>
      <c r="F250" s="19">
        <v>43633</v>
      </c>
      <c r="G250" s="11">
        <v>2</v>
      </c>
      <c r="H250" s="12" t="s">
        <v>488</v>
      </c>
      <c r="I250" s="20">
        <v>44056</v>
      </c>
      <c r="J250" s="21" t="s">
        <v>419</v>
      </c>
      <c r="K250" s="11" t="s">
        <v>26</v>
      </c>
      <c r="L250" s="13">
        <v>829150</v>
      </c>
      <c r="M250" s="13" t="e">
        <f>VLOOKUP(C250,[2]!Table1[[Province]:[Ngày HĐ dự phòng]],5,FALSE)</f>
        <v>#REF!</v>
      </c>
      <c r="N250" s="13" t="e">
        <f>VLOOKUP(C250,[2]!Table1[[Province]:[Ngày HĐ dự phòng]],6,FALSE)</f>
        <v>#REF!</v>
      </c>
      <c r="O250" s="13" t="e">
        <f t="shared" si="228"/>
        <v>#REF!</v>
      </c>
      <c r="P250" s="12"/>
      <c r="Q250" s="22" t="e">
        <f>VLOOKUP(C250,[2]!Table1[[Province]:[Ngày HĐ dự phòng]],14,FALSE)</f>
        <v>#REF!</v>
      </c>
      <c r="R250" s="12"/>
      <c r="S250" s="22">
        <v>44154</v>
      </c>
      <c r="T250" s="22">
        <v>44091</v>
      </c>
      <c r="U250" s="22" t="e">
        <f t="shared" si="282"/>
        <v>#REF!</v>
      </c>
      <c r="V250" s="14" t="e">
        <f t="shared" si="283"/>
        <v>#REF!</v>
      </c>
      <c r="W250" s="12">
        <v>30</v>
      </c>
      <c r="X250" s="14" t="e">
        <f t="shared" si="284"/>
        <v>#REF!</v>
      </c>
      <c r="Y250" s="218" t="e">
        <f>VLOOKUP(C250,[2]!Table1[[Province]:[Ngày HĐ dự phòng]],30,FALSE)</f>
        <v>#REF!</v>
      </c>
      <c r="Z250" s="22" t="e">
        <f>VLOOKUP(C250,[2]!Table1[[Province]:[Ngày HĐ dự phòng]],31,FALSE)</f>
        <v>#REF!</v>
      </c>
      <c r="AA250" s="218" t="e">
        <f>VLOOKUP(C250,[2]!Table1[[Province]:[Ngày HĐ dự phòng]],32,FALSE)</f>
        <v>#REF!</v>
      </c>
      <c r="AB250" s="22" t="e">
        <f>VLOOKUP(C250,[2]!Table1[[Province]:[Ngày HĐ dự phòng]],33,FALSE)</f>
        <v>#REF!</v>
      </c>
      <c r="AC250" s="40" t="e">
        <f t="shared" si="285"/>
        <v>#REF!</v>
      </c>
      <c r="AD250" s="43" t="e">
        <f t="shared" si="286"/>
        <v>#REF!</v>
      </c>
      <c r="AE250" s="43" t="e">
        <f t="shared" si="287"/>
        <v>#REF!</v>
      </c>
      <c r="AF250" s="39" t="e">
        <f>VLOOKUP(C250,[2]!Table1[[Province]:[Ngày HĐ dự phòng]],12,FALSE)</f>
        <v>#REF!</v>
      </c>
      <c r="AG250" s="39" t="e">
        <f t="shared" si="288"/>
        <v>#REF!</v>
      </c>
      <c r="AH250" s="39">
        <v>44091</v>
      </c>
      <c r="AI250" s="39">
        <v>44111</v>
      </c>
      <c r="AJ250" s="39">
        <v>44111</v>
      </c>
      <c r="AK250" s="231" t="s">
        <v>498</v>
      </c>
      <c r="AL250" s="230">
        <v>44154</v>
      </c>
      <c r="AM250" s="42">
        <v>1557031765</v>
      </c>
      <c r="AN250" s="230">
        <v>44914</v>
      </c>
      <c r="AO250" s="39" t="e">
        <f t="shared" si="289"/>
        <v>#REF!</v>
      </c>
      <c r="AP250" s="34"/>
      <c r="AQ250" s="34"/>
      <c r="AR250" s="34"/>
      <c r="AS250" s="34"/>
      <c r="AT250" s="34"/>
      <c r="AU250" s="34"/>
      <c r="AV250" s="34"/>
      <c r="AW250" s="34"/>
      <c r="AX250" s="34"/>
      <c r="AY250" s="34"/>
      <c r="AZ250" s="34"/>
      <c r="BA250" s="34"/>
      <c r="BB250" s="34"/>
      <c r="BC250" s="34"/>
      <c r="BD250" s="34"/>
      <c r="BE250" s="34"/>
      <c r="BF250" s="34"/>
      <c r="BG250" s="34"/>
      <c r="BH250" s="34"/>
      <c r="BI250" s="34"/>
      <c r="BJ250" s="34"/>
      <c r="BK250" s="34"/>
      <c r="BL250" s="34"/>
      <c r="BM250" s="34"/>
      <c r="BN250" s="34"/>
      <c r="BO250" s="34"/>
      <c r="BP250" s="34"/>
      <c r="BQ250" s="34"/>
      <c r="BR250" s="34"/>
      <c r="BS250" s="34"/>
      <c r="BT250" s="34"/>
      <c r="BU250" s="34"/>
      <c r="BV250" s="34"/>
      <c r="BW250" s="34"/>
      <c r="BX250" s="34"/>
      <c r="BY250" s="34"/>
      <c r="BZ250" s="34"/>
      <c r="CA250" s="34"/>
      <c r="CB250" s="34"/>
      <c r="CC250" s="34"/>
      <c r="CD250" s="34"/>
      <c r="CE250" s="34"/>
      <c r="CF250" s="34"/>
      <c r="CG250" s="34"/>
      <c r="CH250" s="34"/>
      <c r="CI250" s="34"/>
      <c r="CJ250" s="34"/>
      <c r="CK250" s="34"/>
      <c r="CL250" s="34"/>
      <c r="CM250" s="34"/>
      <c r="CN250" s="34"/>
      <c r="CO250" s="34"/>
      <c r="CP250" s="34"/>
      <c r="CQ250" s="34"/>
      <c r="CR250" s="34"/>
      <c r="CS250" s="34"/>
      <c r="CT250" s="34"/>
      <c r="CU250" s="34"/>
      <c r="CV250" s="34"/>
      <c r="CW250" s="34"/>
      <c r="CX250" s="34"/>
      <c r="CY250" s="34"/>
      <c r="CZ250" s="34"/>
      <c r="DA250" s="34"/>
      <c r="DB250" s="34"/>
      <c r="DC250" s="34"/>
      <c r="DD250" s="34"/>
      <c r="DE250" s="34"/>
      <c r="DF250" s="34"/>
      <c r="DG250" s="34"/>
      <c r="DH250" s="34"/>
      <c r="DI250" s="34"/>
      <c r="DJ250" s="34"/>
      <c r="DK250" s="34"/>
      <c r="DL250" s="34"/>
      <c r="DM250" s="34"/>
      <c r="DN250" s="34"/>
      <c r="DO250" s="34"/>
      <c r="DP250" s="34"/>
      <c r="DQ250" s="34"/>
      <c r="DR250" s="34"/>
      <c r="DS250" s="34"/>
      <c r="DT250" s="34"/>
      <c r="DU250" s="34"/>
      <c r="DV250" s="34"/>
      <c r="DW250" s="34"/>
      <c r="DX250" s="34"/>
      <c r="DY250" s="34"/>
      <c r="DZ250" s="34"/>
      <c r="EA250" s="34"/>
      <c r="EB250" s="34"/>
      <c r="EC250" s="34"/>
      <c r="ED250" s="34"/>
      <c r="EE250" s="34"/>
      <c r="EF250" s="34"/>
      <c r="EG250" s="34"/>
      <c r="EH250" s="34"/>
      <c r="EI250" s="34"/>
      <c r="EJ250" s="34"/>
      <c r="EK250" s="34"/>
      <c r="EL250" s="34"/>
      <c r="EM250" s="34"/>
      <c r="EN250" s="34"/>
      <c r="EO250" s="34"/>
      <c r="EP250" s="34"/>
      <c r="EQ250" s="34"/>
      <c r="ER250" s="34"/>
      <c r="ES250" s="34"/>
      <c r="ET250" s="34"/>
      <c r="EU250" s="34"/>
      <c r="EV250" s="34"/>
      <c r="EW250" s="34"/>
      <c r="EX250" s="34"/>
      <c r="EY250" s="34"/>
      <c r="EZ250" s="34"/>
      <c r="FA250" s="34"/>
      <c r="FB250" s="34"/>
      <c r="FC250" s="34"/>
      <c r="FD250" s="34"/>
      <c r="FE250" s="34"/>
      <c r="FF250" s="34"/>
      <c r="FG250" s="34"/>
      <c r="FH250" s="34"/>
      <c r="FI250" s="34"/>
      <c r="FJ250" s="34"/>
      <c r="FK250" s="34"/>
      <c r="FL250" s="34"/>
      <c r="FM250" s="34"/>
      <c r="FN250" s="34"/>
      <c r="FO250" s="34"/>
      <c r="FP250" s="34"/>
      <c r="FQ250" s="34"/>
      <c r="FR250" s="34"/>
      <c r="FS250" s="34"/>
      <c r="FT250" s="34"/>
      <c r="FU250" s="34"/>
      <c r="FV250" s="34"/>
      <c r="FW250" s="34"/>
      <c r="FX250" s="34"/>
      <c r="FY250" s="34"/>
      <c r="FZ250" s="34"/>
      <c r="GA250" s="34"/>
      <c r="GB250" s="34"/>
      <c r="GC250" s="34"/>
      <c r="GD250" s="34"/>
      <c r="GE250" s="34"/>
      <c r="GF250" s="34"/>
      <c r="GG250" s="34"/>
      <c r="GH250" s="34"/>
      <c r="GI250" s="34"/>
      <c r="GJ250" s="34"/>
      <c r="GK250" s="34"/>
      <c r="GL250" s="34"/>
      <c r="GM250" s="34"/>
      <c r="GN250" s="34"/>
      <c r="GO250" s="34"/>
      <c r="GP250" s="34"/>
      <c r="GQ250" s="34"/>
      <c r="GR250" s="34"/>
      <c r="GS250" s="34"/>
      <c r="GT250" s="34"/>
      <c r="GU250" s="34"/>
      <c r="GV250" s="34"/>
      <c r="GW250" s="34"/>
      <c r="GX250" s="34"/>
      <c r="GY250" s="34"/>
      <c r="GZ250" s="34"/>
      <c r="HA250" s="34"/>
      <c r="HB250" s="34"/>
      <c r="HC250" s="34"/>
      <c r="HD250" s="34"/>
      <c r="HE250" s="34"/>
      <c r="HF250" s="34"/>
      <c r="HG250" s="34"/>
      <c r="HH250" s="34"/>
      <c r="HI250" s="34"/>
      <c r="HJ250" s="34"/>
      <c r="HK250" s="34"/>
      <c r="HL250" s="34"/>
      <c r="HM250" s="34"/>
      <c r="HN250" s="34"/>
      <c r="HO250" s="34"/>
      <c r="HP250" s="34"/>
      <c r="HQ250" s="34"/>
      <c r="HR250" s="34"/>
      <c r="HS250" s="34"/>
      <c r="HT250" s="34"/>
      <c r="HU250" s="34"/>
      <c r="HV250" s="34"/>
      <c r="HW250" s="34"/>
      <c r="HX250" s="34"/>
      <c r="HY250" s="34"/>
      <c r="HZ250" s="34"/>
      <c r="IA250" s="34"/>
      <c r="IB250" s="34"/>
      <c r="IC250" s="34"/>
      <c r="ID250" s="34"/>
      <c r="IE250" s="34"/>
      <c r="IF250" s="34"/>
      <c r="IG250" s="34"/>
      <c r="IH250" s="34"/>
      <c r="II250" s="34"/>
      <c r="IJ250" s="34"/>
      <c r="IK250" s="34"/>
      <c r="IL250" s="34"/>
      <c r="IM250" s="34"/>
      <c r="IN250" s="34"/>
      <c r="IO250" s="34"/>
      <c r="IP250" s="34"/>
      <c r="IQ250" s="34"/>
      <c r="IR250" s="34"/>
      <c r="IS250" s="34"/>
      <c r="IT250" s="34"/>
      <c r="IU250" s="34"/>
      <c r="IV250" s="34"/>
      <c r="IW250" s="34"/>
      <c r="IX250" s="34"/>
      <c r="IY250" s="34"/>
      <c r="IZ250" s="34"/>
    </row>
    <row r="251" spans="1:260" s="10" customFormat="1" ht="36.75" customHeight="1">
      <c r="A251" s="11">
        <f t="shared" si="239"/>
        <v>28</v>
      </c>
      <c r="B251" s="16" t="str">
        <f>VLOOKUP(A251,'Tên tỉnh'!$A$3:$C$65,2,FALSE)</f>
        <v>VNPT Hậu Giang</v>
      </c>
      <c r="C251" s="17" t="str">
        <f>VLOOKUP(A251,'Tên tỉnh'!$A$3:$C$65,3,FALSE)</f>
        <v>Hậu Giang</v>
      </c>
      <c r="D251" s="18" t="s">
        <v>485</v>
      </c>
      <c r="E251" s="17" t="s">
        <v>486</v>
      </c>
      <c r="F251" s="19">
        <v>43633</v>
      </c>
      <c r="G251" s="11">
        <v>3</v>
      </c>
      <c r="H251" s="12" t="s">
        <v>494</v>
      </c>
      <c r="I251" s="20">
        <v>44056</v>
      </c>
      <c r="J251" s="21" t="s">
        <v>419</v>
      </c>
      <c r="K251" s="11" t="s">
        <v>26</v>
      </c>
      <c r="L251" s="13">
        <v>829150</v>
      </c>
      <c r="M251" s="13" t="e">
        <f>VLOOKUP(C251,[3]!Table1[[Province]:[Ngày HĐ dự phòng]],5,FALSE)</f>
        <v>#REF!</v>
      </c>
      <c r="N251" s="13" t="e">
        <f>VLOOKUP(C251,[3]!Table1[[Province]:[Ngày HĐ dự phòng]],6,FALSE)</f>
        <v>#REF!</v>
      </c>
      <c r="O251" s="13" t="e">
        <f t="shared" si="228"/>
        <v>#REF!</v>
      </c>
      <c r="P251" s="12"/>
      <c r="Q251" s="22" t="e">
        <f>VLOOKUP(C251,[3]!Table1[[Province]:[Ngày HĐ dự phòng]],14,FALSE)</f>
        <v>#REF!</v>
      </c>
      <c r="R251" s="12"/>
      <c r="S251" s="22">
        <v>44180</v>
      </c>
      <c r="T251" s="22">
        <v>44118</v>
      </c>
      <c r="U251" s="22" t="e">
        <f t="shared" si="282"/>
        <v>#REF!</v>
      </c>
      <c r="V251" s="14" t="e">
        <f t="shared" si="283"/>
        <v>#REF!</v>
      </c>
      <c r="W251" s="12">
        <v>30</v>
      </c>
      <c r="X251" s="14" t="e">
        <f t="shared" si="284"/>
        <v>#REF!</v>
      </c>
      <c r="Y251" s="218" t="e">
        <f>VLOOKUP(C251,[3]!Table1[[Province]:[Ngày HĐ dự phòng]],30,FALSE)</f>
        <v>#REF!</v>
      </c>
      <c r="Z251" s="22" t="e">
        <f>VLOOKUP(C251,[3]!Table1[[Province]:[Ngày HĐ dự phòng]],31,FALSE)</f>
        <v>#REF!</v>
      </c>
      <c r="AA251" s="218" t="e">
        <f>VLOOKUP(C251,[3]!Table1[[Province]:[Ngày HĐ dự phòng]],32,FALSE)</f>
        <v>#REF!</v>
      </c>
      <c r="AB251" s="22" t="e">
        <f>VLOOKUP(C251,[3]!Table1[[Province]:[Ngày HĐ dự phòng]],33,FALSE)</f>
        <v>#REF!</v>
      </c>
      <c r="AC251" s="40" t="e">
        <f t="shared" si="285"/>
        <v>#REF!</v>
      </c>
      <c r="AD251" s="43" t="e">
        <f t="shared" si="286"/>
        <v>#REF!</v>
      </c>
      <c r="AE251" s="43" t="e">
        <f t="shared" si="287"/>
        <v>#REF!</v>
      </c>
      <c r="AF251" s="39" t="e">
        <f>VLOOKUP(C251,[3]!Table1[[Province]:[Ngày HĐ dự phòng]],12,FALSE)</f>
        <v>#REF!</v>
      </c>
      <c r="AG251" s="39" t="e">
        <f t="shared" si="288"/>
        <v>#REF!</v>
      </c>
      <c r="AH251" s="39">
        <v>44118</v>
      </c>
      <c r="AI251" s="39">
        <v>44132</v>
      </c>
      <c r="AJ251" s="39">
        <v>44132</v>
      </c>
      <c r="AK251" s="231" t="s">
        <v>499</v>
      </c>
      <c r="AL251" s="230">
        <v>44190</v>
      </c>
      <c r="AM251" s="42">
        <v>1453466784</v>
      </c>
      <c r="AN251" s="230">
        <v>44941</v>
      </c>
      <c r="AO251" s="39" t="e">
        <f t="shared" si="289"/>
        <v>#REF!</v>
      </c>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c r="EM251" s="15"/>
      <c r="EN251" s="15"/>
      <c r="EO251" s="15"/>
      <c r="EP251" s="15"/>
      <c r="EQ251" s="15"/>
      <c r="ER251" s="15"/>
      <c r="ES251" s="15"/>
      <c r="ET251" s="15"/>
      <c r="EU251" s="15"/>
      <c r="EV251" s="15"/>
      <c r="EW251" s="15"/>
      <c r="EX251" s="15"/>
      <c r="EY251" s="15"/>
      <c r="EZ251" s="15"/>
      <c r="FA251" s="15"/>
      <c r="FB251" s="15"/>
      <c r="FC251" s="15"/>
      <c r="FD251" s="15"/>
      <c r="FE251" s="15"/>
      <c r="FF251" s="15"/>
      <c r="FG251" s="15"/>
      <c r="FH251" s="15"/>
      <c r="FI251" s="15"/>
      <c r="FJ251" s="15"/>
      <c r="FK251" s="15"/>
      <c r="FL251" s="15"/>
      <c r="FM251" s="15"/>
      <c r="FN251" s="15"/>
      <c r="FO251" s="15"/>
      <c r="FP251" s="15"/>
      <c r="FQ251" s="15"/>
      <c r="FR251" s="15"/>
      <c r="FS251" s="15"/>
      <c r="FT251" s="15"/>
      <c r="FU251" s="15"/>
      <c r="FV251" s="15"/>
      <c r="FW251" s="15"/>
      <c r="FX251" s="15"/>
      <c r="FY251" s="15"/>
      <c r="FZ251" s="15"/>
      <c r="GA251" s="15"/>
      <c r="GB251" s="15"/>
      <c r="GC251" s="15"/>
      <c r="GD251" s="15"/>
      <c r="GE251" s="15"/>
      <c r="GF251" s="15"/>
      <c r="GG251" s="15"/>
      <c r="GH251" s="15"/>
      <c r="GI251" s="15"/>
      <c r="GJ251" s="15"/>
      <c r="GK251" s="15"/>
      <c r="GL251" s="15"/>
      <c r="GM251" s="15"/>
      <c r="GN251" s="15"/>
      <c r="GO251" s="15"/>
      <c r="GP251" s="15"/>
      <c r="GQ251" s="15"/>
      <c r="GR251" s="15"/>
      <c r="GS251" s="15"/>
      <c r="GT251" s="15"/>
      <c r="GU251" s="15"/>
      <c r="GV251" s="15"/>
      <c r="GW251" s="15"/>
      <c r="GX251" s="15"/>
      <c r="GY251" s="15"/>
      <c r="GZ251" s="15"/>
      <c r="HA251" s="15"/>
      <c r="HB251" s="15"/>
      <c r="HC251" s="15"/>
      <c r="HD251" s="15"/>
      <c r="HE251" s="15"/>
      <c r="HF251" s="15"/>
      <c r="HG251" s="15"/>
      <c r="HH251" s="15"/>
      <c r="HI251" s="15"/>
      <c r="HJ251" s="15"/>
      <c r="HK251" s="15"/>
      <c r="HL251" s="15"/>
      <c r="HM251" s="15"/>
      <c r="HN251" s="15"/>
      <c r="HO251" s="15"/>
      <c r="HP251" s="15"/>
      <c r="HQ251" s="15"/>
      <c r="HR251" s="15"/>
      <c r="HS251" s="15"/>
      <c r="HT251" s="15"/>
      <c r="HU251" s="15"/>
      <c r="HV251" s="15"/>
      <c r="HW251" s="15"/>
      <c r="HX251" s="15"/>
      <c r="HY251" s="15"/>
      <c r="HZ251" s="15"/>
      <c r="IA251" s="15"/>
      <c r="IB251" s="15"/>
      <c r="IC251" s="15"/>
      <c r="ID251" s="15"/>
      <c r="IE251" s="15"/>
      <c r="IF251" s="15"/>
      <c r="IG251" s="15"/>
      <c r="IH251" s="15"/>
      <c r="II251" s="15"/>
      <c r="IJ251" s="15"/>
      <c r="IK251" s="15"/>
      <c r="IL251" s="15"/>
      <c r="IM251" s="15"/>
      <c r="IN251" s="15"/>
      <c r="IO251" s="15"/>
      <c r="IP251" s="15"/>
      <c r="IQ251" s="15"/>
      <c r="IR251" s="15"/>
      <c r="IS251" s="15"/>
      <c r="IT251" s="15"/>
      <c r="IU251" s="15"/>
      <c r="IV251" s="15"/>
      <c r="IW251" s="15"/>
      <c r="IX251" s="15"/>
      <c r="IY251" s="15"/>
      <c r="IZ251" s="15"/>
    </row>
    <row r="252" spans="1:260" s="10" customFormat="1" ht="36.75" customHeight="1">
      <c r="A252" s="11">
        <f t="shared" si="239"/>
        <v>28</v>
      </c>
      <c r="B252" s="16" t="str">
        <f>VLOOKUP(A252,'Tên tỉnh'!$A$3:$C$65,2,FALSE)</f>
        <v>VNPT Hậu Giang</v>
      </c>
      <c r="C252" s="17" t="str">
        <f>VLOOKUP(A252,'Tên tỉnh'!$A$3:$C$65,3,FALSE)</f>
        <v>Hậu Giang</v>
      </c>
      <c r="D252" s="18" t="s">
        <v>485</v>
      </c>
      <c r="E252" s="17" t="s">
        <v>486</v>
      </c>
      <c r="F252" s="19">
        <v>43633</v>
      </c>
      <c r="G252" s="11">
        <v>4</v>
      </c>
      <c r="H252" s="11" t="s">
        <v>489</v>
      </c>
      <c r="I252" s="20">
        <v>44056</v>
      </c>
      <c r="J252" s="21" t="s">
        <v>419</v>
      </c>
      <c r="K252" s="11" t="s">
        <v>26</v>
      </c>
      <c r="L252" s="13">
        <v>829150</v>
      </c>
      <c r="M252" s="13" t="e">
        <f>VLOOKUP(C252,[4]!Table1[[Province]:[Ngày HĐ dự phòng]],6,FALSE)</f>
        <v>#REF!</v>
      </c>
      <c r="N252" s="13" t="e">
        <f>VLOOKUP(C252,[4]!Table1[[Province]:[Ngày HĐ dự phòng]],7,FALSE)</f>
        <v>#REF!</v>
      </c>
      <c r="O252" s="13" t="e">
        <f t="shared" si="228"/>
        <v>#REF!</v>
      </c>
      <c r="P252" s="12"/>
      <c r="Q252" s="22" t="e">
        <f>VLOOKUP(C252,[4]!Table1[[Province]:[Ngày HĐ dự phòng]],16,FALSE)</f>
        <v>#REF!</v>
      </c>
      <c r="R252" s="12"/>
      <c r="S252" s="22">
        <v>44208</v>
      </c>
      <c r="T252" s="22">
        <v>44127</v>
      </c>
      <c r="U252" s="22" t="e">
        <f t="shared" si="282"/>
        <v>#REF!</v>
      </c>
      <c r="V252" s="14" t="e">
        <f t="shared" si="283"/>
        <v>#REF!</v>
      </c>
      <c r="W252" s="12">
        <v>30</v>
      </c>
      <c r="X252" s="14" t="e">
        <f t="shared" si="284"/>
        <v>#REF!</v>
      </c>
      <c r="Y252" s="218" t="e">
        <f>VLOOKUP(C252,[4]!Table1[[Province]:[Ngày HĐ dự phòng]],32,FALSE)</f>
        <v>#REF!</v>
      </c>
      <c r="Z252" s="22" t="e">
        <f>VLOOKUP(C252,[4]!Table1[[Province]:[Ngày HĐ dự phòng]],33,FALSE)</f>
        <v>#REF!</v>
      </c>
      <c r="AA252" s="218" t="e">
        <f>VLOOKUP(C252,[4]!Table1[[Province]:[Ngày HĐ dự phòng]],34,FALSE)</f>
        <v>#REF!</v>
      </c>
      <c r="AB252" s="22" t="e">
        <f>VLOOKUP(C252,[4]!Table1[[Province]:[Ngày HĐ dự phòng]],35,FALSE)</f>
        <v>#REF!</v>
      </c>
      <c r="AC252" s="40" t="e">
        <f t="shared" si="285"/>
        <v>#REF!</v>
      </c>
      <c r="AD252" s="43" t="e">
        <f t="shared" si="286"/>
        <v>#REF!</v>
      </c>
      <c r="AE252" s="43" t="e">
        <f t="shared" si="287"/>
        <v>#REF!</v>
      </c>
      <c r="AF252" s="39" t="e">
        <f>VLOOKUP(C252,[4]!Table1[[Province]:[Ngày HĐ dự phòng]],13,FALSE)</f>
        <v>#REF!</v>
      </c>
      <c r="AG252" s="39" t="e">
        <f t="shared" si="288"/>
        <v>#REF!</v>
      </c>
      <c r="AH252" s="39">
        <v>44127</v>
      </c>
      <c r="AI252" s="39">
        <v>44161</v>
      </c>
      <c r="AJ252" s="39">
        <v>44161</v>
      </c>
      <c r="AK252" s="231" t="s">
        <v>500</v>
      </c>
      <c r="AL252" s="230">
        <v>44214</v>
      </c>
      <c r="AM252" s="42">
        <v>241970845</v>
      </c>
      <c r="AN252" s="230">
        <v>44970</v>
      </c>
      <c r="AO252" s="39" t="e">
        <f t="shared" si="289"/>
        <v>#REF!</v>
      </c>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c r="EM252" s="15"/>
      <c r="EN252" s="15"/>
      <c r="EO252" s="15"/>
      <c r="EP252" s="15"/>
      <c r="EQ252" s="15"/>
      <c r="ER252" s="15"/>
      <c r="ES252" s="15"/>
      <c r="ET252" s="15"/>
      <c r="EU252" s="15"/>
      <c r="EV252" s="15"/>
      <c r="EW252" s="15"/>
      <c r="EX252" s="15"/>
      <c r="EY252" s="15"/>
      <c r="EZ252" s="15"/>
      <c r="FA252" s="15"/>
      <c r="FB252" s="15"/>
      <c r="FC252" s="15"/>
      <c r="FD252" s="15"/>
      <c r="FE252" s="15"/>
      <c r="FF252" s="15"/>
      <c r="FG252" s="15"/>
      <c r="FH252" s="15"/>
      <c r="FI252" s="15"/>
      <c r="FJ252" s="15"/>
      <c r="FK252" s="15"/>
      <c r="FL252" s="15"/>
      <c r="FM252" s="15"/>
      <c r="FN252" s="15"/>
      <c r="FO252" s="15"/>
      <c r="FP252" s="15"/>
      <c r="FQ252" s="15"/>
      <c r="FR252" s="15"/>
      <c r="FS252" s="15"/>
      <c r="FT252" s="15"/>
      <c r="FU252" s="15"/>
      <c r="FV252" s="15"/>
      <c r="FW252" s="15"/>
      <c r="FX252" s="15"/>
      <c r="FY252" s="15"/>
      <c r="FZ252" s="15"/>
      <c r="GA252" s="15"/>
      <c r="GB252" s="15"/>
      <c r="GC252" s="15"/>
      <c r="GD252" s="15"/>
      <c r="GE252" s="15"/>
      <c r="GF252" s="15"/>
      <c r="GG252" s="15"/>
      <c r="GH252" s="15"/>
      <c r="GI252" s="15"/>
      <c r="GJ252" s="15"/>
      <c r="GK252" s="15"/>
      <c r="GL252" s="15"/>
      <c r="GM252" s="15"/>
      <c r="GN252" s="15"/>
      <c r="GO252" s="15"/>
      <c r="GP252" s="15"/>
      <c r="GQ252" s="15"/>
      <c r="GR252" s="15"/>
      <c r="GS252" s="15"/>
      <c r="GT252" s="15"/>
      <c r="GU252" s="15"/>
      <c r="GV252" s="15"/>
      <c r="GW252" s="15"/>
      <c r="GX252" s="15"/>
      <c r="GY252" s="15"/>
      <c r="GZ252" s="15"/>
      <c r="HA252" s="15"/>
      <c r="HB252" s="15"/>
      <c r="HC252" s="15"/>
      <c r="HD252" s="15"/>
      <c r="HE252" s="15"/>
      <c r="HF252" s="15"/>
      <c r="HG252" s="15"/>
      <c r="HH252" s="15"/>
      <c r="HI252" s="15"/>
      <c r="HJ252" s="15"/>
      <c r="HK252" s="15"/>
      <c r="HL252" s="15"/>
      <c r="HM252" s="15"/>
      <c r="HN252" s="15"/>
      <c r="HO252" s="15"/>
      <c r="HP252" s="15"/>
      <c r="HQ252" s="15"/>
      <c r="HR252" s="15"/>
      <c r="HS252" s="15"/>
      <c r="HT252" s="15"/>
      <c r="HU252" s="15"/>
      <c r="HV252" s="15"/>
      <c r="HW252" s="15"/>
      <c r="HX252" s="15"/>
      <c r="HY252" s="15"/>
      <c r="HZ252" s="15"/>
      <c r="IA252" s="15"/>
      <c r="IB252" s="15"/>
      <c r="IC252" s="15"/>
      <c r="ID252" s="15"/>
      <c r="IE252" s="15"/>
      <c r="IF252" s="15"/>
      <c r="IG252" s="15"/>
      <c r="IH252" s="15"/>
      <c r="II252" s="15"/>
      <c r="IJ252" s="15"/>
      <c r="IK252" s="15"/>
      <c r="IL252" s="15"/>
      <c r="IM252" s="15"/>
      <c r="IN252" s="15"/>
      <c r="IO252" s="15"/>
      <c r="IP252" s="15"/>
      <c r="IQ252" s="15"/>
      <c r="IR252" s="15"/>
      <c r="IS252" s="15"/>
      <c r="IT252" s="15"/>
      <c r="IU252" s="15"/>
      <c r="IV252" s="15"/>
      <c r="IW252" s="15"/>
      <c r="IX252" s="15"/>
      <c r="IY252" s="15"/>
      <c r="IZ252" s="15"/>
    </row>
    <row r="253" spans="1:260" s="10" customFormat="1" ht="36.75" customHeight="1">
      <c r="A253" s="11">
        <f t="shared" si="239"/>
        <v>28</v>
      </c>
      <c r="B253" s="16" t="str">
        <f>VLOOKUP(A253,'Tên tỉnh'!$A$3:$C$65,2,FALSE)</f>
        <v>VNPT Hậu Giang</v>
      </c>
      <c r="C253" s="17" t="str">
        <f>VLOOKUP(A253,'Tên tỉnh'!$A$3:$C$65,3,FALSE)</f>
        <v>Hậu Giang</v>
      </c>
      <c r="D253" s="18" t="s">
        <v>485</v>
      </c>
      <c r="E253" s="17" t="s">
        <v>486</v>
      </c>
      <c r="F253" s="19">
        <v>43633</v>
      </c>
      <c r="G253" s="11">
        <v>5</v>
      </c>
      <c r="H253" s="11" t="s">
        <v>490</v>
      </c>
      <c r="I253" s="20">
        <v>44056</v>
      </c>
      <c r="J253" s="21" t="s">
        <v>419</v>
      </c>
      <c r="K253" s="11" t="s">
        <v>26</v>
      </c>
      <c r="L253" s="13">
        <v>829150</v>
      </c>
      <c r="M253" s="13" t="e">
        <f>VLOOKUP(C253,[5]!Table1[[Province]:[Ngày HĐ dự phòng]],5,FALSE)</f>
        <v>#REF!</v>
      </c>
      <c r="N253" s="13" t="e">
        <f>VLOOKUP(C253,[5]!Table1[[Province]:[Ngày HĐ dự phòng]],6,FALSE)</f>
        <v>#REF!</v>
      </c>
      <c r="O253" s="13" t="e">
        <f t="shared" si="228"/>
        <v>#REF!</v>
      </c>
      <c r="P253" s="12"/>
      <c r="Q253" s="22" t="e">
        <f>VLOOKUP(C253,[5]!Table1[[Province]:[Ngày HĐ dự phòng]],14,FALSE)</f>
        <v>#REF!</v>
      </c>
      <c r="R253" s="12"/>
      <c r="S253" s="22">
        <v>44210</v>
      </c>
      <c r="T253" s="22">
        <v>44148</v>
      </c>
      <c r="U253" s="22" t="e">
        <f t="shared" si="282"/>
        <v>#REF!</v>
      </c>
      <c r="V253" s="14" t="e">
        <f t="shared" si="283"/>
        <v>#REF!</v>
      </c>
      <c r="W253" s="12">
        <v>30</v>
      </c>
      <c r="X253" s="14" t="e">
        <f t="shared" si="284"/>
        <v>#REF!</v>
      </c>
      <c r="Y253" s="218" t="e">
        <f>VLOOKUP(C253,[5]!Table1[[Province]:[Ngày HĐ dự phòng]],30,FALSE)</f>
        <v>#REF!</v>
      </c>
      <c r="Z253" s="22" t="e">
        <f>VLOOKUP(C253,[5]!Table1[[Province]:[Ngày HĐ dự phòng]],31,FALSE)</f>
        <v>#REF!</v>
      </c>
      <c r="AA253" s="218" t="e">
        <f>VLOOKUP(C253,[5]!Table1[[Province]:[Ngày HĐ dự phòng]],32,FALSE)</f>
        <v>#REF!</v>
      </c>
      <c r="AB253" s="22" t="e">
        <f>VLOOKUP(C253,[5]!Table1[[Province]:[Ngày HĐ dự phòng]],33,FALSE)</f>
        <v>#REF!</v>
      </c>
      <c r="AC253" s="40" t="e">
        <f t="shared" si="285"/>
        <v>#REF!</v>
      </c>
      <c r="AD253" s="43" t="e">
        <f t="shared" si="286"/>
        <v>#REF!</v>
      </c>
      <c r="AE253" s="43" t="e">
        <f t="shared" si="287"/>
        <v>#REF!</v>
      </c>
      <c r="AF253" s="39" t="e">
        <f>VLOOKUP(C253,[5]!Table1[[Province]:[Ngày HĐ dự phòng]],12,FALSE)</f>
        <v>#REF!</v>
      </c>
      <c r="AG253" s="39" t="e">
        <f t="shared" si="288"/>
        <v>#REF!</v>
      </c>
      <c r="AH253" s="39">
        <v>44148</v>
      </c>
      <c r="AI253" s="39">
        <v>44162</v>
      </c>
      <c r="AJ253" s="39">
        <v>44162</v>
      </c>
      <c r="AK253" s="232" t="s">
        <v>501</v>
      </c>
      <c r="AL253" s="230">
        <v>44214</v>
      </c>
      <c r="AM253" s="42">
        <v>786063220</v>
      </c>
      <c r="AN253" s="230">
        <v>44970</v>
      </c>
      <c r="AO253" s="39" t="e">
        <f t="shared" si="289"/>
        <v>#REF!</v>
      </c>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c r="EM253" s="15"/>
      <c r="EN253" s="15"/>
      <c r="EO253" s="15"/>
      <c r="EP253" s="15"/>
      <c r="EQ253" s="15"/>
      <c r="ER253" s="15"/>
      <c r="ES253" s="15"/>
      <c r="ET253" s="15"/>
      <c r="EU253" s="15"/>
      <c r="EV253" s="15"/>
      <c r="EW253" s="15"/>
      <c r="EX253" s="15"/>
      <c r="EY253" s="15"/>
      <c r="EZ253" s="15"/>
      <c r="FA253" s="15"/>
      <c r="FB253" s="15"/>
      <c r="FC253" s="15"/>
      <c r="FD253" s="15"/>
      <c r="FE253" s="15"/>
      <c r="FF253" s="15"/>
      <c r="FG253" s="15"/>
      <c r="FH253" s="15"/>
      <c r="FI253" s="15"/>
      <c r="FJ253" s="15"/>
      <c r="FK253" s="15"/>
      <c r="FL253" s="15"/>
      <c r="FM253" s="15"/>
      <c r="FN253" s="15"/>
      <c r="FO253" s="15"/>
      <c r="FP253" s="15"/>
      <c r="FQ253" s="15"/>
      <c r="FR253" s="15"/>
      <c r="FS253" s="15"/>
      <c r="FT253" s="15"/>
      <c r="FU253" s="15"/>
      <c r="FV253" s="15"/>
      <c r="FW253" s="15"/>
      <c r="FX253" s="15"/>
      <c r="FY253" s="15"/>
      <c r="FZ253" s="15"/>
      <c r="GA253" s="15"/>
      <c r="GB253" s="15"/>
      <c r="GC253" s="15"/>
      <c r="GD253" s="15"/>
      <c r="GE253" s="15"/>
      <c r="GF253" s="15"/>
      <c r="GG253" s="15"/>
      <c r="GH253" s="15"/>
      <c r="GI253" s="15"/>
      <c r="GJ253" s="15"/>
      <c r="GK253" s="15"/>
      <c r="GL253" s="15"/>
      <c r="GM253" s="15"/>
      <c r="GN253" s="15"/>
      <c r="GO253" s="15"/>
      <c r="GP253" s="15"/>
      <c r="GQ253" s="15"/>
      <c r="GR253" s="15"/>
      <c r="GS253" s="15"/>
      <c r="GT253" s="15"/>
      <c r="GU253" s="15"/>
      <c r="GV253" s="15"/>
      <c r="GW253" s="15"/>
      <c r="GX253" s="15"/>
      <c r="GY253" s="15"/>
      <c r="GZ253" s="15"/>
      <c r="HA253" s="15"/>
      <c r="HB253" s="15"/>
      <c r="HC253" s="15"/>
      <c r="HD253" s="15"/>
      <c r="HE253" s="15"/>
      <c r="HF253" s="15"/>
      <c r="HG253" s="15"/>
      <c r="HH253" s="15"/>
      <c r="HI253" s="15"/>
      <c r="HJ253" s="15"/>
      <c r="HK253" s="15"/>
      <c r="HL253" s="15"/>
      <c r="HM253" s="15"/>
      <c r="HN253" s="15"/>
      <c r="HO253" s="15"/>
      <c r="HP253" s="15"/>
      <c r="HQ253" s="15"/>
      <c r="HR253" s="15"/>
      <c r="HS253" s="15"/>
      <c r="HT253" s="15"/>
      <c r="HU253" s="15"/>
      <c r="HV253" s="15"/>
      <c r="HW253" s="15"/>
      <c r="HX253" s="15"/>
      <c r="HY253" s="15"/>
      <c r="HZ253" s="15"/>
      <c r="IA253" s="15"/>
      <c r="IB253" s="15"/>
      <c r="IC253" s="15"/>
      <c r="ID253" s="15"/>
      <c r="IE253" s="15"/>
      <c r="IF253" s="15"/>
      <c r="IG253" s="15"/>
      <c r="IH253" s="15"/>
      <c r="II253" s="15"/>
      <c r="IJ253" s="15"/>
      <c r="IK253" s="15"/>
      <c r="IL253" s="15"/>
      <c r="IM253" s="15"/>
      <c r="IN253" s="15"/>
      <c r="IO253" s="15"/>
      <c r="IP253" s="15"/>
      <c r="IQ253" s="15"/>
      <c r="IR253" s="15"/>
      <c r="IS253" s="15"/>
      <c r="IT253" s="15"/>
      <c r="IU253" s="15"/>
      <c r="IV253" s="15"/>
      <c r="IW253" s="15"/>
      <c r="IX253" s="15"/>
      <c r="IY253" s="15"/>
      <c r="IZ253" s="15"/>
    </row>
    <row r="254" spans="1:260" s="10" customFormat="1" ht="36.75" customHeight="1">
      <c r="A254" s="11">
        <f t="shared" si="239"/>
        <v>28</v>
      </c>
      <c r="B254" s="16" t="str">
        <f>VLOOKUP(A254,'Tên tỉnh'!$A$3:$C$65,2,FALSE)</f>
        <v>VNPT Hậu Giang</v>
      </c>
      <c r="C254" s="17" t="str">
        <f>VLOOKUP(A254,'Tên tỉnh'!$A$3:$C$65,3,FALSE)</f>
        <v>Hậu Giang</v>
      </c>
      <c r="D254" s="18" t="s">
        <v>485</v>
      </c>
      <c r="E254" s="17" t="s">
        <v>486</v>
      </c>
      <c r="F254" s="19">
        <v>43633</v>
      </c>
      <c r="G254" s="11">
        <v>6</v>
      </c>
      <c r="H254" s="12" t="s">
        <v>491</v>
      </c>
      <c r="I254" s="20">
        <v>44056</v>
      </c>
      <c r="J254" s="21" t="s">
        <v>419</v>
      </c>
      <c r="K254" s="11" t="s">
        <v>26</v>
      </c>
      <c r="L254" s="13">
        <v>829150</v>
      </c>
      <c r="M254" s="13" t="e">
        <f>VLOOKUP(C254,[6]!Table1[[Province]:[Ngày HĐ dự phòng]],5,FALSE)</f>
        <v>#REF!</v>
      </c>
      <c r="N254" s="13" t="e">
        <f>VLOOKUP(C254,[6]!Table1[[Province]:[Ngày HĐ dự phòng]],6,FALSE)</f>
        <v>#REF!</v>
      </c>
      <c r="O254" s="13" t="e">
        <f t="shared" si="228"/>
        <v>#REF!</v>
      </c>
      <c r="P254" s="12"/>
      <c r="Q254" s="22" t="e">
        <f>VLOOKUP(C254,[6]!Table1[[Province]:[Ngày HĐ dự phòng]],14,FALSE)</f>
        <v>#REF!</v>
      </c>
      <c r="R254" s="12"/>
      <c r="S254" s="22">
        <v>44251</v>
      </c>
      <c r="T254" s="22">
        <v>44179</v>
      </c>
      <c r="U254" s="22" t="e">
        <f t="shared" si="282"/>
        <v>#REF!</v>
      </c>
      <c r="V254" s="14" t="e">
        <f t="shared" si="283"/>
        <v>#REF!</v>
      </c>
      <c r="W254" s="12">
        <v>30</v>
      </c>
      <c r="X254" s="14" t="e">
        <f t="shared" si="284"/>
        <v>#REF!</v>
      </c>
      <c r="Y254" s="218" t="e">
        <f>VLOOKUP(C254,[6]!Table1[[Province]:[Ngày HĐ dự phòng]],30,FALSE)</f>
        <v>#REF!</v>
      </c>
      <c r="Z254" s="22" t="e">
        <f>VLOOKUP(C254,[6]!Table1[[Province]:[Ngày HĐ dự phòng]],31,FALSE)</f>
        <v>#REF!</v>
      </c>
      <c r="AA254" s="218" t="e">
        <f>VLOOKUP(C254,[6]!Table1[[Province]:[Ngày HĐ dự phòng]],32,FALSE)</f>
        <v>#REF!</v>
      </c>
      <c r="AB254" s="22" t="e">
        <f>VLOOKUP(C254,[6]!Table1[[Province]:[Ngày HĐ dự phòng]],33,FALSE)</f>
        <v>#REF!</v>
      </c>
      <c r="AC254" s="40" t="e">
        <f t="shared" si="285"/>
        <v>#REF!</v>
      </c>
      <c r="AD254" s="43" t="e">
        <f t="shared" si="286"/>
        <v>#REF!</v>
      </c>
      <c r="AE254" s="43" t="e">
        <f t="shared" si="287"/>
        <v>#REF!</v>
      </c>
      <c r="AF254" s="39" t="e">
        <f>VLOOKUP(C254,[6]!Table1[[Province]:[Ngày HĐ dự phòng]],12,FALSE)</f>
        <v>#REF!</v>
      </c>
      <c r="AG254" s="39" t="e">
        <f t="shared" si="288"/>
        <v>#REF!</v>
      </c>
      <c r="AH254" s="39">
        <v>44179</v>
      </c>
      <c r="AI254" s="39">
        <v>44190</v>
      </c>
      <c r="AJ254" s="39">
        <v>44190</v>
      </c>
      <c r="AK254" s="232" t="s">
        <v>502</v>
      </c>
      <c r="AL254" s="230">
        <v>44259</v>
      </c>
      <c r="AM254" s="42">
        <v>1476131599</v>
      </c>
      <c r="AN254" s="230">
        <v>45012</v>
      </c>
      <c r="AO254" s="39" t="e">
        <f t="shared" si="289"/>
        <v>#REF!</v>
      </c>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c r="EM254" s="15"/>
      <c r="EN254" s="15"/>
      <c r="EO254" s="15"/>
      <c r="EP254" s="15"/>
      <c r="EQ254" s="15"/>
      <c r="ER254" s="15"/>
      <c r="ES254" s="15"/>
      <c r="ET254" s="15"/>
      <c r="EU254" s="15"/>
      <c r="EV254" s="15"/>
      <c r="EW254" s="15"/>
      <c r="EX254" s="15"/>
      <c r="EY254" s="15"/>
      <c r="EZ254" s="15"/>
      <c r="FA254" s="15"/>
      <c r="FB254" s="15"/>
      <c r="FC254" s="15"/>
      <c r="FD254" s="15"/>
      <c r="FE254" s="15"/>
      <c r="FF254" s="15"/>
      <c r="FG254" s="15"/>
      <c r="FH254" s="15"/>
      <c r="FI254" s="15"/>
      <c r="FJ254" s="15"/>
      <c r="FK254" s="15"/>
      <c r="FL254" s="15"/>
      <c r="FM254" s="15"/>
      <c r="FN254" s="15"/>
      <c r="FO254" s="15"/>
      <c r="FP254" s="15"/>
      <c r="FQ254" s="15"/>
      <c r="FR254" s="15"/>
      <c r="FS254" s="15"/>
      <c r="FT254" s="15"/>
      <c r="FU254" s="15"/>
      <c r="FV254" s="15"/>
      <c r="FW254" s="15"/>
      <c r="FX254" s="15"/>
      <c r="FY254" s="15"/>
      <c r="FZ254" s="15"/>
      <c r="GA254" s="15"/>
      <c r="GB254" s="15"/>
      <c r="GC254" s="15"/>
      <c r="GD254" s="15"/>
      <c r="GE254" s="15"/>
      <c r="GF254" s="15"/>
      <c r="GG254" s="15"/>
      <c r="GH254" s="15"/>
      <c r="GI254" s="15"/>
      <c r="GJ254" s="15"/>
      <c r="GK254" s="15"/>
      <c r="GL254" s="15"/>
      <c r="GM254" s="15"/>
      <c r="GN254" s="15"/>
      <c r="GO254" s="15"/>
      <c r="GP254" s="15"/>
      <c r="GQ254" s="15"/>
      <c r="GR254" s="15"/>
      <c r="GS254" s="15"/>
      <c r="GT254" s="15"/>
      <c r="GU254" s="15"/>
      <c r="GV254" s="15"/>
      <c r="GW254" s="15"/>
      <c r="GX254" s="15"/>
      <c r="GY254" s="15"/>
      <c r="GZ254" s="15"/>
      <c r="HA254" s="15"/>
      <c r="HB254" s="15"/>
      <c r="HC254" s="15"/>
      <c r="HD254" s="15"/>
      <c r="HE254" s="15"/>
      <c r="HF254" s="15"/>
      <c r="HG254" s="15"/>
      <c r="HH254" s="15"/>
      <c r="HI254" s="15"/>
      <c r="HJ254" s="15"/>
      <c r="HK254" s="15"/>
      <c r="HL254" s="15"/>
      <c r="HM254" s="15"/>
      <c r="HN254" s="15"/>
      <c r="HO254" s="15"/>
      <c r="HP254" s="15"/>
      <c r="HQ254" s="15"/>
      <c r="HR254" s="15"/>
      <c r="HS254" s="15"/>
      <c r="HT254" s="15"/>
      <c r="HU254" s="15"/>
      <c r="HV254" s="15"/>
      <c r="HW254" s="15"/>
      <c r="HX254" s="15"/>
      <c r="HY254" s="15"/>
      <c r="HZ254" s="15"/>
      <c r="IA254" s="15"/>
      <c r="IB254" s="15"/>
      <c r="IC254" s="15"/>
      <c r="ID254" s="15"/>
      <c r="IE254" s="15"/>
      <c r="IF254" s="15"/>
      <c r="IG254" s="15"/>
      <c r="IH254" s="15"/>
      <c r="II254" s="15"/>
      <c r="IJ254" s="15"/>
      <c r="IK254" s="15"/>
      <c r="IL254" s="15"/>
      <c r="IM254" s="15"/>
      <c r="IN254" s="15"/>
      <c r="IO254" s="15"/>
      <c r="IP254" s="15"/>
      <c r="IQ254" s="15"/>
      <c r="IR254" s="15"/>
      <c r="IS254" s="15"/>
      <c r="IT254" s="15"/>
      <c r="IU254" s="15"/>
      <c r="IV254" s="15"/>
      <c r="IW254" s="15"/>
      <c r="IX254" s="15"/>
      <c r="IY254" s="15"/>
      <c r="IZ254" s="15"/>
    </row>
    <row r="255" spans="1:260" s="10" customFormat="1" ht="36.75" customHeight="1">
      <c r="A255" s="11">
        <f t="shared" si="239"/>
        <v>28</v>
      </c>
      <c r="B255" s="16" t="str">
        <f>VLOOKUP(A255,'Tên tỉnh'!$A$3:$C$65,2,FALSE)</f>
        <v>VNPT Hậu Giang</v>
      </c>
      <c r="C255" s="17" t="str">
        <f>VLOOKUP(A255,'Tên tỉnh'!$A$3:$C$65,3,FALSE)</f>
        <v>Hậu Giang</v>
      </c>
      <c r="D255" s="18" t="s">
        <v>485</v>
      </c>
      <c r="E255" s="17" t="s">
        <v>486</v>
      </c>
      <c r="F255" s="19">
        <v>43633</v>
      </c>
      <c r="G255" s="11">
        <v>7</v>
      </c>
      <c r="H255" s="11" t="s">
        <v>492</v>
      </c>
      <c r="I255" s="20">
        <v>44056</v>
      </c>
      <c r="J255" s="21" t="s">
        <v>419</v>
      </c>
      <c r="K255" s="11" t="s">
        <v>26</v>
      </c>
      <c r="L255" s="13">
        <v>829150</v>
      </c>
      <c r="M255" s="13" t="e">
        <f>VLOOKUP(C254,[7]!Table1[[Province]:[Ngày HĐ dự phòng]],6,FALSE)</f>
        <v>#REF!</v>
      </c>
      <c r="N255" s="13" t="e">
        <f>VLOOKUP(C254,[7]!Table1[[Province]:[Ngày HĐ dự phòng]],7,FALSE)</f>
        <v>#REF!</v>
      </c>
      <c r="O255" s="13" t="e">
        <f t="shared" si="228"/>
        <v>#REF!</v>
      </c>
      <c r="P255" s="12"/>
      <c r="Q255" s="22" t="e">
        <f>VLOOKUP(C254,[7]!Table1[[Province]:[Ngày HĐ dự phòng]],16,FALSE)</f>
        <v>#REF!</v>
      </c>
      <c r="R255" s="12"/>
      <c r="S255" s="22">
        <v>44263</v>
      </c>
      <c r="T255" s="22">
        <v>44200</v>
      </c>
      <c r="U255" s="22" t="e">
        <f t="shared" si="282"/>
        <v>#REF!</v>
      </c>
      <c r="V255" s="14" t="e">
        <f t="shared" si="283"/>
        <v>#REF!</v>
      </c>
      <c r="W255" s="12">
        <v>30</v>
      </c>
      <c r="X255" s="14" t="e">
        <f t="shared" si="284"/>
        <v>#REF!</v>
      </c>
      <c r="Y255" s="218" t="e">
        <f>VLOOKUP(C254,[7]!Table1[[Province]:[Ngày HĐ dự phòng]],32,FALSE)</f>
        <v>#REF!</v>
      </c>
      <c r="Z255" s="22" t="e">
        <f>VLOOKUP(C254,[7]!Table1[[Province]:[Ngày HĐ dự phòng]],33,FALSE)</f>
        <v>#REF!</v>
      </c>
      <c r="AA255" s="218" t="e">
        <f>VLOOKUP(C254,[7]!Table1[[Province]:[Ngày HĐ dự phòng]],34,FALSE)</f>
        <v>#REF!</v>
      </c>
      <c r="AB255" s="22" t="e">
        <f>VLOOKUP(C254,[7]!Table1[[Province]:[Ngày HĐ dự phòng]],35,FALSE)</f>
        <v>#REF!</v>
      </c>
      <c r="AC255" s="40" t="e">
        <f t="shared" si="285"/>
        <v>#REF!</v>
      </c>
      <c r="AD255" s="43" t="e">
        <f t="shared" si="286"/>
        <v>#REF!</v>
      </c>
      <c r="AE255" s="43" t="e">
        <f t="shared" si="287"/>
        <v>#REF!</v>
      </c>
      <c r="AF255" s="39" t="e">
        <f>VLOOKUP(C254,[7]!Table1[[Province]:[Ngày HĐ dự phòng]],13,FALSE)</f>
        <v>#REF!</v>
      </c>
      <c r="AG255" s="39" t="e">
        <f t="shared" si="288"/>
        <v>#REF!</v>
      </c>
      <c r="AH255" s="39">
        <v>44200</v>
      </c>
      <c r="AI255" s="39">
        <v>44210</v>
      </c>
      <c r="AJ255" s="39">
        <v>44210</v>
      </c>
      <c r="AK255" s="232" t="s">
        <v>503</v>
      </c>
      <c r="AL255" s="230">
        <v>44272</v>
      </c>
      <c r="AM255" s="42">
        <v>492515100</v>
      </c>
      <c r="AN255" s="230">
        <v>45023</v>
      </c>
      <c r="AO255" s="39" t="e">
        <f t="shared" si="289"/>
        <v>#REF!</v>
      </c>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c r="EM255" s="15"/>
      <c r="EN255" s="15"/>
      <c r="EO255" s="15"/>
      <c r="EP255" s="15"/>
      <c r="EQ255" s="15"/>
      <c r="ER255" s="15"/>
      <c r="ES255" s="15"/>
      <c r="ET255" s="15"/>
      <c r="EU255" s="15"/>
      <c r="EV255" s="15"/>
      <c r="EW255" s="15"/>
      <c r="EX255" s="15"/>
      <c r="EY255" s="15"/>
      <c r="EZ255" s="15"/>
      <c r="FA255" s="15"/>
      <c r="FB255" s="15"/>
      <c r="FC255" s="15"/>
      <c r="FD255" s="15"/>
      <c r="FE255" s="15"/>
      <c r="FF255" s="15"/>
      <c r="FG255" s="15"/>
      <c r="FH255" s="15"/>
      <c r="FI255" s="15"/>
      <c r="FJ255" s="15"/>
      <c r="FK255" s="15"/>
      <c r="FL255" s="15"/>
      <c r="FM255" s="15"/>
      <c r="FN255" s="15"/>
      <c r="FO255" s="15"/>
      <c r="FP255" s="15"/>
      <c r="FQ255" s="15"/>
      <c r="FR255" s="15"/>
      <c r="FS255" s="15"/>
      <c r="FT255" s="15"/>
      <c r="FU255" s="15"/>
      <c r="FV255" s="15"/>
      <c r="FW255" s="15"/>
      <c r="FX255" s="15"/>
      <c r="FY255" s="15"/>
      <c r="FZ255" s="15"/>
      <c r="GA255" s="15"/>
      <c r="GB255" s="15"/>
      <c r="GC255" s="15"/>
      <c r="GD255" s="15"/>
      <c r="GE255" s="15"/>
      <c r="GF255" s="15"/>
      <c r="GG255" s="15"/>
      <c r="GH255" s="15"/>
      <c r="GI255" s="15"/>
      <c r="GJ255" s="15"/>
      <c r="GK255" s="15"/>
      <c r="GL255" s="15"/>
      <c r="GM255" s="15"/>
      <c r="GN255" s="15"/>
      <c r="GO255" s="15"/>
      <c r="GP255" s="15"/>
      <c r="GQ255" s="15"/>
      <c r="GR255" s="15"/>
      <c r="GS255" s="15"/>
      <c r="GT255" s="15"/>
      <c r="GU255" s="15"/>
      <c r="GV255" s="15"/>
      <c r="GW255" s="15"/>
      <c r="GX255" s="15"/>
      <c r="GY255" s="15"/>
      <c r="GZ255" s="15"/>
      <c r="HA255" s="15"/>
      <c r="HB255" s="15"/>
      <c r="HC255" s="15"/>
      <c r="HD255" s="15"/>
      <c r="HE255" s="15"/>
      <c r="HF255" s="15"/>
      <c r="HG255" s="15"/>
      <c r="HH255" s="15"/>
      <c r="HI255" s="15"/>
      <c r="HJ255" s="15"/>
      <c r="HK255" s="15"/>
      <c r="HL255" s="15"/>
      <c r="HM255" s="15"/>
      <c r="HN255" s="15"/>
      <c r="HO255" s="15"/>
      <c r="HP255" s="15"/>
      <c r="HQ255" s="15"/>
      <c r="HR255" s="15"/>
      <c r="HS255" s="15"/>
      <c r="HT255" s="15"/>
      <c r="HU255" s="15"/>
      <c r="HV255" s="15"/>
      <c r="HW255" s="15"/>
      <c r="HX255" s="15"/>
      <c r="HY255" s="15"/>
      <c r="HZ255" s="15"/>
      <c r="IA255" s="15"/>
      <c r="IB255" s="15"/>
      <c r="IC255" s="15"/>
      <c r="ID255" s="15"/>
      <c r="IE255" s="15"/>
      <c r="IF255" s="15"/>
      <c r="IG255" s="15"/>
      <c r="IH255" s="15"/>
      <c r="II255" s="15"/>
      <c r="IJ255" s="15"/>
      <c r="IK255" s="15"/>
      <c r="IL255" s="15"/>
      <c r="IM255" s="15"/>
      <c r="IN255" s="15"/>
      <c r="IO255" s="15"/>
      <c r="IP255" s="15"/>
      <c r="IQ255" s="15"/>
      <c r="IR255" s="15"/>
      <c r="IS255" s="15"/>
      <c r="IT255" s="15"/>
      <c r="IU255" s="15"/>
      <c r="IV255" s="15"/>
      <c r="IW255" s="15"/>
      <c r="IX255" s="15"/>
      <c r="IY255" s="15"/>
      <c r="IZ255" s="15"/>
    </row>
    <row r="256" spans="1:260" s="10" customFormat="1" ht="36.75" customHeight="1">
      <c r="A256" s="11">
        <f t="shared" si="239"/>
        <v>28</v>
      </c>
      <c r="B256" s="16" t="str">
        <f>VLOOKUP(A256,'Tên tỉnh'!$A$3:$C$65,2,FALSE)</f>
        <v>VNPT Hậu Giang</v>
      </c>
      <c r="C256" s="17" t="str">
        <f>VLOOKUP(A256,'Tên tỉnh'!$A$3:$C$65,3,FALSE)</f>
        <v>Hậu Giang</v>
      </c>
      <c r="D256" s="18" t="s">
        <v>485</v>
      </c>
      <c r="E256" s="17" t="s">
        <v>486</v>
      </c>
      <c r="F256" s="19">
        <v>43633</v>
      </c>
      <c r="G256" s="11">
        <v>8</v>
      </c>
      <c r="H256" s="11" t="s">
        <v>493</v>
      </c>
      <c r="I256" s="20">
        <v>44056</v>
      </c>
      <c r="J256" s="21" t="s">
        <v>419</v>
      </c>
      <c r="K256" s="11" t="s">
        <v>26</v>
      </c>
      <c r="L256" s="13">
        <v>829150</v>
      </c>
      <c r="M256" s="13" t="e">
        <f>VLOOKUP(C256,[8]Sheet1!$B$2:$AH$2,5,FALSE)</f>
        <v>#N/A</v>
      </c>
      <c r="N256" s="13" t="e">
        <f>VLOOKUP(C256,[8]Sheet1!$B$2:$AH$2,6,FALSE)</f>
        <v>#N/A</v>
      </c>
      <c r="O256" s="13" t="e">
        <f t="shared" si="228"/>
        <v>#N/A</v>
      </c>
      <c r="P256" s="12"/>
      <c r="Q256" s="22" t="e">
        <f>VLOOKUP(C256,[8]Sheet1!$B$2:$AH$2,14,FALSE)</f>
        <v>#N/A</v>
      </c>
      <c r="R256" s="12"/>
      <c r="S256" s="22">
        <v>44279</v>
      </c>
      <c r="T256" s="22">
        <v>44223</v>
      </c>
      <c r="U256" s="22" t="e">
        <f t="shared" si="282"/>
        <v>#N/A</v>
      </c>
      <c r="V256" s="14" t="e">
        <f t="shared" si="283"/>
        <v>#N/A</v>
      </c>
      <c r="W256" s="12">
        <v>30</v>
      </c>
      <c r="X256" s="14" t="e">
        <f t="shared" si="284"/>
        <v>#N/A</v>
      </c>
      <c r="Y256" s="218" t="e">
        <f>VLOOKUP(C256,[8]Sheet1!$B$2:$AH$2,30,FALSE)</f>
        <v>#N/A</v>
      </c>
      <c r="Z256" s="22" t="e">
        <f>VLOOKUP(C256,[8]Sheet1!$B$2:$AH$2,31,FALSE)</f>
        <v>#N/A</v>
      </c>
      <c r="AA256" s="218" t="e">
        <f>VLOOKUP(C256,[8]Sheet1!$B$2:$AH$2,32,FALSE)</f>
        <v>#N/A</v>
      </c>
      <c r="AB256" s="22" t="e">
        <f>VLOOKUP(C256,[8]Sheet1!$B$2:$AH$2,33,FALSE)</f>
        <v>#N/A</v>
      </c>
      <c r="AC256" s="40" t="e">
        <f t="shared" si="285"/>
        <v>#N/A</v>
      </c>
      <c r="AD256" s="43" t="e">
        <f t="shared" si="286"/>
        <v>#N/A</v>
      </c>
      <c r="AE256" s="43" t="e">
        <f t="shared" si="287"/>
        <v>#N/A</v>
      </c>
      <c r="AF256" s="39" t="e">
        <f>VLOOKUP(C256,[8]Sheet1!$B$2:$AH$2,12,FALSE)</f>
        <v>#N/A</v>
      </c>
      <c r="AG256" s="39" t="e">
        <f t="shared" si="288"/>
        <v>#N/A</v>
      </c>
      <c r="AH256" s="39">
        <v>44223</v>
      </c>
      <c r="AI256" s="39">
        <v>44230</v>
      </c>
      <c r="AJ256" s="39">
        <v>44230</v>
      </c>
      <c r="AK256" s="232" t="s">
        <v>504</v>
      </c>
      <c r="AL256" s="230">
        <v>44288</v>
      </c>
      <c r="AM256" s="42">
        <v>262218688</v>
      </c>
      <c r="AN256" s="230">
        <v>45040</v>
      </c>
      <c r="AO256" s="39" t="e">
        <f t="shared" si="289"/>
        <v>#N/A</v>
      </c>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c r="EM256" s="15"/>
      <c r="EN256" s="15"/>
      <c r="EO256" s="15"/>
      <c r="EP256" s="15"/>
      <c r="EQ256" s="15"/>
      <c r="ER256" s="15"/>
      <c r="ES256" s="15"/>
      <c r="ET256" s="15"/>
      <c r="EU256" s="15"/>
      <c r="EV256" s="15"/>
      <c r="EW256" s="15"/>
      <c r="EX256" s="15"/>
      <c r="EY256" s="15"/>
      <c r="EZ256" s="15"/>
      <c r="FA256" s="15"/>
      <c r="FB256" s="15"/>
      <c r="FC256" s="15"/>
      <c r="FD256" s="15"/>
      <c r="FE256" s="15"/>
      <c r="FF256" s="15"/>
      <c r="FG256" s="15"/>
      <c r="FH256" s="15"/>
      <c r="FI256" s="15"/>
      <c r="FJ256" s="15"/>
      <c r="FK256" s="15"/>
      <c r="FL256" s="15"/>
      <c r="FM256" s="15"/>
      <c r="FN256" s="15"/>
      <c r="FO256" s="15"/>
      <c r="FP256" s="15"/>
      <c r="FQ256" s="15"/>
      <c r="FR256" s="15"/>
      <c r="FS256" s="15"/>
      <c r="FT256" s="15"/>
      <c r="FU256" s="15"/>
      <c r="FV256" s="15"/>
      <c r="FW256" s="15"/>
      <c r="FX256" s="15"/>
      <c r="FY256" s="15"/>
      <c r="FZ256" s="15"/>
      <c r="GA256" s="15"/>
      <c r="GB256" s="15"/>
      <c r="GC256" s="15"/>
      <c r="GD256" s="15"/>
      <c r="GE256" s="15"/>
      <c r="GF256" s="15"/>
      <c r="GG256" s="15"/>
      <c r="GH256" s="15"/>
      <c r="GI256" s="15"/>
      <c r="GJ256" s="15"/>
      <c r="GK256" s="15"/>
      <c r="GL256" s="15"/>
      <c r="GM256" s="15"/>
      <c r="GN256" s="15"/>
      <c r="GO256" s="15"/>
      <c r="GP256" s="15"/>
      <c r="GQ256" s="15"/>
      <c r="GR256" s="15"/>
      <c r="GS256" s="15"/>
      <c r="GT256" s="15"/>
      <c r="GU256" s="15"/>
      <c r="GV256" s="15"/>
      <c r="GW256" s="15"/>
      <c r="GX256" s="15"/>
      <c r="GY256" s="15"/>
      <c r="GZ256" s="15"/>
      <c r="HA256" s="15"/>
      <c r="HB256" s="15"/>
      <c r="HC256" s="15"/>
      <c r="HD256" s="15"/>
      <c r="HE256" s="15"/>
      <c r="HF256" s="15"/>
      <c r="HG256" s="15"/>
      <c r="HH256" s="15"/>
      <c r="HI256" s="15"/>
      <c r="HJ256" s="15"/>
      <c r="HK256" s="15"/>
      <c r="HL256" s="15"/>
      <c r="HM256" s="15"/>
      <c r="HN256" s="15"/>
      <c r="HO256" s="15"/>
      <c r="HP256" s="15"/>
      <c r="HQ256" s="15"/>
      <c r="HR256" s="15"/>
      <c r="HS256" s="15"/>
      <c r="HT256" s="15"/>
      <c r="HU256" s="15"/>
      <c r="HV256" s="15"/>
      <c r="HW256" s="15"/>
      <c r="HX256" s="15"/>
      <c r="HY256" s="15"/>
      <c r="HZ256" s="15"/>
      <c r="IA256" s="15"/>
      <c r="IB256" s="15"/>
      <c r="IC256" s="15"/>
      <c r="ID256" s="15"/>
      <c r="IE256" s="15"/>
      <c r="IF256" s="15"/>
      <c r="IG256" s="15"/>
      <c r="IH256" s="15"/>
      <c r="II256" s="15"/>
      <c r="IJ256" s="15"/>
      <c r="IK256" s="15"/>
      <c r="IL256" s="15"/>
      <c r="IM256" s="15"/>
      <c r="IN256" s="15"/>
      <c r="IO256" s="15"/>
      <c r="IP256" s="15"/>
      <c r="IQ256" s="15"/>
      <c r="IR256" s="15"/>
      <c r="IS256" s="15"/>
      <c r="IT256" s="15"/>
      <c r="IU256" s="15"/>
      <c r="IV256" s="15"/>
      <c r="IW256" s="15"/>
      <c r="IX256" s="15"/>
      <c r="IY256" s="15"/>
      <c r="IZ256" s="15"/>
    </row>
    <row r="257" spans="1:260" s="10" customFormat="1" ht="28.5" customHeight="1">
      <c r="A257" s="23"/>
      <c r="B257" s="24" t="str">
        <f t="shared" ref="B257" si="290">B249&amp;" Total"</f>
        <v>VNPT Hậu Giang Total</v>
      </c>
      <c r="C257" s="24"/>
      <c r="D257" s="25"/>
      <c r="E257" s="228"/>
      <c r="F257" s="26"/>
      <c r="G257" s="23"/>
      <c r="H257" s="25"/>
      <c r="I257" s="26"/>
      <c r="J257" s="27"/>
      <c r="K257" s="25"/>
      <c r="L257" s="28"/>
      <c r="M257" s="28"/>
      <c r="N257" s="28"/>
      <c r="O257" s="29" t="e">
        <f t="shared" ref="O257" si="291">SUBTOTAL(9,O249:O256)</f>
        <v>#REF!</v>
      </c>
      <c r="P257" s="12"/>
      <c r="Q257" s="11"/>
      <c r="R257" s="28"/>
      <c r="S257" s="30"/>
      <c r="T257" s="31"/>
      <c r="U257" s="22"/>
      <c r="V257" s="32"/>
      <c r="W257" s="33"/>
      <c r="X257" s="14"/>
      <c r="Y257" s="218"/>
      <c r="Z257" s="22"/>
      <c r="AA257" s="218"/>
      <c r="AB257" s="22"/>
      <c r="AC257" s="38"/>
      <c r="AD257" s="38"/>
      <c r="AE257" s="38"/>
      <c r="AF257" s="38"/>
      <c r="AG257" s="38"/>
      <c r="AH257" s="38"/>
      <c r="AI257" s="38"/>
      <c r="AJ257" s="38"/>
      <c r="AK257" s="38"/>
      <c r="AL257" s="38"/>
      <c r="AM257" s="38"/>
      <c r="AN257" s="38"/>
      <c r="AO257" s="38"/>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c r="EM257" s="15"/>
      <c r="EN257" s="15"/>
      <c r="EO257" s="15"/>
      <c r="EP257" s="15"/>
      <c r="EQ257" s="15"/>
      <c r="ER257" s="15"/>
      <c r="ES257" s="15"/>
      <c r="ET257" s="15"/>
      <c r="EU257" s="15"/>
      <c r="EV257" s="15"/>
      <c r="EW257" s="15"/>
      <c r="EX257" s="15"/>
      <c r="EY257" s="15"/>
      <c r="EZ257" s="15"/>
      <c r="FA257" s="15"/>
      <c r="FB257" s="15"/>
      <c r="FC257" s="15"/>
      <c r="FD257" s="15"/>
      <c r="FE257" s="15"/>
      <c r="FF257" s="15"/>
      <c r="FG257" s="15"/>
      <c r="FH257" s="15"/>
      <c r="FI257" s="15"/>
      <c r="FJ257" s="15"/>
      <c r="FK257" s="15"/>
      <c r="FL257" s="15"/>
      <c r="FM257" s="15"/>
      <c r="FN257" s="15"/>
      <c r="FO257" s="15"/>
      <c r="FP257" s="15"/>
      <c r="FQ257" s="15"/>
      <c r="FR257" s="15"/>
      <c r="FS257" s="15"/>
      <c r="FT257" s="15"/>
      <c r="FU257" s="15"/>
      <c r="FV257" s="15"/>
      <c r="FW257" s="15"/>
      <c r="FX257" s="15"/>
      <c r="FY257" s="15"/>
      <c r="FZ257" s="15"/>
      <c r="GA257" s="15"/>
      <c r="GB257" s="15"/>
      <c r="GC257" s="15"/>
      <c r="GD257" s="15"/>
      <c r="GE257" s="15"/>
      <c r="GF257" s="15"/>
      <c r="GG257" s="15"/>
      <c r="GH257" s="15"/>
      <c r="GI257" s="15"/>
      <c r="GJ257" s="15"/>
      <c r="GK257" s="15"/>
      <c r="GL257" s="15"/>
      <c r="GM257" s="15"/>
      <c r="GN257" s="15"/>
      <c r="GO257" s="15"/>
      <c r="GP257" s="15"/>
      <c r="GQ257" s="15"/>
      <c r="GR257" s="15"/>
      <c r="GS257" s="15"/>
      <c r="GT257" s="15"/>
      <c r="GU257" s="15"/>
      <c r="GV257" s="15"/>
      <c r="GW257" s="15"/>
      <c r="GX257" s="15"/>
      <c r="GY257" s="15"/>
      <c r="GZ257" s="15"/>
      <c r="HA257" s="15"/>
      <c r="HB257" s="15"/>
      <c r="HC257" s="15"/>
      <c r="HD257" s="15"/>
      <c r="HE257" s="15"/>
      <c r="HF257" s="15"/>
      <c r="HG257" s="15"/>
      <c r="HH257" s="15"/>
      <c r="HI257" s="15"/>
      <c r="HJ257" s="15"/>
      <c r="HK257" s="15"/>
      <c r="HL257" s="15"/>
      <c r="HM257" s="15"/>
      <c r="HN257" s="15"/>
      <c r="HO257" s="15"/>
      <c r="HP257" s="15"/>
      <c r="HQ257" s="15"/>
      <c r="HR257" s="15"/>
      <c r="HS257" s="15"/>
      <c r="HT257" s="15"/>
      <c r="HU257" s="15"/>
      <c r="HV257" s="15"/>
      <c r="HW257" s="15"/>
      <c r="HX257" s="15"/>
      <c r="HY257" s="15"/>
      <c r="HZ257" s="15"/>
      <c r="IA257" s="15"/>
      <c r="IB257" s="15"/>
      <c r="IC257" s="15"/>
      <c r="ID257" s="15"/>
      <c r="IE257" s="15"/>
      <c r="IF257" s="15"/>
      <c r="IG257" s="15"/>
      <c r="IH257" s="15"/>
      <c r="II257" s="15"/>
      <c r="IJ257" s="15"/>
      <c r="IK257" s="15"/>
      <c r="IL257" s="15"/>
      <c r="IM257" s="15"/>
      <c r="IN257" s="15"/>
      <c r="IO257" s="15"/>
      <c r="IP257" s="15"/>
      <c r="IQ257" s="15"/>
      <c r="IR257" s="15"/>
      <c r="IS257" s="15"/>
      <c r="IT257" s="15"/>
      <c r="IU257" s="15"/>
      <c r="IV257" s="15"/>
      <c r="IW257" s="15"/>
      <c r="IX257" s="15"/>
      <c r="IY257" s="15"/>
      <c r="IZ257" s="15"/>
    </row>
    <row r="258" spans="1:260" s="25" customFormat="1" ht="27" customHeight="1">
      <c r="A258" s="11">
        <f t="shared" si="239"/>
        <v>29</v>
      </c>
      <c r="B258" s="16" t="str">
        <f>VLOOKUP(A258,'Tên tỉnh'!$A$3:$C$65,2,FALSE)</f>
        <v>VNPT Hòa Bình</v>
      </c>
      <c r="C258" s="17" t="str">
        <f>VLOOKUP(A258,'Tên tỉnh'!$A$3:$C$65,3,FALSE)</f>
        <v>Hòa Bình</v>
      </c>
      <c r="D258" s="18" t="s">
        <v>485</v>
      </c>
      <c r="E258" s="17" t="s">
        <v>486</v>
      </c>
      <c r="F258" s="19">
        <v>43633</v>
      </c>
      <c r="G258" s="11">
        <v>1</v>
      </c>
      <c r="H258" s="11" t="s">
        <v>487</v>
      </c>
      <c r="I258" s="20">
        <v>44056</v>
      </c>
      <c r="J258" s="21" t="s">
        <v>419</v>
      </c>
      <c r="K258" s="11" t="s">
        <v>26</v>
      </c>
      <c r="L258" s="13">
        <v>829150</v>
      </c>
      <c r="M258" s="13" t="e">
        <f>VLOOKUP(C258,[1]!Table1[[Province]:[Ngày HĐ dự phòng]],5,FALSE)</f>
        <v>#REF!</v>
      </c>
      <c r="N258" s="13" t="e">
        <f>VLOOKUP(C258,[1]!Table1[[Province]:[Ngày HĐ dự phòng]],6,FALSE)</f>
        <v>#REF!</v>
      </c>
      <c r="O258" s="13" t="e">
        <f t="shared" si="228"/>
        <v>#REF!</v>
      </c>
      <c r="P258" s="12"/>
      <c r="Q258" s="22" t="e">
        <f>VLOOKUP(C258,[1]!Table1[[Province]:[Ngày HĐ dự phòng]],15,FALSE)</f>
        <v>#REF!</v>
      </c>
      <c r="R258" s="12"/>
      <c r="S258" s="22">
        <v>44153</v>
      </c>
      <c r="T258" s="22">
        <v>44068</v>
      </c>
      <c r="U258" s="22" t="e">
        <f t="shared" ref="U258:U265" si="292">Q258</f>
        <v>#REF!</v>
      </c>
      <c r="V258" s="14" t="e">
        <f t="shared" ref="V258:V265" si="293">U258-T258+1</f>
        <v>#REF!</v>
      </c>
      <c r="W258" s="12">
        <v>45</v>
      </c>
      <c r="X258" s="14" t="e">
        <f t="shared" ref="X258:X265" si="294">V258-W258</f>
        <v>#REF!</v>
      </c>
      <c r="Y258" s="218" t="e">
        <f>VLOOKUP(C258,[1]!Table1[[Province]:[Ngày HĐ dự phòng]],34,FALSE)</f>
        <v>#REF!</v>
      </c>
      <c r="Z258" s="22" t="e">
        <f>VLOOKUP(C258,[1]!Table1[[Province]:[Ngày HĐ dự phòng]],35,FALSE)</f>
        <v>#REF!</v>
      </c>
      <c r="AA258" s="218" t="e">
        <f>VLOOKUP(C258,[1]!Table1[[Province]:[Ngày HĐ dự phòng]],36,FALSE)</f>
        <v>#REF!</v>
      </c>
      <c r="AB258" s="22" t="e">
        <f>VLOOKUP(C258,[1]!Table1[[Province]:[Ngày HĐ dự phòng]],37,FALSE)</f>
        <v>#REF!</v>
      </c>
      <c r="AC258" s="40" t="e">
        <f t="shared" ref="AC258:AC265" si="295">O258</f>
        <v>#REF!</v>
      </c>
      <c r="AD258" s="43" t="e">
        <f t="shared" ref="AD258:AD265" si="296">AC258*0.1</f>
        <v>#REF!</v>
      </c>
      <c r="AE258" s="43" t="e">
        <f t="shared" ref="AE258:AE265" si="297">AC258+AD258</f>
        <v>#REF!</v>
      </c>
      <c r="AF258" s="39" t="e">
        <f>VLOOKUP(C258,[1]!Table1[[Province]:[Ngày HĐ dự phòng]],13,FALSE)</f>
        <v>#REF!</v>
      </c>
      <c r="AG258" s="39" t="e">
        <f t="shared" ref="AG258:AG265" si="298">AF258</f>
        <v>#REF!</v>
      </c>
      <c r="AH258" s="39">
        <v>44068</v>
      </c>
      <c r="AI258" s="39">
        <v>44097</v>
      </c>
      <c r="AJ258" s="39">
        <v>44097</v>
      </c>
      <c r="AK258" s="231" t="s">
        <v>497</v>
      </c>
      <c r="AL258" s="230">
        <v>44153</v>
      </c>
      <c r="AM258" s="42">
        <v>3008400799</v>
      </c>
      <c r="AN258" s="230">
        <v>44913</v>
      </c>
      <c r="AO258" s="39" t="e">
        <f t="shared" ref="AO258:AO265" si="299">AF258</f>
        <v>#REF!</v>
      </c>
      <c r="AP258" s="34"/>
      <c r="AQ258" s="34"/>
      <c r="AR258" s="34"/>
      <c r="AS258" s="34"/>
      <c r="AT258" s="34"/>
      <c r="AU258" s="34"/>
      <c r="AV258" s="34"/>
      <c r="AW258" s="34"/>
      <c r="AX258" s="34"/>
      <c r="AY258" s="34"/>
      <c r="AZ258" s="34"/>
      <c r="BA258" s="34"/>
      <c r="BB258" s="34"/>
      <c r="BC258" s="34"/>
      <c r="BD258" s="34"/>
      <c r="BE258" s="34"/>
      <c r="BF258" s="34"/>
      <c r="BG258" s="34"/>
      <c r="BH258" s="34"/>
      <c r="BI258" s="34"/>
      <c r="BJ258" s="34"/>
      <c r="BK258" s="34"/>
      <c r="BL258" s="34"/>
      <c r="BM258" s="34"/>
      <c r="BN258" s="34"/>
      <c r="BO258" s="34"/>
      <c r="BP258" s="34"/>
      <c r="BQ258" s="34"/>
      <c r="BR258" s="34"/>
      <c r="BS258" s="34"/>
      <c r="BT258" s="34"/>
      <c r="BU258" s="34"/>
      <c r="BV258" s="34"/>
      <c r="BW258" s="34"/>
      <c r="BX258" s="34"/>
      <c r="BY258" s="34"/>
      <c r="BZ258" s="34"/>
      <c r="CA258" s="34"/>
      <c r="CB258" s="34"/>
      <c r="CC258" s="34"/>
      <c r="CD258" s="34"/>
      <c r="CE258" s="34"/>
      <c r="CF258" s="34"/>
      <c r="CG258" s="34"/>
      <c r="CH258" s="34"/>
      <c r="CI258" s="34"/>
      <c r="CJ258" s="34"/>
      <c r="CK258" s="34"/>
      <c r="CL258" s="34"/>
      <c r="CM258" s="34"/>
      <c r="CN258" s="34"/>
      <c r="CO258" s="34"/>
      <c r="CP258" s="34"/>
      <c r="CQ258" s="34"/>
      <c r="CR258" s="34"/>
      <c r="CS258" s="34"/>
      <c r="CT258" s="34"/>
      <c r="CU258" s="34"/>
      <c r="CV258" s="34"/>
      <c r="CW258" s="34"/>
      <c r="CX258" s="34"/>
      <c r="CY258" s="34"/>
      <c r="CZ258" s="34"/>
      <c r="DA258" s="34"/>
      <c r="DB258" s="34"/>
      <c r="DC258" s="34"/>
      <c r="DD258" s="34"/>
      <c r="DE258" s="34"/>
      <c r="DF258" s="34"/>
      <c r="DG258" s="34"/>
      <c r="DH258" s="34"/>
      <c r="DI258" s="34"/>
      <c r="DJ258" s="34"/>
      <c r="DK258" s="34"/>
      <c r="DL258" s="34"/>
      <c r="DM258" s="34"/>
      <c r="DN258" s="34"/>
      <c r="DO258" s="34"/>
      <c r="DP258" s="34"/>
      <c r="DQ258" s="34"/>
      <c r="DR258" s="34"/>
      <c r="DS258" s="34"/>
      <c r="DT258" s="34"/>
      <c r="DU258" s="34"/>
      <c r="DV258" s="34"/>
      <c r="DW258" s="34"/>
      <c r="DX258" s="34"/>
      <c r="DY258" s="34"/>
      <c r="DZ258" s="34"/>
      <c r="EA258" s="34"/>
      <c r="EB258" s="34"/>
      <c r="EC258" s="34"/>
      <c r="ED258" s="34"/>
      <c r="EE258" s="34"/>
      <c r="EF258" s="34"/>
      <c r="EG258" s="34"/>
      <c r="EH258" s="34"/>
      <c r="EI258" s="34"/>
      <c r="EJ258" s="34"/>
      <c r="EK258" s="34"/>
      <c r="EL258" s="34"/>
      <c r="EM258" s="34"/>
      <c r="EN258" s="34"/>
      <c r="EO258" s="34"/>
      <c r="EP258" s="34"/>
      <c r="EQ258" s="34"/>
      <c r="ER258" s="34"/>
      <c r="ES258" s="34"/>
      <c r="ET258" s="34"/>
      <c r="EU258" s="34"/>
      <c r="EV258" s="34"/>
      <c r="EW258" s="34"/>
      <c r="EX258" s="34"/>
      <c r="EY258" s="34"/>
      <c r="EZ258" s="34"/>
      <c r="FA258" s="34"/>
      <c r="FB258" s="34"/>
      <c r="FC258" s="34"/>
      <c r="FD258" s="34"/>
      <c r="FE258" s="34"/>
      <c r="FF258" s="34"/>
      <c r="FG258" s="34"/>
      <c r="FH258" s="34"/>
      <c r="FI258" s="34"/>
      <c r="FJ258" s="34"/>
      <c r="FK258" s="34"/>
      <c r="FL258" s="34"/>
      <c r="FM258" s="34"/>
      <c r="FN258" s="34"/>
      <c r="FO258" s="34"/>
      <c r="FP258" s="34"/>
      <c r="FQ258" s="34"/>
      <c r="FR258" s="34"/>
      <c r="FS258" s="34"/>
      <c r="FT258" s="34"/>
      <c r="FU258" s="34"/>
      <c r="FV258" s="34"/>
      <c r="FW258" s="34"/>
      <c r="FX258" s="34"/>
      <c r="FY258" s="34"/>
      <c r="FZ258" s="34"/>
      <c r="GA258" s="34"/>
      <c r="GB258" s="34"/>
      <c r="GC258" s="34"/>
      <c r="GD258" s="34"/>
      <c r="GE258" s="34"/>
      <c r="GF258" s="34"/>
      <c r="GG258" s="34"/>
      <c r="GH258" s="34"/>
      <c r="GI258" s="34"/>
      <c r="GJ258" s="34"/>
      <c r="GK258" s="34"/>
      <c r="GL258" s="34"/>
      <c r="GM258" s="34"/>
      <c r="GN258" s="34"/>
      <c r="GO258" s="34"/>
      <c r="GP258" s="34"/>
      <c r="GQ258" s="34"/>
      <c r="GR258" s="34"/>
      <c r="GS258" s="34"/>
      <c r="GT258" s="34"/>
      <c r="GU258" s="34"/>
      <c r="GV258" s="34"/>
      <c r="GW258" s="34"/>
      <c r="GX258" s="34"/>
      <c r="GY258" s="34"/>
      <c r="GZ258" s="34"/>
      <c r="HA258" s="34"/>
      <c r="HB258" s="34"/>
      <c r="HC258" s="34"/>
      <c r="HD258" s="34"/>
      <c r="HE258" s="34"/>
      <c r="HF258" s="34"/>
      <c r="HG258" s="34"/>
      <c r="HH258" s="34"/>
      <c r="HI258" s="34"/>
      <c r="HJ258" s="34"/>
      <c r="HK258" s="34"/>
      <c r="HL258" s="34"/>
      <c r="HM258" s="34"/>
      <c r="HN258" s="34"/>
      <c r="HO258" s="34"/>
      <c r="HP258" s="34"/>
      <c r="HQ258" s="34"/>
      <c r="HR258" s="34"/>
      <c r="HS258" s="34"/>
      <c r="HT258" s="34"/>
      <c r="HU258" s="34"/>
      <c r="HV258" s="34"/>
      <c r="HW258" s="34"/>
      <c r="HX258" s="34"/>
      <c r="HY258" s="34"/>
      <c r="HZ258" s="34"/>
      <c r="IA258" s="34"/>
      <c r="IB258" s="34"/>
      <c r="IC258" s="34"/>
      <c r="ID258" s="34"/>
      <c r="IE258" s="34"/>
      <c r="IF258" s="34"/>
      <c r="IG258" s="34"/>
      <c r="IH258" s="34"/>
      <c r="II258" s="34"/>
      <c r="IJ258" s="34"/>
      <c r="IK258" s="34"/>
      <c r="IL258" s="34"/>
      <c r="IM258" s="34"/>
      <c r="IN258" s="34"/>
      <c r="IO258" s="34"/>
      <c r="IP258" s="34"/>
      <c r="IQ258" s="34"/>
      <c r="IR258" s="34"/>
      <c r="IS258" s="34"/>
      <c r="IT258" s="34"/>
      <c r="IU258" s="34"/>
      <c r="IV258" s="34"/>
      <c r="IW258" s="34"/>
      <c r="IX258" s="34"/>
      <c r="IY258" s="34"/>
      <c r="IZ258" s="34"/>
    </row>
    <row r="259" spans="1:260" s="10" customFormat="1" ht="36.75" customHeight="1">
      <c r="A259" s="11">
        <f t="shared" si="239"/>
        <v>29</v>
      </c>
      <c r="B259" s="16" t="str">
        <f>VLOOKUP(A259,'Tên tỉnh'!$A$3:$C$65,2,FALSE)</f>
        <v>VNPT Hòa Bình</v>
      </c>
      <c r="C259" s="17" t="str">
        <f>VLOOKUP(A259,'Tên tỉnh'!$A$3:$C$65,3,FALSE)</f>
        <v>Hòa Bình</v>
      </c>
      <c r="D259" s="18" t="s">
        <v>485</v>
      </c>
      <c r="E259" s="17" t="s">
        <v>486</v>
      </c>
      <c r="F259" s="19">
        <v>43633</v>
      </c>
      <c r="G259" s="11">
        <v>2</v>
      </c>
      <c r="H259" s="12" t="s">
        <v>488</v>
      </c>
      <c r="I259" s="20">
        <v>44056</v>
      </c>
      <c r="J259" s="21" t="s">
        <v>419</v>
      </c>
      <c r="K259" s="11" t="s">
        <v>26</v>
      </c>
      <c r="L259" s="13">
        <v>829150</v>
      </c>
      <c r="M259" s="13" t="e">
        <f>VLOOKUP(C259,[2]!Table1[[Province]:[Ngày HĐ dự phòng]],5,FALSE)</f>
        <v>#REF!</v>
      </c>
      <c r="N259" s="13" t="e">
        <f>VLOOKUP(C259,[2]!Table1[[Province]:[Ngày HĐ dự phòng]],6,FALSE)</f>
        <v>#REF!</v>
      </c>
      <c r="O259" s="13" t="e">
        <f t="shared" si="228"/>
        <v>#REF!</v>
      </c>
      <c r="P259" s="12"/>
      <c r="Q259" s="22" t="e">
        <f>VLOOKUP(C259,[2]!Table1[[Province]:[Ngày HĐ dự phòng]],14,FALSE)</f>
        <v>#REF!</v>
      </c>
      <c r="R259" s="12"/>
      <c r="S259" s="22">
        <v>44154</v>
      </c>
      <c r="T259" s="22">
        <v>44091</v>
      </c>
      <c r="U259" s="22" t="e">
        <f t="shared" si="292"/>
        <v>#REF!</v>
      </c>
      <c r="V259" s="14" t="e">
        <f t="shared" si="293"/>
        <v>#REF!</v>
      </c>
      <c r="W259" s="12">
        <v>30</v>
      </c>
      <c r="X259" s="14" t="e">
        <f t="shared" si="294"/>
        <v>#REF!</v>
      </c>
      <c r="Y259" s="218" t="e">
        <f>VLOOKUP(C259,[2]!Table1[[Province]:[Ngày HĐ dự phòng]],30,FALSE)</f>
        <v>#REF!</v>
      </c>
      <c r="Z259" s="22" t="e">
        <f>VLOOKUP(C259,[2]!Table1[[Province]:[Ngày HĐ dự phòng]],31,FALSE)</f>
        <v>#REF!</v>
      </c>
      <c r="AA259" s="218" t="e">
        <f>VLOOKUP(C259,[2]!Table1[[Province]:[Ngày HĐ dự phòng]],32,FALSE)</f>
        <v>#REF!</v>
      </c>
      <c r="AB259" s="22" t="e">
        <f>VLOOKUP(C259,[2]!Table1[[Province]:[Ngày HĐ dự phòng]],33,FALSE)</f>
        <v>#REF!</v>
      </c>
      <c r="AC259" s="40" t="e">
        <f t="shared" si="295"/>
        <v>#REF!</v>
      </c>
      <c r="AD259" s="43" t="e">
        <f t="shared" si="296"/>
        <v>#REF!</v>
      </c>
      <c r="AE259" s="43" t="e">
        <f t="shared" si="297"/>
        <v>#REF!</v>
      </c>
      <c r="AF259" s="39" t="e">
        <f>VLOOKUP(C259,[2]!Table1[[Province]:[Ngày HĐ dự phòng]],12,FALSE)</f>
        <v>#REF!</v>
      </c>
      <c r="AG259" s="39" t="e">
        <f t="shared" si="298"/>
        <v>#REF!</v>
      </c>
      <c r="AH259" s="39">
        <v>44091</v>
      </c>
      <c r="AI259" s="39">
        <v>44111</v>
      </c>
      <c r="AJ259" s="39">
        <v>44111</v>
      </c>
      <c r="AK259" s="231" t="s">
        <v>498</v>
      </c>
      <c r="AL259" s="230">
        <v>44154</v>
      </c>
      <c r="AM259" s="42">
        <v>1557031765</v>
      </c>
      <c r="AN259" s="230">
        <v>44914</v>
      </c>
      <c r="AO259" s="39" t="e">
        <f t="shared" si="299"/>
        <v>#REF!</v>
      </c>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c r="EM259" s="15"/>
      <c r="EN259" s="15"/>
      <c r="EO259" s="15"/>
      <c r="EP259" s="15"/>
      <c r="EQ259" s="15"/>
      <c r="ER259" s="15"/>
      <c r="ES259" s="15"/>
      <c r="ET259" s="15"/>
      <c r="EU259" s="15"/>
      <c r="EV259" s="15"/>
      <c r="EW259" s="15"/>
      <c r="EX259" s="15"/>
      <c r="EY259" s="15"/>
      <c r="EZ259" s="15"/>
      <c r="FA259" s="15"/>
      <c r="FB259" s="15"/>
      <c r="FC259" s="15"/>
      <c r="FD259" s="15"/>
      <c r="FE259" s="15"/>
      <c r="FF259" s="15"/>
      <c r="FG259" s="15"/>
      <c r="FH259" s="15"/>
      <c r="FI259" s="15"/>
      <c r="FJ259" s="15"/>
      <c r="FK259" s="15"/>
      <c r="FL259" s="15"/>
      <c r="FM259" s="15"/>
      <c r="FN259" s="15"/>
      <c r="FO259" s="15"/>
      <c r="FP259" s="15"/>
      <c r="FQ259" s="15"/>
      <c r="FR259" s="15"/>
      <c r="FS259" s="15"/>
      <c r="FT259" s="15"/>
      <c r="FU259" s="15"/>
      <c r="FV259" s="15"/>
      <c r="FW259" s="15"/>
      <c r="FX259" s="15"/>
      <c r="FY259" s="15"/>
      <c r="FZ259" s="15"/>
      <c r="GA259" s="15"/>
      <c r="GB259" s="15"/>
      <c r="GC259" s="15"/>
      <c r="GD259" s="15"/>
      <c r="GE259" s="15"/>
      <c r="GF259" s="15"/>
      <c r="GG259" s="15"/>
      <c r="GH259" s="15"/>
      <c r="GI259" s="15"/>
      <c r="GJ259" s="15"/>
      <c r="GK259" s="15"/>
      <c r="GL259" s="15"/>
      <c r="GM259" s="15"/>
      <c r="GN259" s="15"/>
      <c r="GO259" s="15"/>
      <c r="GP259" s="15"/>
      <c r="GQ259" s="15"/>
      <c r="GR259" s="15"/>
      <c r="GS259" s="15"/>
      <c r="GT259" s="15"/>
      <c r="GU259" s="15"/>
      <c r="GV259" s="15"/>
      <c r="GW259" s="15"/>
      <c r="GX259" s="15"/>
      <c r="GY259" s="15"/>
      <c r="GZ259" s="15"/>
      <c r="HA259" s="15"/>
      <c r="HB259" s="15"/>
      <c r="HC259" s="15"/>
      <c r="HD259" s="15"/>
      <c r="HE259" s="15"/>
      <c r="HF259" s="15"/>
      <c r="HG259" s="15"/>
      <c r="HH259" s="15"/>
      <c r="HI259" s="15"/>
      <c r="HJ259" s="15"/>
      <c r="HK259" s="15"/>
      <c r="HL259" s="15"/>
      <c r="HM259" s="15"/>
      <c r="HN259" s="15"/>
      <c r="HO259" s="15"/>
      <c r="HP259" s="15"/>
      <c r="HQ259" s="15"/>
      <c r="HR259" s="15"/>
      <c r="HS259" s="15"/>
      <c r="HT259" s="15"/>
      <c r="HU259" s="15"/>
      <c r="HV259" s="15"/>
      <c r="HW259" s="15"/>
      <c r="HX259" s="15"/>
      <c r="HY259" s="15"/>
      <c r="HZ259" s="15"/>
      <c r="IA259" s="15"/>
      <c r="IB259" s="15"/>
      <c r="IC259" s="15"/>
      <c r="ID259" s="15"/>
      <c r="IE259" s="15"/>
      <c r="IF259" s="15"/>
      <c r="IG259" s="15"/>
      <c r="IH259" s="15"/>
      <c r="II259" s="15"/>
      <c r="IJ259" s="15"/>
      <c r="IK259" s="15"/>
      <c r="IL259" s="15"/>
      <c r="IM259" s="15"/>
      <c r="IN259" s="15"/>
      <c r="IO259" s="15"/>
      <c r="IP259" s="15"/>
      <c r="IQ259" s="15"/>
      <c r="IR259" s="15"/>
      <c r="IS259" s="15"/>
      <c r="IT259" s="15"/>
      <c r="IU259" s="15"/>
      <c r="IV259" s="15"/>
      <c r="IW259" s="15"/>
      <c r="IX259" s="15"/>
      <c r="IY259" s="15"/>
      <c r="IZ259" s="15"/>
    </row>
    <row r="260" spans="1:260" s="10" customFormat="1" ht="36.75" customHeight="1">
      <c r="A260" s="11">
        <f t="shared" si="239"/>
        <v>29</v>
      </c>
      <c r="B260" s="16" t="str">
        <f>VLOOKUP(A260,'Tên tỉnh'!$A$3:$C$65,2,FALSE)</f>
        <v>VNPT Hòa Bình</v>
      </c>
      <c r="C260" s="17" t="str">
        <f>VLOOKUP(A260,'Tên tỉnh'!$A$3:$C$65,3,FALSE)</f>
        <v>Hòa Bình</v>
      </c>
      <c r="D260" s="18" t="s">
        <v>485</v>
      </c>
      <c r="E260" s="17" t="s">
        <v>486</v>
      </c>
      <c r="F260" s="19">
        <v>43633</v>
      </c>
      <c r="G260" s="11">
        <v>3</v>
      </c>
      <c r="H260" s="12" t="s">
        <v>494</v>
      </c>
      <c r="I260" s="20">
        <v>44056</v>
      </c>
      <c r="J260" s="21" t="s">
        <v>419</v>
      </c>
      <c r="K260" s="11" t="s">
        <v>26</v>
      </c>
      <c r="L260" s="13">
        <v>829150</v>
      </c>
      <c r="M260" s="13" t="e">
        <f>VLOOKUP(C260,[3]!Table1[[Province]:[Ngày HĐ dự phòng]],5,FALSE)</f>
        <v>#REF!</v>
      </c>
      <c r="N260" s="13" t="e">
        <f>VLOOKUP(C260,[3]!Table1[[Province]:[Ngày HĐ dự phòng]],6,FALSE)</f>
        <v>#REF!</v>
      </c>
      <c r="O260" s="13" t="e">
        <f t="shared" si="228"/>
        <v>#REF!</v>
      </c>
      <c r="P260" s="12"/>
      <c r="Q260" s="22" t="e">
        <f>VLOOKUP(C260,[3]!Table1[[Province]:[Ngày HĐ dự phòng]],14,FALSE)</f>
        <v>#REF!</v>
      </c>
      <c r="R260" s="12"/>
      <c r="S260" s="22">
        <v>44180</v>
      </c>
      <c r="T260" s="22">
        <v>44118</v>
      </c>
      <c r="U260" s="22" t="e">
        <f t="shared" si="292"/>
        <v>#REF!</v>
      </c>
      <c r="V260" s="14" t="e">
        <f t="shared" si="293"/>
        <v>#REF!</v>
      </c>
      <c r="W260" s="12">
        <v>30</v>
      </c>
      <c r="X260" s="14" t="e">
        <f t="shared" si="294"/>
        <v>#REF!</v>
      </c>
      <c r="Y260" s="218" t="e">
        <f>VLOOKUP(C260,[3]!Table1[[Province]:[Ngày HĐ dự phòng]],30,FALSE)</f>
        <v>#REF!</v>
      </c>
      <c r="Z260" s="22" t="e">
        <f>VLOOKUP(C260,[3]!Table1[[Province]:[Ngày HĐ dự phòng]],31,FALSE)</f>
        <v>#REF!</v>
      </c>
      <c r="AA260" s="218" t="e">
        <f>VLOOKUP(C260,[3]!Table1[[Province]:[Ngày HĐ dự phòng]],32,FALSE)</f>
        <v>#REF!</v>
      </c>
      <c r="AB260" s="22" t="e">
        <f>VLOOKUP(C260,[3]!Table1[[Province]:[Ngày HĐ dự phòng]],33,FALSE)</f>
        <v>#REF!</v>
      </c>
      <c r="AC260" s="40" t="e">
        <f t="shared" si="295"/>
        <v>#REF!</v>
      </c>
      <c r="AD260" s="43" t="e">
        <f t="shared" si="296"/>
        <v>#REF!</v>
      </c>
      <c r="AE260" s="43" t="e">
        <f t="shared" si="297"/>
        <v>#REF!</v>
      </c>
      <c r="AF260" s="39" t="e">
        <f>VLOOKUP(C260,[3]!Table1[[Province]:[Ngày HĐ dự phòng]],12,FALSE)</f>
        <v>#REF!</v>
      </c>
      <c r="AG260" s="39" t="e">
        <f t="shared" si="298"/>
        <v>#REF!</v>
      </c>
      <c r="AH260" s="39">
        <v>44118</v>
      </c>
      <c r="AI260" s="39">
        <v>44132</v>
      </c>
      <c r="AJ260" s="39">
        <v>44132</v>
      </c>
      <c r="AK260" s="231" t="s">
        <v>499</v>
      </c>
      <c r="AL260" s="230">
        <v>44190</v>
      </c>
      <c r="AM260" s="42">
        <v>1453466784</v>
      </c>
      <c r="AN260" s="230">
        <v>44941</v>
      </c>
      <c r="AO260" s="39" t="e">
        <f t="shared" si="299"/>
        <v>#REF!</v>
      </c>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c r="EM260" s="15"/>
      <c r="EN260" s="15"/>
      <c r="EO260" s="15"/>
      <c r="EP260" s="15"/>
      <c r="EQ260" s="15"/>
      <c r="ER260" s="15"/>
      <c r="ES260" s="15"/>
      <c r="ET260" s="15"/>
      <c r="EU260" s="15"/>
      <c r="EV260" s="15"/>
      <c r="EW260" s="15"/>
      <c r="EX260" s="15"/>
      <c r="EY260" s="15"/>
      <c r="EZ260" s="15"/>
      <c r="FA260" s="15"/>
      <c r="FB260" s="15"/>
      <c r="FC260" s="15"/>
      <c r="FD260" s="15"/>
      <c r="FE260" s="15"/>
      <c r="FF260" s="15"/>
      <c r="FG260" s="15"/>
      <c r="FH260" s="15"/>
      <c r="FI260" s="15"/>
      <c r="FJ260" s="15"/>
      <c r="FK260" s="15"/>
      <c r="FL260" s="15"/>
      <c r="FM260" s="15"/>
      <c r="FN260" s="15"/>
      <c r="FO260" s="15"/>
      <c r="FP260" s="15"/>
      <c r="FQ260" s="15"/>
      <c r="FR260" s="15"/>
      <c r="FS260" s="15"/>
      <c r="FT260" s="15"/>
      <c r="FU260" s="15"/>
      <c r="FV260" s="15"/>
      <c r="FW260" s="15"/>
      <c r="FX260" s="15"/>
      <c r="FY260" s="15"/>
      <c r="FZ260" s="15"/>
      <c r="GA260" s="15"/>
      <c r="GB260" s="15"/>
      <c r="GC260" s="15"/>
      <c r="GD260" s="15"/>
      <c r="GE260" s="15"/>
      <c r="GF260" s="15"/>
      <c r="GG260" s="15"/>
      <c r="GH260" s="15"/>
      <c r="GI260" s="15"/>
      <c r="GJ260" s="15"/>
      <c r="GK260" s="15"/>
      <c r="GL260" s="15"/>
      <c r="GM260" s="15"/>
      <c r="GN260" s="15"/>
      <c r="GO260" s="15"/>
      <c r="GP260" s="15"/>
      <c r="GQ260" s="15"/>
      <c r="GR260" s="15"/>
      <c r="GS260" s="15"/>
      <c r="GT260" s="15"/>
      <c r="GU260" s="15"/>
      <c r="GV260" s="15"/>
      <c r="GW260" s="15"/>
      <c r="GX260" s="15"/>
      <c r="GY260" s="15"/>
      <c r="GZ260" s="15"/>
      <c r="HA260" s="15"/>
      <c r="HB260" s="15"/>
      <c r="HC260" s="15"/>
      <c r="HD260" s="15"/>
      <c r="HE260" s="15"/>
      <c r="HF260" s="15"/>
      <c r="HG260" s="15"/>
      <c r="HH260" s="15"/>
      <c r="HI260" s="15"/>
      <c r="HJ260" s="15"/>
      <c r="HK260" s="15"/>
      <c r="HL260" s="15"/>
      <c r="HM260" s="15"/>
      <c r="HN260" s="15"/>
      <c r="HO260" s="15"/>
      <c r="HP260" s="15"/>
      <c r="HQ260" s="15"/>
      <c r="HR260" s="15"/>
      <c r="HS260" s="15"/>
      <c r="HT260" s="15"/>
      <c r="HU260" s="15"/>
      <c r="HV260" s="15"/>
      <c r="HW260" s="15"/>
      <c r="HX260" s="15"/>
      <c r="HY260" s="15"/>
      <c r="HZ260" s="15"/>
      <c r="IA260" s="15"/>
      <c r="IB260" s="15"/>
      <c r="IC260" s="15"/>
      <c r="ID260" s="15"/>
      <c r="IE260" s="15"/>
      <c r="IF260" s="15"/>
      <c r="IG260" s="15"/>
      <c r="IH260" s="15"/>
      <c r="II260" s="15"/>
      <c r="IJ260" s="15"/>
      <c r="IK260" s="15"/>
      <c r="IL260" s="15"/>
      <c r="IM260" s="15"/>
      <c r="IN260" s="15"/>
      <c r="IO260" s="15"/>
      <c r="IP260" s="15"/>
      <c r="IQ260" s="15"/>
      <c r="IR260" s="15"/>
      <c r="IS260" s="15"/>
      <c r="IT260" s="15"/>
      <c r="IU260" s="15"/>
      <c r="IV260" s="15"/>
      <c r="IW260" s="15"/>
      <c r="IX260" s="15"/>
      <c r="IY260" s="15"/>
      <c r="IZ260" s="15"/>
    </row>
    <row r="261" spans="1:260" s="10" customFormat="1" ht="36.75" customHeight="1">
      <c r="A261" s="11">
        <f t="shared" si="239"/>
        <v>29</v>
      </c>
      <c r="B261" s="16" t="str">
        <f>VLOOKUP(A261,'Tên tỉnh'!$A$3:$C$65,2,FALSE)</f>
        <v>VNPT Hòa Bình</v>
      </c>
      <c r="C261" s="17" t="str">
        <f>VLOOKUP(A261,'Tên tỉnh'!$A$3:$C$65,3,FALSE)</f>
        <v>Hòa Bình</v>
      </c>
      <c r="D261" s="18" t="s">
        <v>485</v>
      </c>
      <c r="E261" s="17" t="s">
        <v>486</v>
      </c>
      <c r="F261" s="19">
        <v>43633</v>
      </c>
      <c r="G261" s="11">
        <v>4</v>
      </c>
      <c r="H261" s="11" t="s">
        <v>489</v>
      </c>
      <c r="I261" s="20">
        <v>44056</v>
      </c>
      <c r="J261" s="21" t="s">
        <v>419</v>
      </c>
      <c r="K261" s="11" t="s">
        <v>26</v>
      </c>
      <c r="L261" s="13">
        <v>829150</v>
      </c>
      <c r="M261" s="13" t="e">
        <f>VLOOKUP(C261,[4]!Table1[[Province]:[Ngày HĐ dự phòng]],6,FALSE)</f>
        <v>#REF!</v>
      </c>
      <c r="N261" s="13" t="e">
        <f>VLOOKUP(C261,[4]!Table1[[Province]:[Ngày HĐ dự phòng]],7,FALSE)</f>
        <v>#REF!</v>
      </c>
      <c r="O261" s="13" t="e">
        <f t="shared" si="228"/>
        <v>#REF!</v>
      </c>
      <c r="P261" s="12"/>
      <c r="Q261" s="22" t="e">
        <f>VLOOKUP(C261,[4]!Table1[[Province]:[Ngày HĐ dự phòng]],16,FALSE)</f>
        <v>#REF!</v>
      </c>
      <c r="R261" s="12"/>
      <c r="S261" s="22">
        <v>44208</v>
      </c>
      <c r="T261" s="22">
        <v>44127</v>
      </c>
      <c r="U261" s="22" t="e">
        <f t="shared" si="292"/>
        <v>#REF!</v>
      </c>
      <c r="V261" s="14" t="e">
        <f t="shared" si="293"/>
        <v>#REF!</v>
      </c>
      <c r="W261" s="12">
        <v>30</v>
      </c>
      <c r="X261" s="14" t="e">
        <f t="shared" si="294"/>
        <v>#REF!</v>
      </c>
      <c r="Y261" s="218" t="e">
        <f>VLOOKUP(C261,[4]!Table1[[Province]:[Ngày HĐ dự phòng]],32,FALSE)</f>
        <v>#REF!</v>
      </c>
      <c r="Z261" s="22" t="e">
        <f>VLOOKUP(C261,[4]!Table1[[Province]:[Ngày HĐ dự phòng]],33,FALSE)</f>
        <v>#REF!</v>
      </c>
      <c r="AA261" s="218" t="e">
        <f>VLOOKUP(C261,[4]!Table1[[Province]:[Ngày HĐ dự phòng]],34,FALSE)</f>
        <v>#REF!</v>
      </c>
      <c r="AB261" s="22" t="e">
        <f>VLOOKUP(C261,[4]!Table1[[Province]:[Ngày HĐ dự phòng]],35,FALSE)</f>
        <v>#REF!</v>
      </c>
      <c r="AC261" s="40" t="e">
        <f t="shared" si="295"/>
        <v>#REF!</v>
      </c>
      <c r="AD261" s="43" t="e">
        <f t="shared" si="296"/>
        <v>#REF!</v>
      </c>
      <c r="AE261" s="43" t="e">
        <f t="shared" si="297"/>
        <v>#REF!</v>
      </c>
      <c r="AF261" s="39" t="e">
        <f>VLOOKUP(C261,[4]!Table1[[Province]:[Ngày HĐ dự phòng]],13,FALSE)</f>
        <v>#REF!</v>
      </c>
      <c r="AG261" s="39" t="e">
        <f t="shared" si="298"/>
        <v>#REF!</v>
      </c>
      <c r="AH261" s="39">
        <v>44127</v>
      </c>
      <c r="AI261" s="39">
        <v>44161</v>
      </c>
      <c r="AJ261" s="39">
        <v>44161</v>
      </c>
      <c r="AK261" s="231" t="s">
        <v>500</v>
      </c>
      <c r="AL261" s="230">
        <v>44214</v>
      </c>
      <c r="AM261" s="42">
        <v>241970845</v>
      </c>
      <c r="AN261" s="230">
        <v>44970</v>
      </c>
      <c r="AO261" s="39" t="e">
        <f t="shared" si="299"/>
        <v>#REF!</v>
      </c>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c r="EM261" s="15"/>
      <c r="EN261" s="15"/>
      <c r="EO261" s="15"/>
      <c r="EP261" s="15"/>
      <c r="EQ261" s="15"/>
      <c r="ER261" s="15"/>
      <c r="ES261" s="15"/>
      <c r="ET261" s="15"/>
      <c r="EU261" s="15"/>
      <c r="EV261" s="15"/>
      <c r="EW261" s="15"/>
      <c r="EX261" s="15"/>
      <c r="EY261" s="15"/>
      <c r="EZ261" s="15"/>
      <c r="FA261" s="15"/>
      <c r="FB261" s="15"/>
      <c r="FC261" s="15"/>
      <c r="FD261" s="15"/>
      <c r="FE261" s="15"/>
      <c r="FF261" s="15"/>
      <c r="FG261" s="15"/>
      <c r="FH261" s="15"/>
      <c r="FI261" s="15"/>
      <c r="FJ261" s="15"/>
      <c r="FK261" s="15"/>
      <c r="FL261" s="15"/>
      <c r="FM261" s="15"/>
      <c r="FN261" s="15"/>
      <c r="FO261" s="15"/>
      <c r="FP261" s="15"/>
      <c r="FQ261" s="15"/>
      <c r="FR261" s="15"/>
      <c r="FS261" s="15"/>
      <c r="FT261" s="15"/>
      <c r="FU261" s="15"/>
      <c r="FV261" s="15"/>
      <c r="FW261" s="15"/>
      <c r="FX261" s="15"/>
      <c r="FY261" s="15"/>
      <c r="FZ261" s="15"/>
      <c r="GA261" s="15"/>
      <c r="GB261" s="15"/>
      <c r="GC261" s="15"/>
      <c r="GD261" s="15"/>
      <c r="GE261" s="15"/>
      <c r="GF261" s="15"/>
      <c r="GG261" s="15"/>
      <c r="GH261" s="15"/>
      <c r="GI261" s="15"/>
      <c r="GJ261" s="15"/>
      <c r="GK261" s="15"/>
      <c r="GL261" s="15"/>
      <c r="GM261" s="15"/>
      <c r="GN261" s="15"/>
      <c r="GO261" s="15"/>
      <c r="GP261" s="15"/>
      <c r="GQ261" s="15"/>
      <c r="GR261" s="15"/>
      <c r="GS261" s="15"/>
      <c r="GT261" s="15"/>
      <c r="GU261" s="15"/>
      <c r="GV261" s="15"/>
      <c r="GW261" s="15"/>
      <c r="GX261" s="15"/>
      <c r="GY261" s="15"/>
      <c r="GZ261" s="15"/>
      <c r="HA261" s="15"/>
      <c r="HB261" s="15"/>
      <c r="HC261" s="15"/>
      <c r="HD261" s="15"/>
      <c r="HE261" s="15"/>
      <c r="HF261" s="15"/>
      <c r="HG261" s="15"/>
      <c r="HH261" s="15"/>
      <c r="HI261" s="15"/>
      <c r="HJ261" s="15"/>
      <c r="HK261" s="15"/>
      <c r="HL261" s="15"/>
      <c r="HM261" s="15"/>
      <c r="HN261" s="15"/>
      <c r="HO261" s="15"/>
      <c r="HP261" s="15"/>
      <c r="HQ261" s="15"/>
      <c r="HR261" s="15"/>
      <c r="HS261" s="15"/>
      <c r="HT261" s="15"/>
      <c r="HU261" s="15"/>
      <c r="HV261" s="15"/>
      <c r="HW261" s="15"/>
      <c r="HX261" s="15"/>
      <c r="HY261" s="15"/>
      <c r="HZ261" s="15"/>
      <c r="IA261" s="15"/>
      <c r="IB261" s="15"/>
      <c r="IC261" s="15"/>
      <c r="ID261" s="15"/>
      <c r="IE261" s="15"/>
      <c r="IF261" s="15"/>
      <c r="IG261" s="15"/>
      <c r="IH261" s="15"/>
      <c r="II261" s="15"/>
      <c r="IJ261" s="15"/>
      <c r="IK261" s="15"/>
      <c r="IL261" s="15"/>
      <c r="IM261" s="15"/>
      <c r="IN261" s="15"/>
      <c r="IO261" s="15"/>
      <c r="IP261" s="15"/>
      <c r="IQ261" s="15"/>
      <c r="IR261" s="15"/>
      <c r="IS261" s="15"/>
      <c r="IT261" s="15"/>
      <c r="IU261" s="15"/>
      <c r="IV261" s="15"/>
      <c r="IW261" s="15"/>
      <c r="IX261" s="15"/>
      <c r="IY261" s="15"/>
      <c r="IZ261" s="15"/>
    </row>
    <row r="262" spans="1:260" s="10" customFormat="1" ht="36.75" customHeight="1">
      <c r="A262" s="11">
        <f t="shared" si="239"/>
        <v>29</v>
      </c>
      <c r="B262" s="16" t="str">
        <f>VLOOKUP(A262,'Tên tỉnh'!$A$3:$C$65,2,FALSE)</f>
        <v>VNPT Hòa Bình</v>
      </c>
      <c r="C262" s="17" t="str">
        <f>VLOOKUP(A262,'Tên tỉnh'!$A$3:$C$65,3,FALSE)</f>
        <v>Hòa Bình</v>
      </c>
      <c r="D262" s="18" t="s">
        <v>485</v>
      </c>
      <c r="E262" s="17" t="s">
        <v>486</v>
      </c>
      <c r="F262" s="19">
        <v>43633</v>
      </c>
      <c r="G262" s="11">
        <v>5</v>
      </c>
      <c r="H262" s="11" t="s">
        <v>490</v>
      </c>
      <c r="I262" s="20">
        <v>44056</v>
      </c>
      <c r="J262" s="21" t="s">
        <v>419</v>
      </c>
      <c r="K262" s="11" t="s">
        <v>26</v>
      </c>
      <c r="L262" s="13">
        <v>829150</v>
      </c>
      <c r="M262" s="13" t="e">
        <f>VLOOKUP(C262,[5]!Table1[[Province]:[Ngày HĐ dự phòng]],5,FALSE)</f>
        <v>#REF!</v>
      </c>
      <c r="N262" s="13" t="e">
        <f>VLOOKUP(C262,[5]!Table1[[Province]:[Ngày HĐ dự phòng]],6,FALSE)</f>
        <v>#REF!</v>
      </c>
      <c r="O262" s="13" t="e">
        <f t="shared" ref="O262:O325" si="300">L262*M262</f>
        <v>#REF!</v>
      </c>
      <c r="P262" s="12"/>
      <c r="Q262" s="22" t="e">
        <f>VLOOKUP(C262,[5]!Table1[[Province]:[Ngày HĐ dự phòng]],14,FALSE)</f>
        <v>#REF!</v>
      </c>
      <c r="R262" s="12"/>
      <c r="S262" s="22">
        <v>44210</v>
      </c>
      <c r="T262" s="22">
        <v>44148</v>
      </c>
      <c r="U262" s="22" t="e">
        <f t="shared" si="292"/>
        <v>#REF!</v>
      </c>
      <c r="V262" s="14" t="e">
        <f t="shared" si="293"/>
        <v>#REF!</v>
      </c>
      <c r="W262" s="12">
        <v>30</v>
      </c>
      <c r="X262" s="14" t="e">
        <f t="shared" si="294"/>
        <v>#REF!</v>
      </c>
      <c r="Y262" s="218" t="e">
        <f>VLOOKUP(C262,[5]!Table1[[Province]:[Ngày HĐ dự phòng]],30,FALSE)</f>
        <v>#REF!</v>
      </c>
      <c r="Z262" s="22" t="e">
        <f>VLOOKUP(C262,[5]!Table1[[Province]:[Ngày HĐ dự phòng]],31,FALSE)</f>
        <v>#REF!</v>
      </c>
      <c r="AA262" s="218" t="e">
        <f>VLOOKUP(C262,[5]!Table1[[Province]:[Ngày HĐ dự phòng]],32,FALSE)</f>
        <v>#REF!</v>
      </c>
      <c r="AB262" s="22" t="e">
        <f>VLOOKUP(C262,[5]!Table1[[Province]:[Ngày HĐ dự phòng]],33,FALSE)</f>
        <v>#REF!</v>
      </c>
      <c r="AC262" s="40" t="e">
        <f t="shared" si="295"/>
        <v>#REF!</v>
      </c>
      <c r="AD262" s="43" t="e">
        <f t="shared" si="296"/>
        <v>#REF!</v>
      </c>
      <c r="AE262" s="43" t="e">
        <f t="shared" si="297"/>
        <v>#REF!</v>
      </c>
      <c r="AF262" s="39" t="e">
        <f>VLOOKUP(C262,[5]!Table1[[Province]:[Ngày HĐ dự phòng]],12,FALSE)</f>
        <v>#REF!</v>
      </c>
      <c r="AG262" s="39" t="e">
        <f t="shared" si="298"/>
        <v>#REF!</v>
      </c>
      <c r="AH262" s="39">
        <v>44148</v>
      </c>
      <c r="AI262" s="39">
        <v>44162</v>
      </c>
      <c r="AJ262" s="39">
        <v>44162</v>
      </c>
      <c r="AK262" s="232" t="s">
        <v>501</v>
      </c>
      <c r="AL262" s="230">
        <v>44214</v>
      </c>
      <c r="AM262" s="42">
        <v>786063220</v>
      </c>
      <c r="AN262" s="230">
        <v>44970</v>
      </c>
      <c r="AO262" s="39" t="e">
        <f t="shared" si="299"/>
        <v>#REF!</v>
      </c>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c r="EM262" s="15"/>
      <c r="EN262" s="15"/>
      <c r="EO262" s="15"/>
      <c r="EP262" s="15"/>
      <c r="EQ262" s="15"/>
      <c r="ER262" s="15"/>
      <c r="ES262" s="15"/>
      <c r="ET262" s="15"/>
      <c r="EU262" s="15"/>
      <c r="EV262" s="15"/>
      <c r="EW262" s="15"/>
      <c r="EX262" s="15"/>
      <c r="EY262" s="15"/>
      <c r="EZ262" s="15"/>
      <c r="FA262" s="15"/>
      <c r="FB262" s="15"/>
      <c r="FC262" s="15"/>
      <c r="FD262" s="15"/>
      <c r="FE262" s="15"/>
      <c r="FF262" s="15"/>
      <c r="FG262" s="15"/>
      <c r="FH262" s="15"/>
      <c r="FI262" s="15"/>
      <c r="FJ262" s="15"/>
      <c r="FK262" s="15"/>
      <c r="FL262" s="15"/>
      <c r="FM262" s="15"/>
      <c r="FN262" s="15"/>
      <c r="FO262" s="15"/>
      <c r="FP262" s="15"/>
      <c r="FQ262" s="15"/>
      <c r="FR262" s="15"/>
      <c r="FS262" s="15"/>
      <c r="FT262" s="15"/>
      <c r="FU262" s="15"/>
      <c r="FV262" s="15"/>
      <c r="FW262" s="15"/>
      <c r="FX262" s="15"/>
      <c r="FY262" s="15"/>
      <c r="FZ262" s="15"/>
      <c r="GA262" s="15"/>
      <c r="GB262" s="15"/>
      <c r="GC262" s="15"/>
      <c r="GD262" s="15"/>
      <c r="GE262" s="15"/>
      <c r="GF262" s="15"/>
      <c r="GG262" s="15"/>
      <c r="GH262" s="15"/>
      <c r="GI262" s="15"/>
      <c r="GJ262" s="15"/>
      <c r="GK262" s="15"/>
      <c r="GL262" s="15"/>
      <c r="GM262" s="15"/>
      <c r="GN262" s="15"/>
      <c r="GO262" s="15"/>
      <c r="GP262" s="15"/>
      <c r="GQ262" s="15"/>
      <c r="GR262" s="15"/>
      <c r="GS262" s="15"/>
      <c r="GT262" s="15"/>
      <c r="GU262" s="15"/>
      <c r="GV262" s="15"/>
      <c r="GW262" s="15"/>
      <c r="GX262" s="15"/>
      <c r="GY262" s="15"/>
      <c r="GZ262" s="15"/>
      <c r="HA262" s="15"/>
      <c r="HB262" s="15"/>
      <c r="HC262" s="15"/>
      <c r="HD262" s="15"/>
      <c r="HE262" s="15"/>
      <c r="HF262" s="15"/>
      <c r="HG262" s="15"/>
      <c r="HH262" s="15"/>
      <c r="HI262" s="15"/>
      <c r="HJ262" s="15"/>
      <c r="HK262" s="15"/>
      <c r="HL262" s="15"/>
      <c r="HM262" s="15"/>
      <c r="HN262" s="15"/>
      <c r="HO262" s="15"/>
      <c r="HP262" s="15"/>
      <c r="HQ262" s="15"/>
      <c r="HR262" s="15"/>
      <c r="HS262" s="15"/>
      <c r="HT262" s="15"/>
      <c r="HU262" s="15"/>
      <c r="HV262" s="15"/>
      <c r="HW262" s="15"/>
      <c r="HX262" s="15"/>
      <c r="HY262" s="15"/>
      <c r="HZ262" s="15"/>
      <c r="IA262" s="15"/>
      <c r="IB262" s="15"/>
      <c r="IC262" s="15"/>
      <c r="ID262" s="15"/>
      <c r="IE262" s="15"/>
      <c r="IF262" s="15"/>
      <c r="IG262" s="15"/>
      <c r="IH262" s="15"/>
      <c r="II262" s="15"/>
      <c r="IJ262" s="15"/>
      <c r="IK262" s="15"/>
      <c r="IL262" s="15"/>
      <c r="IM262" s="15"/>
      <c r="IN262" s="15"/>
      <c r="IO262" s="15"/>
      <c r="IP262" s="15"/>
      <c r="IQ262" s="15"/>
      <c r="IR262" s="15"/>
      <c r="IS262" s="15"/>
      <c r="IT262" s="15"/>
      <c r="IU262" s="15"/>
      <c r="IV262" s="15"/>
      <c r="IW262" s="15"/>
      <c r="IX262" s="15"/>
      <c r="IY262" s="15"/>
      <c r="IZ262" s="15"/>
    </row>
    <row r="263" spans="1:260" s="10" customFormat="1" ht="36.75" customHeight="1">
      <c r="A263" s="11">
        <f t="shared" si="239"/>
        <v>29</v>
      </c>
      <c r="B263" s="16" t="str">
        <f>VLOOKUP(A263,'Tên tỉnh'!$A$3:$C$65,2,FALSE)</f>
        <v>VNPT Hòa Bình</v>
      </c>
      <c r="C263" s="17" t="str">
        <f>VLOOKUP(A263,'Tên tỉnh'!$A$3:$C$65,3,FALSE)</f>
        <v>Hòa Bình</v>
      </c>
      <c r="D263" s="18" t="s">
        <v>485</v>
      </c>
      <c r="E263" s="17" t="s">
        <v>486</v>
      </c>
      <c r="F263" s="19">
        <v>43633</v>
      </c>
      <c r="G263" s="11">
        <v>6</v>
      </c>
      <c r="H263" s="12" t="s">
        <v>491</v>
      </c>
      <c r="I263" s="20">
        <v>44056</v>
      </c>
      <c r="J263" s="21" t="s">
        <v>419</v>
      </c>
      <c r="K263" s="11" t="s">
        <v>26</v>
      </c>
      <c r="L263" s="13">
        <v>829150</v>
      </c>
      <c r="M263" s="13" t="e">
        <f>VLOOKUP(C263,[6]!Table1[[Province]:[Ngày HĐ dự phòng]],5,FALSE)</f>
        <v>#REF!</v>
      </c>
      <c r="N263" s="13" t="e">
        <f>VLOOKUP(C263,[6]!Table1[[Province]:[Ngày HĐ dự phòng]],6,FALSE)</f>
        <v>#REF!</v>
      </c>
      <c r="O263" s="13" t="e">
        <f t="shared" si="300"/>
        <v>#REF!</v>
      </c>
      <c r="P263" s="12"/>
      <c r="Q263" s="22" t="e">
        <f>VLOOKUP(C263,[6]!Table1[[Province]:[Ngày HĐ dự phòng]],14,FALSE)</f>
        <v>#REF!</v>
      </c>
      <c r="R263" s="12"/>
      <c r="S263" s="22">
        <v>44251</v>
      </c>
      <c r="T263" s="22">
        <v>44179</v>
      </c>
      <c r="U263" s="22" t="e">
        <f t="shared" si="292"/>
        <v>#REF!</v>
      </c>
      <c r="V263" s="14" t="e">
        <f t="shared" si="293"/>
        <v>#REF!</v>
      </c>
      <c r="W263" s="12">
        <v>30</v>
      </c>
      <c r="X263" s="14" t="e">
        <f t="shared" si="294"/>
        <v>#REF!</v>
      </c>
      <c r="Y263" s="218" t="e">
        <f>VLOOKUP(C263,[6]!Table1[[Province]:[Ngày HĐ dự phòng]],30,FALSE)</f>
        <v>#REF!</v>
      </c>
      <c r="Z263" s="22" t="e">
        <f>VLOOKUP(C263,[6]!Table1[[Province]:[Ngày HĐ dự phòng]],31,FALSE)</f>
        <v>#REF!</v>
      </c>
      <c r="AA263" s="218" t="e">
        <f>VLOOKUP(C263,[6]!Table1[[Province]:[Ngày HĐ dự phòng]],32,FALSE)</f>
        <v>#REF!</v>
      </c>
      <c r="AB263" s="22" t="e">
        <f>VLOOKUP(C263,[6]!Table1[[Province]:[Ngày HĐ dự phòng]],33,FALSE)</f>
        <v>#REF!</v>
      </c>
      <c r="AC263" s="40" t="e">
        <f t="shared" si="295"/>
        <v>#REF!</v>
      </c>
      <c r="AD263" s="43" t="e">
        <f t="shared" si="296"/>
        <v>#REF!</v>
      </c>
      <c r="AE263" s="43" t="e">
        <f t="shared" si="297"/>
        <v>#REF!</v>
      </c>
      <c r="AF263" s="39" t="e">
        <f>VLOOKUP(C263,[6]!Table1[[Province]:[Ngày HĐ dự phòng]],12,FALSE)</f>
        <v>#REF!</v>
      </c>
      <c r="AG263" s="39" t="e">
        <f t="shared" si="298"/>
        <v>#REF!</v>
      </c>
      <c r="AH263" s="39">
        <v>44179</v>
      </c>
      <c r="AI263" s="39">
        <v>44190</v>
      </c>
      <c r="AJ263" s="39">
        <v>44190</v>
      </c>
      <c r="AK263" s="232" t="s">
        <v>502</v>
      </c>
      <c r="AL263" s="230">
        <v>44259</v>
      </c>
      <c r="AM263" s="42">
        <v>1476131599</v>
      </c>
      <c r="AN263" s="230">
        <v>45012</v>
      </c>
      <c r="AO263" s="39" t="e">
        <f t="shared" si="299"/>
        <v>#REF!</v>
      </c>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c r="EM263" s="15"/>
      <c r="EN263" s="15"/>
      <c r="EO263" s="15"/>
      <c r="EP263" s="15"/>
      <c r="EQ263" s="15"/>
      <c r="ER263" s="15"/>
      <c r="ES263" s="15"/>
      <c r="ET263" s="15"/>
      <c r="EU263" s="15"/>
      <c r="EV263" s="15"/>
      <c r="EW263" s="15"/>
      <c r="EX263" s="15"/>
      <c r="EY263" s="15"/>
      <c r="EZ263" s="15"/>
      <c r="FA263" s="15"/>
      <c r="FB263" s="15"/>
      <c r="FC263" s="15"/>
      <c r="FD263" s="15"/>
      <c r="FE263" s="15"/>
      <c r="FF263" s="15"/>
      <c r="FG263" s="15"/>
      <c r="FH263" s="15"/>
      <c r="FI263" s="15"/>
      <c r="FJ263" s="15"/>
      <c r="FK263" s="15"/>
      <c r="FL263" s="15"/>
      <c r="FM263" s="15"/>
      <c r="FN263" s="15"/>
      <c r="FO263" s="15"/>
      <c r="FP263" s="15"/>
      <c r="FQ263" s="15"/>
      <c r="FR263" s="15"/>
      <c r="FS263" s="15"/>
      <c r="FT263" s="15"/>
      <c r="FU263" s="15"/>
      <c r="FV263" s="15"/>
      <c r="FW263" s="15"/>
      <c r="FX263" s="15"/>
      <c r="FY263" s="15"/>
      <c r="FZ263" s="15"/>
      <c r="GA263" s="15"/>
      <c r="GB263" s="15"/>
      <c r="GC263" s="15"/>
      <c r="GD263" s="15"/>
      <c r="GE263" s="15"/>
      <c r="GF263" s="15"/>
      <c r="GG263" s="15"/>
      <c r="GH263" s="15"/>
      <c r="GI263" s="15"/>
      <c r="GJ263" s="15"/>
      <c r="GK263" s="15"/>
      <c r="GL263" s="15"/>
      <c r="GM263" s="15"/>
      <c r="GN263" s="15"/>
      <c r="GO263" s="15"/>
      <c r="GP263" s="15"/>
      <c r="GQ263" s="15"/>
      <c r="GR263" s="15"/>
      <c r="GS263" s="15"/>
      <c r="GT263" s="15"/>
      <c r="GU263" s="15"/>
      <c r="GV263" s="15"/>
      <c r="GW263" s="15"/>
      <c r="GX263" s="15"/>
      <c r="GY263" s="15"/>
      <c r="GZ263" s="15"/>
      <c r="HA263" s="15"/>
      <c r="HB263" s="15"/>
      <c r="HC263" s="15"/>
      <c r="HD263" s="15"/>
      <c r="HE263" s="15"/>
      <c r="HF263" s="15"/>
      <c r="HG263" s="15"/>
      <c r="HH263" s="15"/>
      <c r="HI263" s="15"/>
      <c r="HJ263" s="15"/>
      <c r="HK263" s="15"/>
      <c r="HL263" s="15"/>
      <c r="HM263" s="15"/>
      <c r="HN263" s="15"/>
      <c r="HO263" s="15"/>
      <c r="HP263" s="15"/>
      <c r="HQ263" s="15"/>
      <c r="HR263" s="15"/>
      <c r="HS263" s="15"/>
      <c r="HT263" s="15"/>
      <c r="HU263" s="15"/>
      <c r="HV263" s="15"/>
      <c r="HW263" s="15"/>
      <c r="HX263" s="15"/>
      <c r="HY263" s="15"/>
      <c r="HZ263" s="15"/>
      <c r="IA263" s="15"/>
      <c r="IB263" s="15"/>
      <c r="IC263" s="15"/>
      <c r="ID263" s="15"/>
      <c r="IE263" s="15"/>
      <c r="IF263" s="15"/>
      <c r="IG263" s="15"/>
      <c r="IH263" s="15"/>
      <c r="II263" s="15"/>
      <c r="IJ263" s="15"/>
      <c r="IK263" s="15"/>
      <c r="IL263" s="15"/>
      <c r="IM263" s="15"/>
      <c r="IN263" s="15"/>
      <c r="IO263" s="15"/>
      <c r="IP263" s="15"/>
      <c r="IQ263" s="15"/>
      <c r="IR263" s="15"/>
      <c r="IS263" s="15"/>
      <c r="IT263" s="15"/>
      <c r="IU263" s="15"/>
      <c r="IV263" s="15"/>
      <c r="IW263" s="15"/>
      <c r="IX263" s="15"/>
      <c r="IY263" s="15"/>
      <c r="IZ263" s="15"/>
    </row>
    <row r="264" spans="1:260" s="10" customFormat="1" ht="36.75" customHeight="1">
      <c r="A264" s="11">
        <f t="shared" si="239"/>
        <v>29</v>
      </c>
      <c r="B264" s="16" t="str">
        <f>VLOOKUP(A264,'Tên tỉnh'!$A$3:$C$65,2,FALSE)</f>
        <v>VNPT Hòa Bình</v>
      </c>
      <c r="C264" s="17" t="str">
        <f>VLOOKUP(A264,'Tên tỉnh'!$A$3:$C$65,3,FALSE)</f>
        <v>Hòa Bình</v>
      </c>
      <c r="D264" s="18" t="s">
        <v>485</v>
      </c>
      <c r="E264" s="17" t="s">
        <v>486</v>
      </c>
      <c r="F264" s="19">
        <v>43633</v>
      </c>
      <c r="G264" s="11">
        <v>7</v>
      </c>
      <c r="H264" s="11" t="s">
        <v>492</v>
      </c>
      <c r="I264" s="20">
        <v>44056</v>
      </c>
      <c r="J264" s="21" t="s">
        <v>419</v>
      </c>
      <c r="K264" s="11" t="s">
        <v>26</v>
      </c>
      <c r="L264" s="13">
        <v>829150</v>
      </c>
      <c r="M264" s="13" t="e">
        <f>VLOOKUP(C263,[7]!Table1[[Province]:[Ngày HĐ dự phòng]],6,FALSE)</f>
        <v>#REF!</v>
      </c>
      <c r="N264" s="13" t="e">
        <f>VLOOKUP(C263,[7]!Table1[[Province]:[Ngày HĐ dự phòng]],7,FALSE)</f>
        <v>#REF!</v>
      </c>
      <c r="O264" s="13" t="e">
        <f t="shared" si="300"/>
        <v>#REF!</v>
      </c>
      <c r="P264" s="12"/>
      <c r="Q264" s="22" t="e">
        <f>VLOOKUP(C263,[7]!Table1[[Province]:[Ngày HĐ dự phòng]],16,FALSE)</f>
        <v>#REF!</v>
      </c>
      <c r="R264" s="12"/>
      <c r="S264" s="22">
        <v>44263</v>
      </c>
      <c r="T264" s="22">
        <v>44200</v>
      </c>
      <c r="U264" s="22" t="e">
        <f t="shared" si="292"/>
        <v>#REF!</v>
      </c>
      <c r="V264" s="14" t="e">
        <f t="shared" si="293"/>
        <v>#REF!</v>
      </c>
      <c r="W264" s="12">
        <v>30</v>
      </c>
      <c r="X264" s="14" t="e">
        <f t="shared" si="294"/>
        <v>#REF!</v>
      </c>
      <c r="Y264" s="218" t="e">
        <f>VLOOKUP(C263,[7]!Table1[[Province]:[Ngày HĐ dự phòng]],32,FALSE)</f>
        <v>#REF!</v>
      </c>
      <c r="Z264" s="22" t="e">
        <f>VLOOKUP(C263,[7]!Table1[[Province]:[Ngày HĐ dự phòng]],33,FALSE)</f>
        <v>#REF!</v>
      </c>
      <c r="AA264" s="218" t="e">
        <f>VLOOKUP(C263,[7]!Table1[[Province]:[Ngày HĐ dự phòng]],34,FALSE)</f>
        <v>#REF!</v>
      </c>
      <c r="AB264" s="22" t="e">
        <f>VLOOKUP(C263,[7]!Table1[[Province]:[Ngày HĐ dự phòng]],35,FALSE)</f>
        <v>#REF!</v>
      </c>
      <c r="AC264" s="40" t="e">
        <f t="shared" si="295"/>
        <v>#REF!</v>
      </c>
      <c r="AD264" s="43" t="e">
        <f t="shared" si="296"/>
        <v>#REF!</v>
      </c>
      <c r="AE264" s="43" t="e">
        <f t="shared" si="297"/>
        <v>#REF!</v>
      </c>
      <c r="AF264" s="39" t="e">
        <f>VLOOKUP(C263,[7]!Table1[[Province]:[Ngày HĐ dự phòng]],13,FALSE)</f>
        <v>#REF!</v>
      </c>
      <c r="AG264" s="39" t="e">
        <f t="shared" si="298"/>
        <v>#REF!</v>
      </c>
      <c r="AH264" s="39">
        <v>44200</v>
      </c>
      <c r="AI264" s="39">
        <v>44210</v>
      </c>
      <c r="AJ264" s="39">
        <v>44210</v>
      </c>
      <c r="AK264" s="232" t="s">
        <v>503</v>
      </c>
      <c r="AL264" s="230">
        <v>44272</v>
      </c>
      <c r="AM264" s="42">
        <v>492515100</v>
      </c>
      <c r="AN264" s="230">
        <v>45023</v>
      </c>
      <c r="AO264" s="39" t="e">
        <f t="shared" si="299"/>
        <v>#REF!</v>
      </c>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c r="EM264" s="15"/>
      <c r="EN264" s="15"/>
      <c r="EO264" s="15"/>
      <c r="EP264" s="15"/>
      <c r="EQ264" s="15"/>
      <c r="ER264" s="15"/>
      <c r="ES264" s="15"/>
      <c r="ET264" s="15"/>
      <c r="EU264" s="15"/>
      <c r="EV264" s="15"/>
      <c r="EW264" s="15"/>
      <c r="EX264" s="15"/>
      <c r="EY264" s="15"/>
      <c r="EZ264" s="15"/>
      <c r="FA264" s="15"/>
      <c r="FB264" s="15"/>
      <c r="FC264" s="15"/>
      <c r="FD264" s="15"/>
      <c r="FE264" s="15"/>
      <c r="FF264" s="15"/>
      <c r="FG264" s="15"/>
      <c r="FH264" s="15"/>
      <c r="FI264" s="15"/>
      <c r="FJ264" s="15"/>
      <c r="FK264" s="15"/>
      <c r="FL264" s="15"/>
      <c r="FM264" s="15"/>
      <c r="FN264" s="15"/>
      <c r="FO264" s="15"/>
      <c r="FP264" s="15"/>
      <c r="FQ264" s="15"/>
      <c r="FR264" s="15"/>
      <c r="FS264" s="15"/>
      <c r="FT264" s="15"/>
      <c r="FU264" s="15"/>
      <c r="FV264" s="15"/>
      <c r="FW264" s="15"/>
      <c r="FX264" s="15"/>
      <c r="FY264" s="15"/>
      <c r="FZ264" s="15"/>
      <c r="GA264" s="15"/>
      <c r="GB264" s="15"/>
      <c r="GC264" s="15"/>
      <c r="GD264" s="15"/>
      <c r="GE264" s="15"/>
      <c r="GF264" s="15"/>
      <c r="GG264" s="15"/>
      <c r="GH264" s="15"/>
      <c r="GI264" s="15"/>
      <c r="GJ264" s="15"/>
      <c r="GK264" s="15"/>
      <c r="GL264" s="15"/>
      <c r="GM264" s="15"/>
      <c r="GN264" s="15"/>
      <c r="GO264" s="15"/>
      <c r="GP264" s="15"/>
      <c r="GQ264" s="15"/>
      <c r="GR264" s="15"/>
      <c r="GS264" s="15"/>
      <c r="GT264" s="15"/>
      <c r="GU264" s="15"/>
      <c r="GV264" s="15"/>
      <c r="GW264" s="15"/>
      <c r="GX264" s="15"/>
      <c r="GY264" s="15"/>
      <c r="GZ264" s="15"/>
      <c r="HA264" s="15"/>
      <c r="HB264" s="15"/>
      <c r="HC264" s="15"/>
      <c r="HD264" s="15"/>
      <c r="HE264" s="15"/>
      <c r="HF264" s="15"/>
      <c r="HG264" s="15"/>
      <c r="HH264" s="15"/>
      <c r="HI264" s="15"/>
      <c r="HJ264" s="15"/>
      <c r="HK264" s="15"/>
      <c r="HL264" s="15"/>
      <c r="HM264" s="15"/>
      <c r="HN264" s="15"/>
      <c r="HO264" s="15"/>
      <c r="HP264" s="15"/>
      <c r="HQ264" s="15"/>
      <c r="HR264" s="15"/>
      <c r="HS264" s="15"/>
      <c r="HT264" s="15"/>
      <c r="HU264" s="15"/>
      <c r="HV264" s="15"/>
      <c r="HW264" s="15"/>
      <c r="HX264" s="15"/>
      <c r="HY264" s="15"/>
      <c r="HZ264" s="15"/>
      <c r="IA264" s="15"/>
      <c r="IB264" s="15"/>
      <c r="IC264" s="15"/>
      <c r="ID264" s="15"/>
      <c r="IE264" s="15"/>
      <c r="IF264" s="15"/>
      <c r="IG264" s="15"/>
      <c r="IH264" s="15"/>
      <c r="II264" s="15"/>
      <c r="IJ264" s="15"/>
      <c r="IK264" s="15"/>
      <c r="IL264" s="15"/>
      <c r="IM264" s="15"/>
      <c r="IN264" s="15"/>
      <c r="IO264" s="15"/>
      <c r="IP264" s="15"/>
      <c r="IQ264" s="15"/>
      <c r="IR264" s="15"/>
      <c r="IS264" s="15"/>
      <c r="IT264" s="15"/>
      <c r="IU264" s="15"/>
      <c r="IV264" s="15"/>
      <c r="IW264" s="15"/>
      <c r="IX264" s="15"/>
      <c r="IY264" s="15"/>
      <c r="IZ264" s="15"/>
    </row>
    <row r="265" spans="1:260" s="25" customFormat="1" ht="27" customHeight="1">
      <c r="A265" s="11">
        <f t="shared" si="239"/>
        <v>29</v>
      </c>
      <c r="B265" s="16" t="str">
        <f>VLOOKUP(A265,'Tên tỉnh'!$A$3:$C$65,2,FALSE)</f>
        <v>VNPT Hòa Bình</v>
      </c>
      <c r="C265" s="17" t="str">
        <f>VLOOKUP(A265,'Tên tỉnh'!$A$3:$C$65,3,FALSE)</f>
        <v>Hòa Bình</v>
      </c>
      <c r="D265" s="18" t="s">
        <v>485</v>
      </c>
      <c r="E265" s="17" t="s">
        <v>486</v>
      </c>
      <c r="F265" s="19">
        <v>43633</v>
      </c>
      <c r="G265" s="11">
        <v>8</v>
      </c>
      <c r="H265" s="11" t="s">
        <v>493</v>
      </c>
      <c r="I265" s="20">
        <v>44056</v>
      </c>
      <c r="J265" s="21" t="s">
        <v>419</v>
      </c>
      <c r="K265" s="11" t="s">
        <v>26</v>
      </c>
      <c r="L265" s="13">
        <v>829150</v>
      </c>
      <c r="M265" s="13" t="e">
        <f>VLOOKUP(C265,[8]Sheet1!$B$2:$AH$2,5,FALSE)</f>
        <v>#N/A</v>
      </c>
      <c r="N265" s="13" t="e">
        <f>VLOOKUP(C265,[8]Sheet1!$B$2:$AH$2,6,FALSE)</f>
        <v>#N/A</v>
      </c>
      <c r="O265" s="13" t="e">
        <f t="shared" si="300"/>
        <v>#N/A</v>
      </c>
      <c r="P265" s="12"/>
      <c r="Q265" s="22" t="e">
        <f>VLOOKUP(C265,[8]Sheet1!$B$2:$AH$2,14,FALSE)</f>
        <v>#N/A</v>
      </c>
      <c r="R265" s="12"/>
      <c r="S265" s="22">
        <v>44279</v>
      </c>
      <c r="T265" s="22">
        <v>44223</v>
      </c>
      <c r="U265" s="22" t="e">
        <f t="shared" si="292"/>
        <v>#N/A</v>
      </c>
      <c r="V265" s="14" t="e">
        <f t="shared" si="293"/>
        <v>#N/A</v>
      </c>
      <c r="W265" s="12">
        <v>30</v>
      </c>
      <c r="X265" s="14" t="e">
        <f t="shared" si="294"/>
        <v>#N/A</v>
      </c>
      <c r="Y265" s="218" t="e">
        <f>VLOOKUP(C265,[8]Sheet1!$B$2:$AH$2,30,FALSE)</f>
        <v>#N/A</v>
      </c>
      <c r="Z265" s="22" t="e">
        <f>VLOOKUP(C265,[8]Sheet1!$B$2:$AH$2,31,FALSE)</f>
        <v>#N/A</v>
      </c>
      <c r="AA265" s="218" t="e">
        <f>VLOOKUP(C265,[8]Sheet1!$B$2:$AH$2,32,FALSE)</f>
        <v>#N/A</v>
      </c>
      <c r="AB265" s="22" t="e">
        <f>VLOOKUP(C265,[8]Sheet1!$B$2:$AH$2,33,FALSE)</f>
        <v>#N/A</v>
      </c>
      <c r="AC265" s="40" t="e">
        <f t="shared" si="295"/>
        <v>#N/A</v>
      </c>
      <c r="AD265" s="43" t="e">
        <f t="shared" si="296"/>
        <v>#N/A</v>
      </c>
      <c r="AE265" s="43" t="e">
        <f t="shared" si="297"/>
        <v>#N/A</v>
      </c>
      <c r="AF265" s="39" t="e">
        <f>VLOOKUP(C265,[8]Sheet1!$B$2:$AH$2,12,FALSE)</f>
        <v>#N/A</v>
      </c>
      <c r="AG265" s="39" t="e">
        <f t="shared" si="298"/>
        <v>#N/A</v>
      </c>
      <c r="AH265" s="39">
        <v>44223</v>
      </c>
      <c r="AI265" s="39">
        <v>44230</v>
      </c>
      <c r="AJ265" s="39">
        <v>44230</v>
      </c>
      <c r="AK265" s="232" t="s">
        <v>504</v>
      </c>
      <c r="AL265" s="230">
        <v>44288</v>
      </c>
      <c r="AM265" s="42">
        <v>262218688</v>
      </c>
      <c r="AN265" s="230">
        <v>45040</v>
      </c>
      <c r="AO265" s="39" t="e">
        <f t="shared" si="299"/>
        <v>#N/A</v>
      </c>
      <c r="AP265" s="34"/>
      <c r="AQ265" s="34"/>
      <c r="AR265" s="34"/>
      <c r="AS265" s="34"/>
      <c r="AT265" s="34"/>
      <c r="AU265" s="34"/>
      <c r="AV265" s="34"/>
      <c r="AW265" s="34"/>
      <c r="AX265" s="34"/>
      <c r="AY265" s="34"/>
      <c r="AZ265" s="34"/>
      <c r="BA265" s="34"/>
      <c r="BB265" s="34"/>
      <c r="BC265" s="34"/>
      <c r="BD265" s="34"/>
      <c r="BE265" s="34"/>
      <c r="BF265" s="34"/>
      <c r="BG265" s="34"/>
      <c r="BH265" s="34"/>
      <c r="BI265" s="34"/>
      <c r="BJ265" s="34"/>
      <c r="BK265" s="34"/>
      <c r="BL265" s="34"/>
      <c r="BM265" s="34"/>
      <c r="BN265" s="34"/>
      <c r="BO265" s="34"/>
      <c r="BP265" s="34"/>
      <c r="BQ265" s="34"/>
      <c r="BR265" s="34"/>
      <c r="BS265" s="34"/>
      <c r="BT265" s="34"/>
      <c r="BU265" s="34"/>
      <c r="BV265" s="34"/>
      <c r="BW265" s="34"/>
      <c r="BX265" s="34"/>
      <c r="BY265" s="34"/>
      <c r="BZ265" s="34"/>
      <c r="CA265" s="34"/>
      <c r="CB265" s="34"/>
      <c r="CC265" s="34"/>
      <c r="CD265" s="34"/>
      <c r="CE265" s="34"/>
      <c r="CF265" s="34"/>
      <c r="CG265" s="34"/>
      <c r="CH265" s="34"/>
      <c r="CI265" s="34"/>
      <c r="CJ265" s="34"/>
      <c r="CK265" s="34"/>
      <c r="CL265" s="34"/>
      <c r="CM265" s="34"/>
      <c r="CN265" s="34"/>
      <c r="CO265" s="34"/>
      <c r="CP265" s="34"/>
      <c r="CQ265" s="34"/>
      <c r="CR265" s="34"/>
      <c r="CS265" s="34"/>
      <c r="CT265" s="34"/>
      <c r="CU265" s="34"/>
      <c r="CV265" s="34"/>
      <c r="CW265" s="34"/>
      <c r="CX265" s="34"/>
      <c r="CY265" s="34"/>
      <c r="CZ265" s="34"/>
      <c r="DA265" s="34"/>
      <c r="DB265" s="34"/>
      <c r="DC265" s="34"/>
      <c r="DD265" s="34"/>
      <c r="DE265" s="34"/>
      <c r="DF265" s="34"/>
      <c r="DG265" s="34"/>
      <c r="DH265" s="34"/>
      <c r="DI265" s="34"/>
      <c r="DJ265" s="34"/>
      <c r="DK265" s="34"/>
      <c r="DL265" s="34"/>
      <c r="DM265" s="34"/>
      <c r="DN265" s="34"/>
      <c r="DO265" s="34"/>
      <c r="DP265" s="34"/>
      <c r="DQ265" s="34"/>
      <c r="DR265" s="34"/>
      <c r="DS265" s="34"/>
      <c r="DT265" s="34"/>
      <c r="DU265" s="34"/>
      <c r="DV265" s="34"/>
      <c r="DW265" s="34"/>
      <c r="DX265" s="34"/>
      <c r="DY265" s="34"/>
      <c r="DZ265" s="34"/>
      <c r="EA265" s="34"/>
      <c r="EB265" s="34"/>
      <c r="EC265" s="34"/>
      <c r="ED265" s="34"/>
      <c r="EE265" s="34"/>
      <c r="EF265" s="34"/>
      <c r="EG265" s="34"/>
      <c r="EH265" s="34"/>
      <c r="EI265" s="34"/>
      <c r="EJ265" s="34"/>
      <c r="EK265" s="34"/>
      <c r="EL265" s="34"/>
      <c r="EM265" s="34"/>
      <c r="EN265" s="34"/>
      <c r="EO265" s="34"/>
      <c r="EP265" s="34"/>
      <c r="EQ265" s="34"/>
      <c r="ER265" s="34"/>
      <c r="ES265" s="34"/>
      <c r="ET265" s="34"/>
      <c r="EU265" s="34"/>
      <c r="EV265" s="34"/>
      <c r="EW265" s="34"/>
      <c r="EX265" s="34"/>
      <c r="EY265" s="34"/>
      <c r="EZ265" s="34"/>
      <c r="FA265" s="34"/>
      <c r="FB265" s="34"/>
      <c r="FC265" s="34"/>
      <c r="FD265" s="34"/>
      <c r="FE265" s="34"/>
      <c r="FF265" s="34"/>
      <c r="FG265" s="34"/>
      <c r="FH265" s="34"/>
      <c r="FI265" s="34"/>
      <c r="FJ265" s="34"/>
      <c r="FK265" s="34"/>
      <c r="FL265" s="34"/>
      <c r="FM265" s="34"/>
      <c r="FN265" s="34"/>
      <c r="FO265" s="34"/>
      <c r="FP265" s="34"/>
      <c r="FQ265" s="34"/>
      <c r="FR265" s="34"/>
      <c r="FS265" s="34"/>
      <c r="FT265" s="34"/>
      <c r="FU265" s="34"/>
      <c r="FV265" s="34"/>
      <c r="FW265" s="34"/>
      <c r="FX265" s="34"/>
      <c r="FY265" s="34"/>
      <c r="FZ265" s="34"/>
      <c r="GA265" s="34"/>
      <c r="GB265" s="34"/>
      <c r="GC265" s="34"/>
      <c r="GD265" s="34"/>
      <c r="GE265" s="34"/>
      <c r="GF265" s="34"/>
      <c r="GG265" s="34"/>
      <c r="GH265" s="34"/>
      <c r="GI265" s="34"/>
      <c r="GJ265" s="34"/>
      <c r="GK265" s="34"/>
      <c r="GL265" s="34"/>
      <c r="GM265" s="34"/>
      <c r="GN265" s="34"/>
      <c r="GO265" s="34"/>
      <c r="GP265" s="34"/>
      <c r="GQ265" s="34"/>
      <c r="GR265" s="34"/>
      <c r="GS265" s="34"/>
      <c r="GT265" s="34"/>
      <c r="GU265" s="34"/>
      <c r="GV265" s="34"/>
      <c r="GW265" s="34"/>
      <c r="GX265" s="34"/>
      <c r="GY265" s="34"/>
      <c r="GZ265" s="34"/>
      <c r="HA265" s="34"/>
      <c r="HB265" s="34"/>
      <c r="HC265" s="34"/>
      <c r="HD265" s="34"/>
      <c r="HE265" s="34"/>
      <c r="HF265" s="34"/>
      <c r="HG265" s="34"/>
      <c r="HH265" s="34"/>
      <c r="HI265" s="34"/>
      <c r="HJ265" s="34"/>
      <c r="HK265" s="34"/>
      <c r="HL265" s="34"/>
      <c r="HM265" s="34"/>
      <c r="HN265" s="34"/>
      <c r="HO265" s="34"/>
      <c r="HP265" s="34"/>
      <c r="HQ265" s="34"/>
      <c r="HR265" s="34"/>
      <c r="HS265" s="34"/>
      <c r="HT265" s="34"/>
      <c r="HU265" s="34"/>
      <c r="HV265" s="34"/>
      <c r="HW265" s="34"/>
      <c r="HX265" s="34"/>
      <c r="HY265" s="34"/>
      <c r="HZ265" s="34"/>
      <c r="IA265" s="34"/>
      <c r="IB265" s="34"/>
      <c r="IC265" s="34"/>
      <c r="ID265" s="34"/>
      <c r="IE265" s="34"/>
      <c r="IF265" s="34"/>
      <c r="IG265" s="34"/>
      <c r="IH265" s="34"/>
      <c r="II265" s="34"/>
      <c r="IJ265" s="34"/>
      <c r="IK265" s="34"/>
      <c r="IL265" s="34"/>
      <c r="IM265" s="34"/>
      <c r="IN265" s="34"/>
      <c r="IO265" s="34"/>
      <c r="IP265" s="34"/>
      <c r="IQ265" s="34"/>
      <c r="IR265" s="34"/>
      <c r="IS265" s="34"/>
      <c r="IT265" s="34"/>
      <c r="IU265" s="34"/>
      <c r="IV265" s="34"/>
      <c r="IW265" s="34"/>
      <c r="IX265" s="34"/>
      <c r="IY265" s="34"/>
      <c r="IZ265" s="34"/>
    </row>
    <row r="266" spans="1:260" s="25" customFormat="1" ht="28.5" customHeight="1">
      <c r="A266" s="23"/>
      <c r="B266" s="24" t="str">
        <f t="shared" ref="B266" si="301">B258&amp;" Total"</f>
        <v>VNPT Hòa Bình Total</v>
      </c>
      <c r="C266" s="24"/>
      <c r="E266" s="228"/>
      <c r="F266" s="26"/>
      <c r="G266" s="23"/>
      <c r="I266" s="26"/>
      <c r="J266" s="27"/>
      <c r="L266" s="28"/>
      <c r="M266" s="28"/>
      <c r="N266" s="28"/>
      <c r="O266" s="29" t="e">
        <f t="shared" ref="O266" si="302">SUBTOTAL(9,O258:O265)</f>
        <v>#REF!</v>
      </c>
      <c r="P266" s="12"/>
      <c r="Q266" s="11"/>
      <c r="R266" s="28"/>
      <c r="S266" s="30"/>
      <c r="T266" s="31"/>
      <c r="U266" s="22"/>
      <c r="V266" s="32"/>
      <c r="W266" s="33"/>
      <c r="X266" s="14"/>
      <c r="Y266" s="218"/>
      <c r="Z266" s="22"/>
      <c r="AA266" s="218"/>
      <c r="AB266" s="22"/>
      <c r="AC266" s="38"/>
      <c r="AD266" s="38"/>
      <c r="AE266" s="38"/>
      <c r="AF266" s="38"/>
      <c r="AG266" s="38"/>
      <c r="AH266" s="38"/>
      <c r="AI266" s="38"/>
      <c r="AJ266" s="38"/>
      <c r="AK266" s="38"/>
      <c r="AL266" s="38"/>
      <c r="AM266" s="38"/>
      <c r="AN266" s="38"/>
      <c r="AO266" s="38"/>
      <c r="AP266" s="34"/>
      <c r="AQ266" s="34"/>
      <c r="AR266" s="34"/>
      <c r="AS266" s="34"/>
      <c r="AT266" s="34"/>
      <c r="AU266" s="34"/>
      <c r="AV266" s="34"/>
      <c r="AW266" s="34"/>
      <c r="AX266" s="34"/>
      <c r="AY266" s="34"/>
      <c r="AZ266" s="34"/>
      <c r="BA266" s="34"/>
      <c r="BB266" s="34"/>
      <c r="BC266" s="34"/>
      <c r="BD266" s="34"/>
      <c r="BE266" s="34"/>
      <c r="BF266" s="34"/>
      <c r="BG266" s="34"/>
      <c r="BH266" s="34"/>
      <c r="BI266" s="34"/>
      <c r="BJ266" s="34"/>
      <c r="BK266" s="34"/>
      <c r="BL266" s="34"/>
      <c r="BM266" s="34"/>
      <c r="BN266" s="34"/>
      <c r="BO266" s="34"/>
      <c r="BP266" s="34"/>
      <c r="BQ266" s="34"/>
      <c r="BR266" s="34"/>
      <c r="BS266" s="34"/>
      <c r="BT266" s="34"/>
      <c r="BU266" s="34"/>
      <c r="BV266" s="34"/>
      <c r="BW266" s="34"/>
      <c r="BX266" s="34"/>
      <c r="BY266" s="34"/>
      <c r="BZ266" s="34"/>
      <c r="CA266" s="34"/>
      <c r="CB266" s="34"/>
      <c r="CC266" s="34"/>
      <c r="CD266" s="34"/>
      <c r="CE266" s="34"/>
      <c r="CF266" s="34"/>
      <c r="CG266" s="34"/>
      <c r="CH266" s="34"/>
      <c r="CI266" s="34"/>
      <c r="CJ266" s="34"/>
      <c r="CK266" s="34"/>
      <c r="CL266" s="34"/>
      <c r="CM266" s="34"/>
      <c r="CN266" s="34"/>
      <c r="CO266" s="34"/>
      <c r="CP266" s="34"/>
      <c r="CQ266" s="34"/>
      <c r="CR266" s="34"/>
      <c r="CS266" s="34"/>
      <c r="CT266" s="34"/>
      <c r="CU266" s="34"/>
      <c r="CV266" s="34"/>
      <c r="CW266" s="34"/>
      <c r="CX266" s="34"/>
      <c r="CY266" s="34"/>
      <c r="CZ266" s="34"/>
      <c r="DA266" s="34"/>
      <c r="DB266" s="34"/>
      <c r="DC266" s="34"/>
      <c r="DD266" s="34"/>
      <c r="DE266" s="34"/>
      <c r="DF266" s="34"/>
      <c r="DG266" s="34"/>
      <c r="DH266" s="34"/>
      <c r="DI266" s="34"/>
      <c r="DJ266" s="34"/>
      <c r="DK266" s="34"/>
      <c r="DL266" s="34"/>
      <c r="DM266" s="34"/>
      <c r="DN266" s="34"/>
      <c r="DO266" s="34"/>
      <c r="DP266" s="34"/>
      <c r="DQ266" s="34"/>
      <c r="DR266" s="34"/>
      <c r="DS266" s="34"/>
      <c r="DT266" s="34"/>
      <c r="DU266" s="34"/>
      <c r="DV266" s="34"/>
      <c r="DW266" s="34"/>
      <c r="DX266" s="34"/>
      <c r="DY266" s="34"/>
      <c r="DZ266" s="34"/>
      <c r="EA266" s="34"/>
      <c r="EB266" s="34"/>
      <c r="EC266" s="34"/>
      <c r="ED266" s="34"/>
      <c r="EE266" s="34"/>
      <c r="EF266" s="34"/>
      <c r="EG266" s="34"/>
      <c r="EH266" s="34"/>
      <c r="EI266" s="34"/>
      <c r="EJ266" s="34"/>
      <c r="EK266" s="34"/>
      <c r="EL266" s="34"/>
      <c r="EM266" s="34"/>
      <c r="EN266" s="34"/>
      <c r="EO266" s="34"/>
      <c r="EP266" s="34"/>
      <c r="EQ266" s="34"/>
      <c r="ER266" s="34"/>
      <c r="ES266" s="34"/>
      <c r="ET266" s="34"/>
      <c r="EU266" s="34"/>
      <c r="EV266" s="34"/>
      <c r="EW266" s="34"/>
      <c r="EX266" s="34"/>
      <c r="EY266" s="34"/>
      <c r="EZ266" s="34"/>
      <c r="FA266" s="34"/>
      <c r="FB266" s="34"/>
      <c r="FC266" s="34"/>
      <c r="FD266" s="34"/>
      <c r="FE266" s="34"/>
      <c r="FF266" s="34"/>
      <c r="FG266" s="34"/>
      <c r="FH266" s="34"/>
      <c r="FI266" s="34"/>
      <c r="FJ266" s="34"/>
      <c r="FK266" s="34"/>
      <c r="FL266" s="34"/>
      <c r="FM266" s="34"/>
      <c r="FN266" s="34"/>
      <c r="FO266" s="34"/>
      <c r="FP266" s="34"/>
      <c r="FQ266" s="34"/>
      <c r="FR266" s="34"/>
      <c r="FS266" s="34"/>
      <c r="FT266" s="34"/>
      <c r="FU266" s="34"/>
      <c r="FV266" s="34"/>
      <c r="FW266" s="34"/>
      <c r="FX266" s="34"/>
      <c r="FY266" s="34"/>
      <c r="FZ266" s="34"/>
      <c r="GA266" s="34"/>
      <c r="GB266" s="34"/>
      <c r="GC266" s="34"/>
      <c r="GD266" s="34"/>
      <c r="GE266" s="34"/>
      <c r="GF266" s="34"/>
      <c r="GG266" s="34"/>
      <c r="GH266" s="34"/>
      <c r="GI266" s="34"/>
      <c r="GJ266" s="34"/>
      <c r="GK266" s="34"/>
      <c r="GL266" s="34"/>
      <c r="GM266" s="34"/>
      <c r="GN266" s="34"/>
      <c r="GO266" s="34"/>
      <c r="GP266" s="34"/>
      <c r="GQ266" s="34"/>
      <c r="GR266" s="34"/>
      <c r="GS266" s="34"/>
      <c r="GT266" s="34"/>
      <c r="GU266" s="34"/>
      <c r="GV266" s="34"/>
      <c r="GW266" s="34"/>
      <c r="GX266" s="34"/>
      <c r="GY266" s="34"/>
      <c r="GZ266" s="34"/>
      <c r="HA266" s="34"/>
      <c r="HB266" s="34"/>
      <c r="HC266" s="34"/>
      <c r="HD266" s="34"/>
      <c r="HE266" s="34"/>
      <c r="HF266" s="34"/>
      <c r="HG266" s="34"/>
      <c r="HH266" s="34"/>
      <c r="HI266" s="34"/>
      <c r="HJ266" s="34"/>
      <c r="HK266" s="34"/>
      <c r="HL266" s="34"/>
      <c r="HM266" s="34"/>
      <c r="HN266" s="34"/>
      <c r="HO266" s="34"/>
      <c r="HP266" s="34"/>
      <c r="HQ266" s="34"/>
      <c r="HR266" s="34"/>
      <c r="HS266" s="34"/>
      <c r="HT266" s="34"/>
      <c r="HU266" s="34"/>
      <c r="HV266" s="34"/>
      <c r="HW266" s="34"/>
      <c r="HX266" s="34"/>
      <c r="HY266" s="34"/>
      <c r="HZ266" s="34"/>
      <c r="IA266" s="34"/>
      <c r="IB266" s="34"/>
      <c r="IC266" s="34"/>
      <c r="ID266" s="34"/>
      <c r="IE266" s="34"/>
      <c r="IF266" s="34"/>
      <c r="IG266" s="34"/>
      <c r="IH266" s="34"/>
      <c r="II266" s="34"/>
      <c r="IJ266" s="34"/>
      <c r="IK266" s="34"/>
      <c r="IL266" s="34"/>
      <c r="IM266" s="34"/>
      <c r="IN266" s="34"/>
      <c r="IO266" s="34"/>
      <c r="IP266" s="34"/>
      <c r="IQ266" s="34"/>
      <c r="IR266" s="34"/>
      <c r="IS266" s="34"/>
      <c r="IT266" s="34"/>
      <c r="IU266" s="34"/>
      <c r="IV266" s="34"/>
      <c r="IW266" s="34"/>
      <c r="IX266" s="34"/>
      <c r="IY266" s="34"/>
      <c r="IZ266" s="34"/>
    </row>
    <row r="267" spans="1:260" ht="39">
      <c r="A267" s="11">
        <f t="shared" si="239"/>
        <v>30</v>
      </c>
      <c r="B267" s="16" t="str">
        <f>VLOOKUP(A267,'Tên tỉnh'!$A$3:$C$65,2,FALSE)</f>
        <v>VNPT Hưng Yên</v>
      </c>
      <c r="C267" s="17" t="str">
        <f>VLOOKUP(A267,'Tên tỉnh'!$A$3:$C$65,3,FALSE)</f>
        <v>Hưng Yên</v>
      </c>
      <c r="D267" s="18" t="s">
        <v>485</v>
      </c>
      <c r="E267" s="17" t="s">
        <v>486</v>
      </c>
      <c r="F267" s="19">
        <v>43633</v>
      </c>
      <c r="G267" s="11">
        <v>1</v>
      </c>
      <c r="H267" s="11" t="s">
        <v>487</v>
      </c>
      <c r="I267" s="20">
        <v>44056</v>
      </c>
      <c r="J267" s="21" t="s">
        <v>419</v>
      </c>
      <c r="K267" s="11" t="s">
        <v>26</v>
      </c>
      <c r="L267" s="13">
        <v>829150</v>
      </c>
      <c r="M267" s="13" t="e">
        <f>VLOOKUP(C267,[1]!Table1[[Province]:[Ngày HĐ dự phòng]],5,FALSE)</f>
        <v>#REF!</v>
      </c>
      <c r="N267" s="13" t="e">
        <f>VLOOKUP(C267,[1]!Table1[[Province]:[Ngày HĐ dự phòng]],6,FALSE)</f>
        <v>#REF!</v>
      </c>
      <c r="O267" s="13" t="e">
        <f t="shared" si="300"/>
        <v>#REF!</v>
      </c>
      <c r="P267" s="12"/>
      <c r="Q267" s="22" t="e">
        <f>VLOOKUP(C267,[1]!Table1[[Province]:[Ngày HĐ dự phòng]],15,FALSE)</f>
        <v>#REF!</v>
      </c>
      <c r="R267" s="12"/>
      <c r="S267" s="22">
        <v>44153</v>
      </c>
      <c r="T267" s="22">
        <v>44068</v>
      </c>
      <c r="U267" s="22" t="e">
        <f t="shared" ref="U267:U274" si="303">Q267</f>
        <v>#REF!</v>
      </c>
      <c r="V267" s="14" t="e">
        <f t="shared" ref="V267:V274" si="304">U267-T267+1</f>
        <v>#REF!</v>
      </c>
      <c r="W267" s="12">
        <v>45</v>
      </c>
      <c r="X267" s="14" t="e">
        <f t="shared" ref="X267:X274" si="305">V267-W267</f>
        <v>#REF!</v>
      </c>
      <c r="Y267" s="218" t="e">
        <f>VLOOKUP(C267,[1]!Table1[[Province]:[Ngày HĐ dự phòng]],34,FALSE)</f>
        <v>#REF!</v>
      </c>
      <c r="Z267" s="22" t="e">
        <f>VLOOKUP(C267,[1]!Table1[[Province]:[Ngày HĐ dự phòng]],35,FALSE)</f>
        <v>#REF!</v>
      </c>
      <c r="AA267" s="218" t="e">
        <f>VLOOKUP(C267,[1]!Table1[[Province]:[Ngày HĐ dự phòng]],36,FALSE)</f>
        <v>#REF!</v>
      </c>
      <c r="AB267" s="22" t="e">
        <f>VLOOKUP(C267,[1]!Table1[[Province]:[Ngày HĐ dự phòng]],37,FALSE)</f>
        <v>#REF!</v>
      </c>
      <c r="AC267" s="40" t="e">
        <f t="shared" ref="AC267:AC274" si="306">O267</f>
        <v>#REF!</v>
      </c>
      <c r="AD267" s="43" t="e">
        <f t="shared" ref="AD267:AD274" si="307">AC267*0.1</f>
        <v>#REF!</v>
      </c>
      <c r="AE267" s="43" t="e">
        <f t="shared" ref="AE267:AE274" si="308">AC267+AD267</f>
        <v>#REF!</v>
      </c>
      <c r="AF267" s="39" t="e">
        <f>VLOOKUP(C267,[1]!Table1[[Province]:[Ngày HĐ dự phòng]],13,FALSE)</f>
        <v>#REF!</v>
      </c>
      <c r="AG267" s="39" t="e">
        <f t="shared" ref="AG267:AG274" si="309">AF267</f>
        <v>#REF!</v>
      </c>
      <c r="AH267" s="39">
        <v>44068</v>
      </c>
      <c r="AI267" s="39">
        <v>44097</v>
      </c>
      <c r="AJ267" s="39">
        <v>44097</v>
      </c>
      <c r="AK267" s="231" t="s">
        <v>497</v>
      </c>
      <c r="AL267" s="230">
        <v>44153</v>
      </c>
      <c r="AM267" s="42">
        <v>3008400799</v>
      </c>
      <c r="AN267" s="230">
        <v>44913</v>
      </c>
      <c r="AO267" s="39" t="e">
        <f t="shared" ref="AO267:AO274" si="310">AF267</f>
        <v>#REF!</v>
      </c>
    </row>
    <row r="268" spans="1:260" ht="39">
      <c r="A268" s="11">
        <f t="shared" si="239"/>
        <v>30</v>
      </c>
      <c r="B268" s="16" t="str">
        <f>VLOOKUP(A268,'Tên tỉnh'!$A$3:$C$65,2,FALSE)</f>
        <v>VNPT Hưng Yên</v>
      </c>
      <c r="C268" s="17" t="str">
        <f>VLOOKUP(A268,'Tên tỉnh'!$A$3:$C$65,3,FALSE)</f>
        <v>Hưng Yên</v>
      </c>
      <c r="D268" s="18" t="s">
        <v>485</v>
      </c>
      <c r="E268" s="17" t="s">
        <v>486</v>
      </c>
      <c r="F268" s="19">
        <v>43633</v>
      </c>
      <c r="G268" s="11">
        <v>2</v>
      </c>
      <c r="H268" s="12" t="s">
        <v>488</v>
      </c>
      <c r="I268" s="20">
        <v>44056</v>
      </c>
      <c r="J268" s="21" t="s">
        <v>419</v>
      </c>
      <c r="K268" s="11" t="s">
        <v>26</v>
      </c>
      <c r="L268" s="13">
        <v>829150</v>
      </c>
      <c r="M268" s="13" t="e">
        <f>VLOOKUP(C268,[2]!Table1[[Province]:[Ngày HĐ dự phòng]],5,FALSE)</f>
        <v>#REF!</v>
      </c>
      <c r="N268" s="13" t="e">
        <f>VLOOKUP(C268,[2]!Table1[[Province]:[Ngày HĐ dự phòng]],6,FALSE)</f>
        <v>#REF!</v>
      </c>
      <c r="O268" s="13" t="e">
        <f t="shared" si="300"/>
        <v>#REF!</v>
      </c>
      <c r="P268" s="12"/>
      <c r="Q268" s="22" t="e">
        <f>VLOOKUP(C268,[2]!Table1[[Province]:[Ngày HĐ dự phòng]],14,FALSE)</f>
        <v>#REF!</v>
      </c>
      <c r="R268" s="12"/>
      <c r="S268" s="22">
        <v>44154</v>
      </c>
      <c r="T268" s="22">
        <v>44091</v>
      </c>
      <c r="U268" s="22" t="e">
        <f t="shared" si="303"/>
        <v>#REF!</v>
      </c>
      <c r="V268" s="14" t="e">
        <f t="shared" si="304"/>
        <v>#REF!</v>
      </c>
      <c r="W268" s="12">
        <v>30</v>
      </c>
      <c r="X268" s="14" t="e">
        <f t="shared" si="305"/>
        <v>#REF!</v>
      </c>
      <c r="Y268" s="218" t="e">
        <f>VLOOKUP(C268,[2]!Table1[[Province]:[Ngày HĐ dự phòng]],30,FALSE)</f>
        <v>#REF!</v>
      </c>
      <c r="Z268" s="22" t="e">
        <f>VLOOKUP(C268,[2]!Table1[[Province]:[Ngày HĐ dự phòng]],31,FALSE)</f>
        <v>#REF!</v>
      </c>
      <c r="AA268" s="218" t="e">
        <f>VLOOKUP(C268,[2]!Table1[[Province]:[Ngày HĐ dự phòng]],32,FALSE)</f>
        <v>#REF!</v>
      </c>
      <c r="AB268" s="22" t="e">
        <f>VLOOKUP(C268,[2]!Table1[[Province]:[Ngày HĐ dự phòng]],33,FALSE)</f>
        <v>#REF!</v>
      </c>
      <c r="AC268" s="40" t="e">
        <f t="shared" si="306"/>
        <v>#REF!</v>
      </c>
      <c r="AD268" s="43" t="e">
        <f t="shared" si="307"/>
        <v>#REF!</v>
      </c>
      <c r="AE268" s="43" t="e">
        <f t="shared" si="308"/>
        <v>#REF!</v>
      </c>
      <c r="AF268" s="39" t="e">
        <f>VLOOKUP(C268,[2]!Table1[[Province]:[Ngày HĐ dự phòng]],12,FALSE)</f>
        <v>#REF!</v>
      </c>
      <c r="AG268" s="39" t="e">
        <f t="shared" si="309"/>
        <v>#REF!</v>
      </c>
      <c r="AH268" s="39">
        <v>44091</v>
      </c>
      <c r="AI268" s="39">
        <v>44111</v>
      </c>
      <c r="AJ268" s="39">
        <v>44111</v>
      </c>
      <c r="AK268" s="231" t="s">
        <v>498</v>
      </c>
      <c r="AL268" s="230">
        <v>44154</v>
      </c>
      <c r="AM268" s="42">
        <v>1557031765</v>
      </c>
      <c r="AN268" s="230">
        <v>44914</v>
      </c>
      <c r="AO268" s="39" t="e">
        <f t="shared" si="310"/>
        <v>#REF!</v>
      </c>
    </row>
    <row r="269" spans="1:260" ht="39">
      <c r="A269" s="11">
        <f t="shared" si="239"/>
        <v>30</v>
      </c>
      <c r="B269" s="16" t="str">
        <f>VLOOKUP(A269,'Tên tỉnh'!$A$3:$C$65,2,FALSE)</f>
        <v>VNPT Hưng Yên</v>
      </c>
      <c r="C269" s="17" t="str">
        <f>VLOOKUP(A269,'Tên tỉnh'!$A$3:$C$65,3,FALSE)</f>
        <v>Hưng Yên</v>
      </c>
      <c r="D269" s="18" t="s">
        <v>485</v>
      </c>
      <c r="E269" s="17" t="s">
        <v>486</v>
      </c>
      <c r="F269" s="19">
        <v>43633</v>
      </c>
      <c r="G269" s="11">
        <v>3</v>
      </c>
      <c r="H269" s="12" t="s">
        <v>494</v>
      </c>
      <c r="I269" s="20">
        <v>44056</v>
      </c>
      <c r="J269" s="21" t="s">
        <v>419</v>
      </c>
      <c r="K269" s="11" t="s">
        <v>26</v>
      </c>
      <c r="L269" s="13">
        <v>829150</v>
      </c>
      <c r="M269" s="13" t="e">
        <f>VLOOKUP(C269,[3]!Table1[[Province]:[Ngày HĐ dự phòng]],5,FALSE)</f>
        <v>#REF!</v>
      </c>
      <c r="N269" s="13" t="e">
        <f>VLOOKUP(C269,[3]!Table1[[Province]:[Ngày HĐ dự phòng]],6,FALSE)</f>
        <v>#REF!</v>
      </c>
      <c r="O269" s="13" t="e">
        <f t="shared" si="300"/>
        <v>#REF!</v>
      </c>
      <c r="P269" s="12"/>
      <c r="Q269" s="22" t="e">
        <f>VLOOKUP(C269,[3]!Table1[[Province]:[Ngày HĐ dự phòng]],14,FALSE)</f>
        <v>#REF!</v>
      </c>
      <c r="R269" s="12"/>
      <c r="S269" s="22">
        <v>44180</v>
      </c>
      <c r="T269" s="22">
        <v>44118</v>
      </c>
      <c r="U269" s="22" t="e">
        <f t="shared" si="303"/>
        <v>#REF!</v>
      </c>
      <c r="V269" s="14" t="e">
        <f t="shared" si="304"/>
        <v>#REF!</v>
      </c>
      <c r="W269" s="12">
        <v>30</v>
      </c>
      <c r="X269" s="14" t="e">
        <f t="shared" si="305"/>
        <v>#REF!</v>
      </c>
      <c r="Y269" s="218" t="e">
        <f>VLOOKUP(C269,[3]!Table1[[Province]:[Ngày HĐ dự phòng]],30,FALSE)</f>
        <v>#REF!</v>
      </c>
      <c r="Z269" s="22" t="e">
        <f>VLOOKUP(C269,[3]!Table1[[Province]:[Ngày HĐ dự phòng]],31,FALSE)</f>
        <v>#REF!</v>
      </c>
      <c r="AA269" s="218" t="e">
        <f>VLOOKUP(C269,[3]!Table1[[Province]:[Ngày HĐ dự phòng]],32,FALSE)</f>
        <v>#REF!</v>
      </c>
      <c r="AB269" s="22" t="e">
        <f>VLOOKUP(C269,[3]!Table1[[Province]:[Ngày HĐ dự phòng]],33,FALSE)</f>
        <v>#REF!</v>
      </c>
      <c r="AC269" s="40" t="e">
        <f t="shared" si="306"/>
        <v>#REF!</v>
      </c>
      <c r="AD269" s="43" t="e">
        <f t="shared" si="307"/>
        <v>#REF!</v>
      </c>
      <c r="AE269" s="43" t="e">
        <f t="shared" si="308"/>
        <v>#REF!</v>
      </c>
      <c r="AF269" s="39" t="e">
        <f>VLOOKUP(C269,[3]!Table1[[Province]:[Ngày HĐ dự phòng]],12,FALSE)</f>
        <v>#REF!</v>
      </c>
      <c r="AG269" s="39" t="e">
        <f t="shared" si="309"/>
        <v>#REF!</v>
      </c>
      <c r="AH269" s="39">
        <v>44118</v>
      </c>
      <c r="AI269" s="39">
        <v>44132</v>
      </c>
      <c r="AJ269" s="39">
        <v>44132</v>
      </c>
      <c r="AK269" s="231" t="s">
        <v>499</v>
      </c>
      <c r="AL269" s="230">
        <v>44190</v>
      </c>
      <c r="AM269" s="42">
        <v>1453466784</v>
      </c>
      <c r="AN269" s="230">
        <v>44941</v>
      </c>
      <c r="AO269" s="39" t="e">
        <f t="shared" si="310"/>
        <v>#REF!</v>
      </c>
    </row>
    <row r="270" spans="1:260" ht="39">
      <c r="A270" s="11">
        <f t="shared" si="239"/>
        <v>30</v>
      </c>
      <c r="B270" s="16" t="str">
        <f>VLOOKUP(A270,'Tên tỉnh'!$A$3:$C$65,2,FALSE)</f>
        <v>VNPT Hưng Yên</v>
      </c>
      <c r="C270" s="17" t="str">
        <f>VLOOKUP(A270,'Tên tỉnh'!$A$3:$C$65,3,FALSE)</f>
        <v>Hưng Yên</v>
      </c>
      <c r="D270" s="18" t="s">
        <v>485</v>
      </c>
      <c r="E270" s="17" t="s">
        <v>486</v>
      </c>
      <c r="F270" s="19">
        <v>43633</v>
      </c>
      <c r="G270" s="11">
        <v>4</v>
      </c>
      <c r="H270" s="11" t="s">
        <v>489</v>
      </c>
      <c r="I270" s="20">
        <v>44056</v>
      </c>
      <c r="J270" s="21" t="s">
        <v>419</v>
      </c>
      <c r="K270" s="11" t="s">
        <v>26</v>
      </c>
      <c r="L270" s="13">
        <v>829150</v>
      </c>
      <c r="M270" s="13" t="e">
        <f>VLOOKUP(C270,[4]!Table1[[Province]:[Ngày HĐ dự phòng]],6,FALSE)</f>
        <v>#REF!</v>
      </c>
      <c r="N270" s="13" t="e">
        <f>VLOOKUP(C270,[4]!Table1[[Province]:[Ngày HĐ dự phòng]],7,FALSE)</f>
        <v>#REF!</v>
      </c>
      <c r="O270" s="13" t="e">
        <f t="shared" si="300"/>
        <v>#REF!</v>
      </c>
      <c r="P270" s="12"/>
      <c r="Q270" s="22" t="e">
        <f>VLOOKUP(C270,[4]!Table1[[Province]:[Ngày HĐ dự phòng]],16,FALSE)</f>
        <v>#REF!</v>
      </c>
      <c r="R270" s="12"/>
      <c r="S270" s="22">
        <v>44208</v>
      </c>
      <c r="T270" s="22">
        <v>44127</v>
      </c>
      <c r="U270" s="22" t="e">
        <f t="shared" si="303"/>
        <v>#REF!</v>
      </c>
      <c r="V270" s="14" t="e">
        <f t="shared" si="304"/>
        <v>#REF!</v>
      </c>
      <c r="W270" s="12">
        <v>30</v>
      </c>
      <c r="X270" s="14" t="e">
        <f t="shared" si="305"/>
        <v>#REF!</v>
      </c>
      <c r="Y270" s="218" t="e">
        <f>VLOOKUP(C270,[4]!Table1[[Province]:[Ngày HĐ dự phòng]],32,FALSE)</f>
        <v>#REF!</v>
      </c>
      <c r="Z270" s="22" t="e">
        <f>VLOOKUP(C270,[4]!Table1[[Province]:[Ngày HĐ dự phòng]],33,FALSE)</f>
        <v>#REF!</v>
      </c>
      <c r="AA270" s="218" t="e">
        <f>VLOOKUP(C270,[4]!Table1[[Province]:[Ngày HĐ dự phòng]],34,FALSE)</f>
        <v>#REF!</v>
      </c>
      <c r="AB270" s="22" t="e">
        <f>VLOOKUP(C270,[4]!Table1[[Province]:[Ngày HĐ dự phòng]],35,FALSE)</f>
        <v>#REF!</v>
      </c>
      <c r="AC270" s="40" t="e">
        <f t="shared" si="306"/>
        <v>#REF!</v>
      </c>
      <c r="AD270" s="43" t="e">
        <f t="shared" si="307"/>
        <v>#REF!</v>
      </c>
      <c r="AE270" s="43" t="e">
        <f t="shared" si="308"/>
        <v>#REF!</v>
      </c>
      <c r="AF270" s="39" t="e">
        <f>VLOOKUP(C270,[4]!Table1[[Province]:[Ngày HĐ dự phòng]],13,FALSE)</f>
        <v>#REF!</v>
      </c>
      <c r="AG270" s="39" t="e">
        <f t="shared" si="309"/>
        <v>#REF!</v>
      </c>
      <c r="AH270" s="39">
        <v>44127</v>
      </c>
      <c r="AI270" s="39">
        <v>44161</v>
      </c>
      <c r="AJ270" s="39">
        <v>44161</v>
      </c>
      <c r="AK270" s="231" t="s">
        <v>500</v>
      </c>
      <c r="AL270" s="230">
        <v>44214</v>
      </c>
      <c r="AM270" s="42">
        <v>241970845</v>
      </c>
      <c r="AN270" s="230">
        <v>44970</v>
      </c>
      <c r="AO270" s="39" t="e">
        <f t="shared" si="310"/>
        <v>#REF!</v>
      </c>
    </row>
    <row r="271" spans="1:260" ht="39">
      <c r="A271" s="11">
        <f t="shared" ref="A271:A334" si="311">A262+1</f>
        <v>30</v>
      </c>
      <c r="B271" s="16" t="str">
        <f>VLOOKUP(A271,'Tên tỉnh'!$A$3:$C$65,2,FALSE)</f>
        <v>VNPT Hưng Yên</v>
      </c>
      <c r="C271" s="17" t="str">
        <f>VLOOKUP(A271,'Tên tỉnh'!$A$3:$C$65,3,FALSE)</f>
        <v>Hưng Yên</v>
      </c>
      <c r="D271" s="18" t="s">
        <v>485</v>
      </c>
      <c r="E271" s="17" t="s">
        <v>486</v>
      </c>
      <c r="F271" s="19">
        <v>43633</v>
      </c>
      <c r="G271" s="11">
        <v>5</v>
      </c>
      <c r="H271" s="11" t="s">
        <v>490</v>
      </c>
      <c r="I271" s="20">
        <v>44056</v>
      </c>
      <c r="J271" s="21" t="s">
        <v>419</v>
      </c>
      <c r="K271" s="11" t="s">
        <v>26</v>
      </c>
      <c r="L271" s="13">
        <v>829150</v>
      </c>
      <c r="M271" s="13" t="e">
        <f>VLOOKUP(C271,[5]!Table1[[Province]:[Ngày HĐ dự phòng]],5,FALSE)</f>
        <v>#REF!</v>
      </c>
      <c r="N271" s="13" t="e">
        <f>VLOOKUP(C271,[5]!Table1[[Province]:[Ngày HĐ dự phòng]],6,FALSE)</f>
        <v>#REF!</v>
      </c>
      <c r="O271" s="13" t="e">
        <f t="shared" si="300"/>
        <v>#REF!</v>
      </c>
      <c r="P271" s="12"/>
      <c r="Q271" s="22" t="e">
        <f>VLOOKUP(C271,[5]!Table1[[Province]:[Ngày HĐ dự phòng]],14,FALSE)</f>
        <v>#REF!</v>
      </c>
      <c r="R271" s="12"/>
      <c r="S271" s="22">
        <v>44210</v>
      </c>
      <c r="T271" s="22">
        <v>44148</v>
      </c>
      <c r="U271" s="22" t="e">
        <f t="shared" si="303"/>
        <v>#REF!</v>
      </c>
      <c r="V271" s="14" t="e">
        <f t="shared" si="304"/>
        <v>#REF!</v>
      </c>
      <c r="W271" s="12">
        <v>30</v>
      </c>
      <c r="X271" s="14" t="e">
        <f t="shared" si="305"/>
        <v>#REF!</v>
      </c>
      <c r="Y271" s="218" t="e">
        <f>VLOOKUP(C271,[5]!Table1[[Province]:[Ngày HĐ dự phòng]],30,FALSE)</f>
        <v>#REF!</v>
      </c>
      <c r="Z271" s="22" t="e">
        <f>VLOOKUP(C271,[5]!Table1[[Province]:[Ngày HĐ dự phòng]],31,FALSE)</f>
        <v>#REF!</v>
      </c>
      <c r="AA271" s="218" t="e">
        <f>VLOOKUP(C271,[5]!Table1[[Province]:[Ngày HĐ dự phòng]],32,FALSE)</f>
        <v>#REF!</v>
      </c>
      <c r="AB271" s="22" t="e">
        <f>VLOOKUP(C271,[5]!Table1[[Province]:[Ngày HĐ dự phòng]],33,FALSE)</f>
        <v>#REF!</v>
      </c>
      <c r="AC271" s="40" t="e">
        <f t="shared" si="306"/>
        <v>#REF!</v>
      </c>
      <c r="AD271" s="43" t="e">
        <f t="shared" si="307"/>
        <v>#REF!</v>
      </c>
      <c r="AE271" s="43" t="e">
        <f t="shared" si="308"/>
        <v>#REF!</v>
      </c>
      <c r="AF271" s="39" t="e">
        <f>VLOOKUP(C271,[5]!Table1[[Province]:[Ngày HĐ dự phòng]],12,FALSE)</f>
        <v>#REF!</v>
      </c>
      <c r="AG271" s="39" t="e">
        <f t="shared" si="309"/>
        <v>#REF!</v>
      </c>
      <c r="AH271" s="39">
        <v>44148</v>
      </c>
      <c r="AI271" s="39">
        <v>44162</v>
      </c>
      <c r="AJ271" s="39">
        <v>44162</v>
      </c>
      <c r="AK271" s="232" t="s">
        <v>501</v>
      </c>
      <c r="AL271" s="230">
        <v>44214</v>
      </c>
      <c r="AM271" s="42">
        <v>786063220</v>
      </c>
      <c r="AN271" s="230">
        <v>44970</v>
      </c>
      <c r="AO271" s="39" t="e">
        <f t="shared" si="310"/>
        <v>#REF!</v>
      </c>
    </row>
    <row r="272" spans="1:260" ht="39">
      <c r="A272" s="11">
        <f t="shared" si="311"/>
        <v>30</v>
      </c>
      <c r="B272" s="16" t="str">
        <f>VLOOKUP(A272,'Tên tỉnh'!$A$3:$C$65,2,FALSE)</f>
        <v>VNPT Hưng Yên</v>
      </c>
      <c r="C272" s="17" t="str">
        <f>VLOOKUP(A272,'Tên tỉnh'!$A$3:$C$65,3,FALSE)</f>
        <v>Hưng Yên</v>
      </c>
      <c r="D272" s="18" t="s">
        <v>485</v>
      </c>
      <c r="E272" s="17" t="s">
        <v>486</v>
      </c>
      <c r="F272" s="19">
        <v>43633</v>
      </c>
      <c r="G272" s="11">
        <v>6</v>
      </c>
      <c r="H272" s="12" t="s">
        <v>491</v>
      </c>
      <c r="I272" s="20">
        <v>44056</v>
      </c>
      <c r="J272" s="21" t="s">
        <v>419</v>
      </c>
      <c r="K272" s="11" t="s">
        <v>26</v>
      </c>
      <c r="L272" s="13">
        <v>829150</v>
      </c>
      <c r="M272" s="13" t="e">
        <f>VLOOKUP(C272,[6]!Table1[[Province]:[Ngày HĐ dự phòng]],5,FALSE)</f>
        <v>#REF!</v>
      </c>
      <c r="N272" s="13" t="e">
        <f>VLOOKUP(C272,[6]!Table1[[Province]:[Ngày HĐ dự phòng]],6,FALSE)</f>
        <v>#REF!</v>
      </c>
      <c r="O272" s="13" t="e">
        <f t="shared" si="300"/>
        <v>#REF!</v>
      </c>
      <c r="P272" s="12"/>
      <c r="Q272" s="22" t="e">
        <f>VLOOKUP(C272,[6]!Table1[[Province]:[Ngày HĐ dự phòng]],14,FALSE)</f>
        <v>#REF!</v>
      </c>
      <c r="R272" s="12"/>
      <c r="S272" s="22">
        <v>44251</v>
      </c>
      <c r="T272" s="22">
        <v>44179</v>
      </c>
      <c r="U272" s="22" t="e">
        <f t="shared" si="303"/>
        <v>#REF!</v>
      </c>
      <c r="V272" s="14" t="e">
        <f t="shared" si="304"/>
        <v>#REF!</v>
      </c>
      <c r="W272" s="12">
        <v>30</v>
      </c>
      <c r="X272" s="14" t="e">
        <f t="shared" si="305"/>
        <v>#REF!</v>
      </c>
      <c r="Y272" s="218" t="e">
        <f>VLOOKUP(C272,[6]!Table1[[Province]:[Ngày HĐ dự phòng]],30,FALSE)</f>
        <v>#REF!</v>
      </c>
      <c r="Z272" s="22" t="e">
        <f>VLOOKUP(C272,[6]!Table1[[Province]:[Ngày HĐ dự phòng]],31,FALSE)</f>
        <v>#REF!</v>
      </c>
      <c r="AA272" s="218" t="e">
        <f>VLOOKUP(C272,[6]!Table1[[Province]:[Ngày HĐ dự phòng]],32,FALSE)</f>
        <v>#REF!</v>
      </c>
      <c r="AB272" s="22" t="e">
        <f>VLOOKUP(C272,[6]!Table1[[Province]:[Ngày HĐ dự phòng]],33,FALSE)</f>
        <v>#REF!</v>
      </c>
      <c r="AC272" s="40" t="e">
        <f t="shared" si="306"/>
        <v>#REF!</v>
      </c>
      <c r="AD272" s="43" t="e">
        <f t="shared" si="307"/>
        <v>#REF!</v>
      </c>
      <c r="AE272" s="43" t="e">
        <f t="shared" si="308"/>
        <v>#REF!</v>
      </c>
      <c r="AF272" s="39" t="e">
        <f>VLOOKUP(C272,[6]!Table1[[Province]:[Ngày HĐ dự phòng]],12,FALSE)</f>
        <v>#REF!</v>
      </c>
      <c r="AG272" s="39" t="e">
        <f t="shared" si="309"/>
        <v>#REF!</v>
      </c>
      <c r="AH272" s="39">
        <v>44179</v>
      </c>
      <c r="AI272" s="39">
        <v>44190</v>
      </c>
      <c r="AJ272" s="39">
        <v>44190</v>
      </c>
      <c r="AK272" s="232" t="s">
        <v>502</v>
      </c>
      <c r="AL272" s="230">
        <v>44259</v>
      </c>
      <c r="AM272" s="42">
        <v>1476131599</v>
      </c>
      <c r="AN272" s="230">
        <v>45012</v>
      </c>
      <c r="AO272" s="39" t="e">
        <f t="shared" si="310"/>
        <v>#REF!</v>
      </c>
    </row>
    <row r="273" spans="1:41" ht="39">
      <c r="A273" s="11">
        <f t="shared" si="311"/>
        <v>30</v>
      </c>
      <c r="B273" s="16" t="str">
        <f>VLOOKUP(A273,'Tên tỉnh'!$A$3:$C$65,2,FALSE)</f>
        <v>VNPT Hưng Yên</v>
      </c>
      <c r="C273" s="17" t="str">
        <f>VLOOKUP(A273,'Tên tỉnh'!$A$3:$C$65,3,FALSE)</f>
        <v>Hưng Yên</v>
      </c>
      <c r="D273" s="18" t="s">
        <v>485</v>
      </c>
      <c r="E273" s="17" t="s">
        <v>486</v>
      </c>
      <c r="F273" s="19">
        <v>43633</v>
      </c>
      <c r="G273" s="11">
        <v>7</v>
      </c>
      <c r="H273" s="11" t="s">
        <v>492</v>
      </c>
      <c r="I273" s="20">
        <v>44056</v>
      </c>
      <c r="J273" s="21" t="s">
        <v>419</v>
      </c>
      <c r="K273" s="11" t="s">
        <v>26</v>
      </c>
      <c r="L273" s="13">
        <v>829150</v>
      </c>
      <c r="M273" s="13" t="e">
        <f>VLOOKUP(C272,[7]!Table1[[Province]:[Ngày HĐ dự phòng]],6,FALSE)</f>
        <v>#REF!</v>
      </c>
      <c r="N273" s="13" t="e">
        <f>VLOOKUP(C272,[7]!Table1[[Province]:[Ngày HĐ dự phòng]],7,FALSE)</f>
        <v>#REF!</v>
      </c>
      <c r="O273" s="13" t="e">
        <f t="shared" si="300"/>
        <v>#REF!</v>
      </c>
      <c r="P273" s="12"/>
      <c r="Q273" s="22" t="e">
        <f>VLOOKUP(C272,[7]!Table1[[Province]:[Ngày HĐ dự phòng]],16,FALSE)</f>
        <v>#REF!</v>
      </c>
      <c r="R273" s="12"/>
      <c r="S273" s="22">
        <v>44263</v>
      </c>
      <c r="T273" s="22">
        <v>44200</v>
      </c>
      <c r="U273" s="22" t="e">
        <f t="shared" si="303"/>
        <v>#REF!</v>
      </c>
      <c r="V273" s="14" t="e">
        <f t="shared" si="304"/>
        <v>#REF!</v>
      </c>
      <c r="W273" s="12">
        <v>30</v>
      </c>
      <c r="X273" s="14" t="e">
        <f t="shared" si="305"/>
        <v>#REF!</v>
      </c>
      <c r="Y273" s="218" t="e">
        <f>VLOOKUP(C272,[7]!Table1[[Province]:[Ngày HĐ dự phòng]],32,FALSE)</f>
        <v>#REF!</v>
      </c>
      <c r="Z273" s="22" t="e">
        <f>VLOOKUP(C272,[7]!Table1[[Province]:[Ngày HĐ dự phòng]],33,FALSE)</f>
        <v>#REF!</v>
      </c>
      <c r="AA273" s="218" t="e">
        <f>VLOOKUP(C272,[7]!Table1[[Province]:[Ngày HĐ dự phòng]],34,FALSE)</f>
        <v>#REF!</v>
      </c>
      <c r="AB273" s="22" t="e">
        <f>VLOOKUP(C272,[7]!Table1[[Province]:[Ngày HĐ dự phòng]],35,FALSE)</f>
        <v>#REF!</v>
      </c>
      <c r="AC273" s="40" t="e">
        <f t="shared" si="306"/>
        <v>#REF!</v>
      </c>
      <c r="AD273" s="43" t="e">
        <f t="shared" si="307"/>
        <v>#REF!</v>
      </c>
      <c r="AE273" s="43" t="e">
        <f t="shared" si="308"/>
        <v>#REF!</v>
      </c>
      <c r="AF273" s="39" t="e">
        <f>VLOOKUP(C272,[7]!Table1[[Province]:[Ngày HĐ dự phòng]],13,FALSE)</f>
        <v>#REF!</v>
      </c>
      <c r="AG273" s="39" t="e">
        <f t="shared" si="309"/>
        <v>#REF!</v>
      </c>
      <c r="AH273" s="39">
        <v>44200</v>
      </c>
      <c r="AI273" s="39">
        <v>44210</v>
      </c>
      <c r="AJ273" s="39">
        <v>44210</v>
      </c>
      <c r="AK273" s="232" t="s">
        <v>503</v>
      </c>
      <c r="AL273" s="230">
        <v>44272</v>
      </c>
      <c r="AM273" s="42">
        <v>492515100</v>
      </c>
      <c r="AN273" s="230">
        <v>45023</v>
      </c>
      <c r="AO273" s="39" t="e">
        <f t="shared" si="310"/>
        <v>#REF!</v>
      </c>
    </row>
    <row r="274" spans="1:41" ht="39">
      <c r="A274" s="11">
        <f t="shared" si="311"/>
        <v>30</v>
      </c>
      <c r="B274" s="16" t="str">
        <f>VLOOKUP(A274,'Tên tỉnh'!$A$3:$C$65,2,FALSE)</f>
        <v>VNPT Hưng Yên</v>
      </c>
      <c r="C274" s="17" t="str">
        <f>VLOOKUP(A274,'Tên tỉnh'!$A$3:$C$65,3,FALSE)</f>
        <v>Hưng Yên</v>
      </c>
      <c r="D274" s="18" t="s">
        <v>485</v>
      </c>
      <c r="E274" s="17" t="s">
        <v>486</v>
      </c>
      <c r="F274" s="19">
        <v>43633</v>
      </c>
      <c r="G274" s="11">
        <v>8</v>
      </c>
      <c r="H274" s="11" t="s">
        <v>493</v>
      </c>
      <c r="I274" s="20">
        <v>44056</v>
      </c>
      <c r="J274" s="21" t="s">
        <v>419</v>
      </c>
      <c r="K274" s="11" t="s">
        <v>26</v>
      </c>
      <c r="L274" s="13">
        <v>829150</v>
      </c>
      <c r="M274" s="13" t="e">
        <f>VLOOKUP(C274,[8]Sheet1!$B$2:$AH$2,5,FALSE)</f>
        <v>#N/A</v>
      </c>
      <c r="N274" s="13" t="e">
        <f>VLOOKUP(C274,[8]Sheet1!$B$2:$AH$2,6,FALSE)</f>
        <v>#N/A</v>
      </c>
      <c r="O274" s="13" t="e">
        <f t="shared" si="300"/>
        <v>#N/A</v>
      </c>
      <c r="P274" s="12"/>
      <c r="Q274" s="22" t="e">
        <f>VLOOKUP(C274,[8]Sheet1!$B$2:$AH$2,14,FALSE)</f>
        <v>#N/A</v>
      </c>
      <c r="R274" s="12"/>
      <c r="S274" s="22">
        <v>44279</v>
      </c>
      <c r="T274" s="22">
        <v>44223</v>
      </c>
      <c r="U274" s="22" t="e">
        <f t="shared" si="303"/>
        <v>#N/A</v>
      </c>
      <c r="V274" s="14" t="e">
        <f t="shared" si="304"/>
        <v>#N/A</v>
      </c>
      <c r="W274" s="12">
        <v>30</v>
      </c>
      <c r="X274" s="14" t="e">
        <f t="shared" si="305"/>
        <v>#N/A</v>
      </c>
      <c r="Y274" s="218" t="e">
        <f>VLOOKUP(C274,[8]Sheet1!$B$2:$AH$2,30,FALSE)</f>
        <v>#N/A</v>
      </c>
      <c r="Z274" s="22" t="e">
        <f>VLOOKUP(C274,[8]Sheet1!$B$2:$AH$2,31,FALSE)</f>
        <v>#N/A</v>
      </c>
      <c r="AA274" s="218" t="e">
        <f>VLOOKUP(C274,[8]Sheet1!$B$2:$AH$2,32,FALSE)</f>
        <v>#N/A</v>
      </c>
      <c r="AB274" s="22" t="e">
        <f>VLOOKUP(C274,[8]Sheet1!$B$2:$AH$2,33,FALSE)</f>
        <v>#N/A</v>
      </c>
      <c r="AC274" s="40" t="e">
        <f t="shared" si="306"/>
        <v>#N/A</v>
      </c>
      <c r="AD274" s="43" t="e">
        <f t="shared" si="307"/>
        <v>#N/A</v>
      </c>
      <c r="AE274" s="43" t="e">
        <f t="shared" si="308"/>
        <v>#N/A</v>
      </c>
      <c r="AF274" s="39" t="e">
        <f>VLOOKUP(C274,[8]Sheet1!$B$2:$AH$2,12,FALSE)</f>
        <v>#N/A</v>
      </c>
      <c r="AG274" s="39" t="e">
        <f t="shared" si="309"/>
        <v>#N/A</v>
      </c>
      <c r="AH274" s="39">
        <v>44223</v>
      </c>
      <c r="AI274" s="39">
        <v>44230</v>
      </c>
      <c r="AJ274" s="39">
        <v>44230</v>
      </c>
      <c r="AK274" s="232" t="s">
        <v>504</v>
      </c>
      <c r="AL274" s="230">
        <v>44288</v>
      </c>
      <c r="AM274" s="42">
        <v>262218688</v>
      </c>
      <c r="AN274" s="230">
        <v>45040</v>
      </c>
      <c r="AO274" s="39" t="e">
        <f t="shared" si="310"/>
        <v>#N/A</v>
      </c>
    </row>
    <row r="275" spans="1:41" ht="28.5" customHeight="1">
      <c r="A275" s="23"/>
      <c r="B275" s="24" t="str">
        <f t="shared" ref="B275" si="312">B267&amp;" Total"</f>
        <v>VNPT Hưng Yên Total</v>
      </c>
      <c r="C275" s="24"/>
      <c r="D275" s="25"/>
      <c r="E275" s="228"/>
      <c r="F275" s="26"/>
      <c r="G275" s="23"/>
      <c r="H275" s="25"/>
      <c r="I275" s="26"/>
      <c r="J275" s="27"/>
      <c r="K275" s="25"/>
      <c r="L275" s="28"/>
      <c r="M275" s="28"/>
      <c r="N275" s="28"/>
      <c r="O275" s="29" t="e">
        <f t="shared" ref="O275" si="313">SUBTOTAL(9,O267:O274)</f>
        <v>#REF!</v>
      </c>
      <c r="P275" s="12"/>
      <c r="Q275" s="11"/>
      <c r="R275" s="28"/>
      <c r="S275" s="30"/>
      <c r="T275" s="31"/>
      <c r="U275" s="22"/>
      <c r="V275" s="32"/>
      <c r="W275" s="33"/>
      <c r="X275" s="14"/>
      <c r="Y275" s="218"/>
      <c r="Z275" s="22"/>
      <c r="AA275" s="218"/>
      <c r="AB275" s="22"/>
      <c r="AC275" s="38"/>
      <c r="AD275" s="38"/>
      <c r="AE275" s="38"/>
      <c r="AF275" s="38"/>
      <c r="AG275" s="38"/>
      <c r="AH275" s="38"/>
      <c r="AI275" s="38"/>
      <c r="AJ275" s="38"/>
      <c r="AK275" s="38"/>
      <c r="AL275" s="38"/>
      <c r="AM275" s="38"/>
      <c r="AN275" s="38"/>
      <c r="AO275" s="38"/>
    </row>
    <row r="276" spans="1:41" ht="39">
      <c r="A276" s="11">
        <f t="shared" si="311"/>
        <v>31</v>
      </c>
      <c r="B276" s="16" t="str">
        <f>VLOOKUP(A276,'Tên tỉnh'!$A$3:$C$65,2,FALSE)</f>
        <v>VNPT Kiên Giang</v>
      </c>
      <c r="C276" s="17" t="str">
        <f>VLOOKUP(A276,'Tên tỉnh'!$A$3:$C$65,3,FALSE)</f>
        <v>Kiên Giang</v>
      </c>
      <c r="D276" s="18" t="s">
        <v>485</v>
      </c>
      <c r="E276" s="17" t="s">
        <v>486</v>
      </c>
      <c r="F276" s="19">
        <v>43633</v>
      </c>
      <c r="G276" s="11">
        <v>1</v>
      </c>
      <c r="H276" s="11" t="s">
        <v>487</v>
      </c>
      <c r="I276" s="20">
        <v>44056</v>
      </c>
      <c r="J276" s="21" t="s">
        <v>419</v>
      </c>
      <c r="K276" s="11" t="s">
        <v>26</v>
      </c>
      <c r="L276" s="13">
        <v>829150</v>
      </c>
      <c r="M276" s="13" t="e">
        <f>VLOOKUP(C276,[1]!Table1[[Province]:[Ngày HĐ dự phòng]],5,FALSE)</f>
        <v>#REF!</v>
      </c>
      <c r="N276" s="13" t="e">
        <f>VLOOKUP(C276,[1]!Table1[[Province]:[Ngày HĐ dự phòng]],6,FALSE)</f>
        <v>#REF!</v>
      </c>
      <c r="O276" s="13" t="e">
        <f t="shared" si="300"/>
        <v>#REF!</v>
      </c>
      <c r="P276" s="12"/>
      <c r="Q276" s="22" t="e">
        <f>VLOOKUP(C276,[1]!Table1[[Province]:[Ngày HĐ dự phòng]],15,FALSE)</f>
        <v>#REF!</v>
      </c>
      <c r="R276" s="12"/>
      <c r="S276" s="22">
        <v>44153</v>
      </c>
      <c r="T276" s="22">
        <v>44068</v>
      </c>
      <c r="U276" s="22" t="e">
        <f t="shared" ref="U276:U283" si="314">Q276</f>
        <v>#REF!</v>
      </c>
      <c r="V276" s="14" t="e">
        <f t="shared" ref="V276:V283" si="315">U276-T276+1</f>
        <v>#REF!</v>
      </c>
      <c r="W276" s="12">
        <v>45</v>
      </c>
      <c r="X276" s="14" t="e">
        <f t="shared" ref="X276:X283" si="316">V276-W276</f>
        <v>#REF!</v>
      </c>
      <c r="Y276" s="218" t="e">
        <f>VLOOKUP(C276,[1]!Table1[[Province]:[Ngày HĐ dự phòng]],34,FALSE)</f>
        <v>#REF!</v>
      </c>
      <c r="Z276" s="22" t="e">
        <f>VLOOKUP(C276,[1]!Table1[[Province]:[Ngày HĐ dự phòng]],35,FALSE)</f>
        <v>#REF!</v>
      </c>
      <c r="AA276" s="218" t="e">
        <f>VLOOKUP(C276,[1]!Table1[[Province]:[Ngày HĐ dự phòng]],36,FALSE)</f>
        <v>#REF!</v>
      </c>
      <c r="AB276" s="22" t="e">
        <f>VLOOKUP(C276,[1]!Table1[[Province]:[Ngày HĐ dự phòng]],37,FALSE)</f>
        <v>#REF!</v>
      </c>
      <c r="AC276" s="40" t="e">
        <f t="shared" ref="AC276:AC283" si="317">O276</f>
        <v>#REF!</v>
      </c>
      <c r="AD276" s="43" t="e">
        <f t="shared" ref="AD276:AD283" si="318">AC276*0.1</f>
        <v>#REF!</v>
      </c>
      <c r="AE276" s="43" t="e">
        <f t="shared" ref="AE276:AE283" si="319">AC276+AD276</f>
        <v>#REF!</v>
      </c>
      <c r="AF276" s="39" t="e">
        <f>VLOOKUP(C276,[1]!Table1[[Province]:[Ngày HĐ dự phòng]],13,FALSE)</f>
        <v>#REF!</v>
      </c>
      <c r="AG276" s="39" t="e">
        <f t="shared" ref="AG276:AG283" si="320">AF276</f>
        <v>#REF!</v>
      </c>
      <c r="AH276" s="39">
        <v>44068</v>
      </c>
      <c r="AI276" s="39">
        <v>44097</v>
      </c>
      <c r="AJ276" s="39">
        <v>44097</v>
      </c>
      <c r="AK276" s="231" t="s">
        <v>497</v>
      </c>
      <c r="AL276" s="230">
        <v>44153</v>
      </c>
      <c r="AM276" s="42">
        <v>3008400799</v>
      </c>
      <c r="AN276" s="230">
        <v>44913</v>
      </c>
      <c r="AO276" s="39" t="e">
        <f t="shared" ref="AO276:AO283" si="321">AF276</f>
        <v>#REF!</v>
      </c>
    </row>
    <row r="277" spans="1:41" ht="39">
      <c r="A277" s="11">
        <f t="shared" si="311"/>
        <v>31</v>
      </c>
      <c r="B277" s="16" t="str">
        <f>VLOOKUP(A277,'Tên tỉnh'!$A$3:$C$65,2,FALSE)</f>
        <v>VNPT Kiên Giang</v>
      </c>
      <c r="C277" s="17" t="str">
        <f>VLOOKUP(A277,'Tên tỉnh'!$A$3:$C$65,3,FALSE)</f>
        <v>Kiên Giang</v>
      </c>
      <c r="D277" s="18" t="s">
        <v>485</v>
      </c>
      <c r="E277" s="17" t="s">
        <v>486</v>
      </c>
      <c r="F277" s="19">
        <v>43633</v>
      </c>
      <c r="G277" s="11">
        <v>2</v>
      </c>
      <c r="H277" s="12" t="s">
        <v>488</v>
      </c>
      <c r="I277" s="20">
        <v>44056</v>
      </c>
      <c r="J277" s="21" t="s">
        <v>419</v>
      </c>
      <c r="K277" s="11" t="s">
        <v>26</v>
      </c>
      <c r="L277" s="13">
        <v>829150</v>
      </c>
      <c r="M277" s="13" t="e">
        <f>VLOOKUP(C277,[2]!Table1[[Province]:[Ngày HĐ dự phòng]],5,FALSE)</f>
        <v>#REF!</v>
      </c>
      <c r="N277" s="13" t="e">
        <f>VLOOKUP(C277,[2]!Table1[[Province]:[Ngày HĐ dự phòng]],6,FALSE)</f>
        <v>#REF!</v>
      </c>
      <c r="O277" s="13" t="e">
        <f t="shared" si="300"/>
        <v>#REF!</v>
      </c>
      <c r="P277" s="12"/>
      <c r="Q277" s="22" t="e">
        <f>VLOOKUP(C277,[2]!Table1[[Province]:[Ngày HĐ dự phòng]],14,FALSE)</f>
        <v>#REF!</v>
      </c>
      <c r="R277" s="12"/>
      <c r="S277" s="22">
        <v>44154</v>
      </c>
      <c r="T277" s="22">
        <v>44091</v>
      </c>
      <c r="U277" s="22" t="e">
        <f t="shared" si="314"/>
        <v>#REF!</v>
      </c>
      <c r="V277" s="14" t="e">
        <f t="shared" si="315"/>
        <v>#REF!</v>
      </c>
      <c r="W277" s="12">
        <v>30</v>
      </c>
      <c r="X277" s="14" t="e">
        <f t="shared" si="316"/>
        <v>#REF!</v>
      </c>
      <c r="Y277" s="218" t="e">
        <f>VLOOKUP(C277,[2]!Table1[[Province]:[Ngày HĐ dự phòng]],30,FALSE)</f>
        <v>#REF!</v>
      </c>
      <c r="Z277" s="22" t="e">
        <f>VLOOKUP(C277,[2]!Table1[[Province]:[Ngày HĐ dự phòng]],31,FALSE)</f>
        <v>#REF!</v>
      </c>
      <c r="AA277" s="218" t="e">
        <f>VLOOKUP(C277,[2]!Table1[[Province]:[Ngày HĐ dự phòng]],32,FALSE)</f>
        <v>#REF!</v>
      </c>
      <c r="AB277" s="22" t="e">
        <f>VLOOKUP(C277,[2]!Table1[[Province]:[Ngày HĐ dự phòng]],33,FALSE)</f>
        <v>#REF!</v>
      </c>
      <c r="AC277" s="40" t="e">
        <f t="shared" si="317"/>
        <v>#REF!</v>
      </c>
      <c r="AD277" s="43" t="e">
        <f t="shared" si="318"/>
        <v>#REF!</v>
      </c>
      <c r="AE277" s="43" t="e">
        <f t="shared" si="319"/>
        <v>#REF!</v>
      </c>
      <c r="AF277" s="39" t="e">
        <f>VLOOKUP(C277,[2]!Table1[[Province]:[Ngày HĐ dự phòng]],12,FALSE)</f>
        <v>#REF!</v>
      </c>
      <c r="AG277" s="39" t="e">
        <f t="shared" si="320"/>
        <v>#REF!</v>
      </c>
      <c r="AH277" s="39">
        <v>44091</v>
      </c>
      <c r="AI277" s="39">
        <v>44111</v>
      </c>
      <c r="AJ277" s="39">
        <v>44111</v>
      </c>
      <c r="AK277" s="231" t="s">
        <v>498</v>
      </c>
      <c r="AL277" s="230">
        <v>44154</v>
      </c>
      <c r="AM277" s="42">
        <v>1557031765</v>
      </c>
      <c r="AN277" s="230">
        <v>44914</v>
      </c>
      <c r="AO277" s="39" t="e">
        <f t="shared" si="321"/>
        <v>#REF!</v>
      </c>
    </row>
    <row r="278" spans="1:41" ht="39">
      <c r="A278" s="11">
        <f t="shared" si="311"/>
        <v>31</v>
      </c>
      <c r="B278" s="16" t="str">
        <f>VLOOKUP(A278,'Tên tỉnh'!$A$3:$C$65,2,FALSE)</f>
        <v>VNPT Kiên Giang</v>
      </c>
      <c r="C278" s="17" t="str">
        <f>VLOOKUP(A278,'Tên tỉnh'!$A$3:$C$65,3,FALSE)</f>
        <v>Kiên Giang</v>
      </c>
      <c r="D278" s="18" t="s">
        <v>485</v>
      </c>
      <c r="E278" s="17" t="s">
        <v>486</v>
      </c>
      <c r="F278" s="19">
        <v>43633</v>
      </c>
      <c r="G278" s="11">
        <v>3</v>
      </c>
      <c r="H278" s="12" t="s">
        <v>494</v>
      </c>
      <c r="I278" s="20">
        <v>44056</v>
      </c>
      <c r="J278" s="21" t="s">
        <v>419</v>
      </c>
      <c r="K278" s="11" t="s">
        <v>26</v>
      </c>
      <c r="L278" s="13">
        <v>829150</v>
      </c>
      <c r="M278" s="13" t="e">
        <f>VLOOKUP(C278,[3]!Table1[[Province]:[Ngày HĐ dự phòng]],5,FALSE)</f>
        <v>#REF!</v>
      </c>
      <c r="N278" s="13" t="e">
        <f>VLOOKUP(C278,[3]!Table1[[Province]:[Ngày HĐ dự phòng]],6,FALSE)</f>
        <v>#REF!</v>
      </c>
      <c r="O278" s="13" t="e">
        <f t="shared" si="300"/>
        <v>#REF!</v>
      </c>
      <c r="P278" s="12"/>
      <c r="Q278" s="22" t="e">
        <f>VLOOKUP(C278,[3]!Table1[[Province]:[Ngày HĐ dự phòng]],14,FALSE)</f>
        <v>#REF!</v>
      </c>
      <c r="R278" s="12"/>
      <c r="S278" s="22">
        <v>44180</v>
      </c>
      <c r="T278" s="22">
        <v>44118</v>
      </c>
      <c r="U278" s="22" t="e">
        <f t="shared" si="314"/>
        <v>#REF!</v>
      </c>
      <c r="V278" s="14" t="e">
        <f t="shared" si="315"/>
        <v>#REF!</v>
      </c>
      <c r="W278" s="12">
        <v>30</v>
      </c>
      <c r="X278" s="14" t="e">
        <f t="shared" si="316"/>
        <v>#REF!</v>
      </c>
      <c r="Y278" s="218" t="e">
        <f>VLOOKUP(C278,[3]!Table1[[Province]:[Ngày HĐ dự phòng]],30,FALSE)</f>
        <v>#REF!</v>
      </c>
      <c r="Z278" s="22" t="e">
        <f>VLOOKUP(C278,[3]!Table1[[Province]:[Ngày HĐ dự phòng]],31,FALSE)</f>
        <v>#REF!</v>
      </c>
      <c r="AA278" s="218" t="e">
        <f>VLOOKUP(C278,[3]!Table1[[Province]:[Ngày HĐ dự phòng]],32,FALSE)</f>
        <v>#REF!</v>
      </c>
      <c r="AB278" s="22" t="e">
        <f>VLOOKUP(C278,[3]!Table1[[Province]:[Ngày HĐ dự phòng]],33,FALSE)</f>
        <v>#REF!</v>
      </c>
      <c r="AC278" s="40" t="e">
        <f t="shared" si="317"/>
        <v>#REF!</v>
      </c>
      <c r="AD278" s="43" t="e">
        <f t="shared" si="318"/>
        <v>#REF!</v>
      </c>
      <c r="AE278" s="43" t="e">
        <f t="shared" si="319"/>
        <v>#REF!</v>
      </c>
      <c r="AF278" s="39" t="e">
        <f>VLOOKUP(C278,[3]!Table1[[Province]:[Ngày HĐ dự phòng]],12,FALSE)</f>
        <v>#REF!</v>
      </c>
      <c r="AG278" s="39" t="e">
        <f t="shared" si="320"/>
        <v>#REF!</v>
      </c>
      <c r="AH278" s="39">
        <v>44118</v>
      </c>
      <c r="AI278" s="39">
        <v>44132</v>
      </c>
      <c r="AJ278" s="39">
        <v>44132</v>
      </c>
      <c r="AK278" s="231" t="s">
        <v>499</v>
      </c>
      <c r="AL278" s="230">
        <v>44190</v>
      </c>
      <c r="AM278" s="42">
        <v>1453466784</v>
      </c>
      <c r="AN278" s="230">
        <v>44941</v>
      </c>
      <c r="AO278" s="39" t="e">
        <f t="shared" si="321"/>
        <v>#REF!</v>
      </c>
    </row>
    <row r="279" spans="1:41" ht="39">
      <c r="A279" s="11">
        <f t="shared" si="311"/>
        <v>31</v>
      </c>
      <c r="B279" s="16" t="str">
        <f>VLOOKUP(A279,'Tên tỉnh'!$A$3:$C$65,2,FALSE)</f>
        <v>VNPT Kiên Giang</v>
      </c>
      <c r="C279" s="17" t="str">
        <f>VLOOKUP(A279,'Tên tỉnh'!$A$3:$C$65,3,FALSE)</f>
        <v>Kiên Giang</v>
      </c>
      <c r="D279" s="18" t="s">
        <v>485</v>
      </c>
      <c r="E279" s="17" t="s">
        <v>486</v>
      </c>
      <c r="F279" s="19">
        <v>43633</v>
      </c>
      <c r="G279" s="11">
        <v>4</v>
      </c>
      <c r="H279" s="11" t="s">
        <v>489</v>
      </c>
      <c r="I279" s="20">
        <v>44056</v>
      </c>
      <c r="J279" s="21" t="s">
        <v>419</v>
      </c>
      <c r="K279" s="11" t="s">
        <v>26</v>
      </c>
      <c r="L279" s="13">
        <v>829150</v>
      </c>
      <c r="M279" s="13" t="e">
        <f>VLOOKUP(C279,[4]!Table1[[Province]:[Ngày HĐ dự phòng]],6,FALSE)</f>
        <v>#REF!</v>
      </c>
      <c r="N279" s="13" t="e">
        <f>VLOOKUP(C279,[4]!Table1[[Province]:[Ngày HĐ dự phòng]],7,FALSE)</f>
        <v>#REF!</v>
      </c>
      <c r="O279" s="13" t="e">
        <f t="shared" si="300"/>
        <v>#REF!</v>
      </c>
      <c r="P279" s="12"/>
      <c r="Q279" s="22" t="e">
        <f>VLOOKUP(C279,[4]!Table1[[Province]:[Ngày HĐ dự phòng]],16,FALSE)</f>
        <v>#REF!</v>
      </c>
      <c r="R279" s="12"/>
      <c r="S279" s="22">
        <v>44208</v>
      </c>
      <c r="T279" s="22">
        <v>44127</v>
      </c>
      <c r="U279" s="22" t="e">
        <f t="shared" si="314"/>
        <v>#REF!</v>
      </c>
      <c r="V279" s="14" t="e">
        <f t="shared" si="315"/>
        <v>#REF!</v>
      </c>
      <c r="W279" s="12">
        <v>30</v>
      </c>
      <c r="X279" s="14" t="e">
        <f t="shared" si="316"/>
        <v>#REF!</v>
      </c>
      <c r="Y279" s="218" t="e">
        <f>VLOOKUP(C279,[4]!Table1[[Province]:[Ngày HĐ dự phòng]],32,FALSE)</f>
        <v>#REF!</v>
      </c>
      <c r="Z279" s="22" t="e">
        <f>VLOOKUP(C279,[4]!Table1[[Province]:[Ngày HĐ dự phòng]],33,FALSE)</f>
        <v>#REF!</v>
      </c>
      <c r="AA279" s="218" t="e">
        <f>VLOOKUP(C279,[4]!Table1[[Province]:[Ngày HĐ dự phòng]],34,FALSE)</f>
        <v>#REF!</v>
      </c>
      <c r="AB279" s="22" t="e">
        <f>VLOOKUP(C279,[4]!Table1[[Province]:[Ngày HĐ dự phòng]],35,FALSE)</f>
        <v>#REF!</v>
      </c>
      <c r="AC279" s="40" t="e">
        <f t="shared" si="317"/>
        <v>#REF!</v>
      </c>
      <c r="AD279" s="43" t="e">
        <f t="shared" si="318"/>
        <v>#REF!</v>
      </c>
      <c r="AE279" s="43" t="e">
        <f t="shared" si="319"/>
        <v>#REF!</v>
      </c>
      <c r="AF279" s="39" t="e">
        <f>VLOOKUP(C279,[4]!Table1[[Province]:[Ngày HĐ dự phòng]],13,FALSE)</f>
        <v>#REF!</v>
      </c>
      <c r="AG279" s="39" t="e">
        <f t="shared" si="320"/>
        <v>#REF!</v>
      </c>
      <c r="AH279" s="39">
        <v>44127</v>
      </c>
      <c r="AI279" s="39">
        <v>44161</v>
      </c>
      <c r="AJ279" s="39">
        <v>44161</v>
      </c>
      <c r="AK279" s="231" t="s">
        <v>500</v>
      </c>
      <c r="AL279" s="230">
        <v>44214</v>
      </c>
      <c r="AM279" s="42">
        <v>241970845</v>
      </c>
      <c r="AN279" s="230">
        <v>44970</v>
      </c>
      <c r="AO279" s="39" t="e">
        <f t="shared" si="321"/>
        <v>#REF!</v>
      </c>
    </row>
    <row r="280" spans="1:41" ht="39">
      <c r="A280" s="11">
        <f t="shared" si="311"/>
        <v>31</v>
      </c>
      <c r="B280" s="16" t="str">
        <f>VLOOKUP(A280,'Tên tỉnh'!$A$3:$C$65,2,FALSE)</f>
        <v>VNPT Kiên Giang</v>
      </c>
      <c r="C280" s="17" t="str">
        <f>VLOOKUP(A280,'Tên tỉnh'!$A$3:$C$65,3,FALSE)</f>
        <v>Kiên Giang</v>
      </c>
      <c r="D280" s="18" t="s">
        <v>485</v>
      </c>
      <c r="E280" s="17" t="s">
        <v>486</v>
      </c>
      <c r="F280" s="19">
        <v>43633</v>
      </c>
      <c r="G280" s="11">
        <v>5</v>
      </c>
      <c r="H280" s="11" t="s">
        <v>490</v>
      </c>
      <c r="I280" s="20">
        <v>44056</v>
      </c>
      <c r="J280" s="21" t="s">
        <v>419</v>
      </c>
      <c r="K280" s="11" t="s">
        <v>26</v>
      </c>
      <c r="L280" s="13">
        <v>829150</v>
      </c>
      <c r="M280" s="13" t="e">
        <f>VLOOKUP(C280,[5]!Table1[[Province]:[Ngày HĐ dự phòng]],5,FALSE)</f>
        <v>#REF!</v>
      </c>
      <c r="N280" s="13" t="e">
        <f>VLOOKUP(C280,[5]!Table1[[Province]:[Ngày HĐ dự phòng]],6,FALSE)</f>
        <v>#REF!</v>
      </c>
      <c r="O280" s="13" t="e">
        <f t="shared" si="300"/>
        <v>#REF!</v>
      </c>
      <c r="P280" s="12"/>
      <c r="Q280" s="22" t="e">
        <f>VLOOKUP(C280,[5]!Table1[[Province]:[Ngày HĐ dự phòng]],14,FALSE)</f>
        <v>#REF!</v>
      </c>
      <c r="R280" s="12"/>
      <c r="S280" s="22">
        <v>44210</v>
      </c>
      <c r="T280" s="22">
        <v>44148</v>
      </c>
      <c r="U280" s="22" t="e">
        <f t="shared" si="314"/>
        <v>#REF!</v>
      </c>
      <c r="V280" s="14" t="e">
        <f t="shared" si="315"/>
        <v>#REF!</v>
      </c>
      <c r="W280" s="12">
        <v>30</v>
      </c>
      <c r="X280" s="14" t="e">
        <f t="shared" si="316"/>
        <v>#REF!</v>
      </c>
      <c r="Y280" s="218" t="e">
        <f>VLOOKUP(C280,[5]!Table1[[Province]:[Ngày HĐ dự phòng]],30,FALSE)</f>
        <v>#REF!</v>
      </c>
      <c r="Z280" s="22" t="e">
        <f>VLOOKUP(C280,[5]!Table1[[Province]:[Ngày HĐ dự phòng]],31,FALSE)</f>
        <v>#REF!</v>
      </c>
      <c r="AA280" s="218" t="e">
        <f>VLOOKUP(C280,[5]!Table1[[Province]:[Ngày HĐ dự phòng]],32,FALSE)</f>
        <v>#REF!</v>
      </c>
      <c r="AB280" s="22" t="e">
        <f>VLOOKUP(C280,[5]!Table1[[Province]:[Ngày HĐ dự phòng]],33,FALSE)</f>
        <v>#REF!</v>
      </c>
      <c r="AC280" s="40" t="e">
        <f t="shared" si="317"/>
        <v>#REF!</v>
      </c>
      <c r="AD280" s="43" t="e">
        <f t="shared" si="318"/>
        <v>#REF!</v>
      </c>
      <c r="AE280" s="43" t="e">
        <f t="shared" si="319"/>
        <v>#REF!</v>
      </c>
      <c r="AF280" s="39" t="e">
        <f>VLOOKUP(C280,[5]!Table1[[Province]:[Ngày HĐ dự phòng]],12,FALSE)</f>
        <v>#REF!</v>
      </c>
      <c r="AG280" s="39" t="e">
        <f t="shared" si="320"/>
        <v>#REF!</v>
      </c>
      <c r="AH280" s="39">
        <v>44148</v>
      </c>
      <c r="AI280" s="39">
        <v>44162</v>
      </c>
      <c r="AJ280" s="39">
        <v>44162</v>
      </c>
      <c r="AK280" s="232" t="s">
        <v>501</v>
      </c>
      <c r="AL280" s="230">
        <v>44214</v>
      </c>
      <c r="AM280" s="42">
        <v>786063220</v>
      </c>
      <c r="AN280" s="230">
        <v>44970</v>
      </c>
      <c r="AO280" s="39" t="e">
        <f t="shared" si="321"/>
        <v>#REF!</v>
      </c>
    </row>
    <row r="281" spans="1:41" ht="39">
      <c r="A281" s="11">
        <f t="shared" si="311"/>
        <v>31</v>
      </c>
      <c r="B281" s="16" t="str">
        <f>VLOOKUP(A281,'Tên tỉnh'!$A$3:$C$65,2,FALSE)</f>
        <v>VNPT Kiên Giang</v>
      </c>
      <c r="C281" s="17" t="str">
        <f>VLOOKUP(A281,'Tên tỉnh'!$A$3:$C$65,3,FALSE)</f>
        <v>Kiên Giang</v>
      </c>
      <c r="D281" s="18" t="s">
        <v>485</v>
      </c>
      <c r="E281" s="17" t="s">
        <v>486</v>
      </c>
      <c r="F281" s="19">
        <v>43633</v>
      </c>
      <c r="G281" s="11">
        <v>6</v>
      </c>
      <c r="H281" s="12" t="s">
        <v>491</v>
      </c>
      <c r="I281" s="20">
        <v>44056</v>
      </c>
      <c r="J281" s="21" t="s">
        <v>419</v>
      </c>
      <c r="K281" s="11" t="s">
        <v>26</v>
      </c>
      <c r="L281" s="13">
        <v>829150</v>
      </c>
      <c r="M281" s="13" t="e">
        <f>VLOOKUP(C281,[6]!Table1[[Province]:[Ngày HĐ dự phòng]],5,FALSE)</f>
        <v>#REF!</v>
      </c>
      <c r="N281" s="13" t="e">
        <f>VLOOKUP(C281,[6]!Table1[[Province]:[Ngày HĐ dự phòng]],6,FALSE)</f>
        <v>#REF!</v>
      </c>
      <c r="O281" s="13" t="e">
        <f t="shared" si="300"/>
        <v>#REF!</v>
      </c>
      <c r="P281" s="12"/>
      <c r="Q281" s="22" t="e">
        <f>VLOOKUP(C281,[6]!Table1[[Province]:[Ngày HĐ dự phòng]],14,FALSE)</f>
        <v>#REF!</v>
      </c>
      <c r="R281" s="12"/>
      <c r="S281" s="22">
        <v>44251</v>
      </c>
      <c r="T281" s="22">
        <v>44179</v>
      </c>
      <c r="U281" s="22" t="e">
        <f t="shared" si="314"/>
        <v>#REF!</v>
      </c>
      <c r="V281" s="14" t="e">
        <f t="shared" si="315"/>
        <v>#REF!</v>
      </c>
      <c r="W281" s="12">
        <v>30</v>
      </c>
      <c r="X281" s="14" t="e">
        <f t="shared" si="316"/>
        <v>#REF!</v>
      </c>
      <c r="Y281" s="218" t="e">
        <f>VLOOKUP(C281,[6]!Table1[[Province]:[Ngày HĐ dự phòng]],30,FALSE)</f>
        <v>#REF!</v>
      </c>
      <c r="Z281" s="22" t="e">
        <f>VLOOKUP(C281,[6]!Table1[[Province]:[Ngày HĐ dự phòng]],31,FALSE)</f>
        <v>#REF!</v>
      </c>
      <c r="AA281" s="218" t="e">
        <f>VLOOKUP(C281,[6]!Table1[[Province]:[Ngày HĐ dự phòng]],32,FALSE)</f>
        <v>#REF!</v>
      </c>
      <c r="AB281" s="22" t="e">
        <f>VLOOKUP(C281,[6]!Table1[[Province]:[Ngày HĐ dự phòng]],33,FALSE)</f>
        <v>#REF!</v>
      </c>
      <c r="AC281" s="40" t="e">
        <f t="shared" si="317"/>
        <v>#REF!</v>
      </c>
      <c r="AD281" s="43" t="e">
        <f t="shared" si="318"/>
        <v>#REF!</v>
      </c>
      <c r="AE281" s="43" t="e">
        <f t="shared" si="319"/>
        <v>#REF!</v>
      </c>
      <c r="AF281" s="39" t="e">
        <f>VLOOKUP(C281,[6]!Table1[[Province]:[Ngày HĐ dự phòng]],12,FALSE)</f>
        <v>#REF!</v>
      </c>
      <c r="AG281" s="39" t="e">
        <f t="shared" si="320"/>
        <v>#REF!</v>
      </c>
      <c r="AH281" s="39">
        <v>44179</v>
      </c>
      <c r="AI281" s="39">
        <v>44190</v>
      </c>
      <c r="AJ281" s="39">
        <v>44190</v>
      </c>
      <c r="AK281" s="232" t="s">
        <v>502</v>
      </c>
      <c r="AL281" s="230">
        <v>44259</v>
      </c>
      <c r="AM281" s="42">
        <v>1476131599</v>
      </c>
      <c r="AN281" s="230">
        <v>45012</v>
      </c>
      <c r="AO281" s="39" t="e">
        <f t="shared" si="321"/>
        <v>#REF!</v>
      </c>
    </row>
    <row r="282" spans="1:41" ht="39">
      <c r="A282" s="11">
        <f t="shared" si="311"/>
        <v>31</v>
      </c>
      <c r="B282" s="16" t="str">
        <f>VLOOKUP(A282,'Tên tỉnh'!$A$3:$C$65,2,FALSE)</f>
        <v>VNPT Kiên Giang</v>
      </c>
      <c r="C282" s="17" t="str">
        <f>VLOOKUP(A282,'Tên tỉnh'!$A$3:$C$65,3,FALSE)</f>
        <v>Kiên Giang</v>
      </c>
      <c r="D282" s="18" t="s">
        <v>485</v>
      </c>
      <c r="E282" s="17" t="s">
        <v>486</v>
      </c>
      <c r="F282" s="19">
        <v>43633</v>
      </c>
      <c r="G282" s="11">
        <v>7</v>
      </c>
      <c r="H282" s="11" t="s">
        <v>492</v>
      </c>
      <c r="I282" s="20">
        <v>44056</v>
      </c>
      <c r="J282" s="21" t="s">
        <v>419</v>
      </c>
      <c r="K282" s="11" t="s">
        <v>26</v>
      </c>
      <c r="L282" s="13">
        <v>829150</v>
      </c>
      <c r="M282" s="13" t="e">
        <f>VLOOKUP(C281,[7]!Table1[[Province]:[Ngày HĐ dự phòng]],6,FALSE)</f>
        <v>#REF!</v>
      </c>
      <c r="N282" s="13" t="e">
        <f>VLOOKUP(C281,[7]!Table1[[Province]:[Ngày HĐ dự phòng]],7,FALSE)</f>
        <v>#REF!</v>
      </c>
      <c r="O282" s="13" t="e">
        <f t="shared" si="300"/>
        <v>#REF!</v>
      </c>
      <c r="P282" s="12"/>
      <c r="Q282" s="22" t="e">
        <f>VLOOKUP(C281,[7]!Table1[[Province]:[Ngày HĐ dự phòng]],16,FALSE)</f>
        <v>#REF!</v>
      </c>
      <c r="R282" s="12"/>
      <c r="S282" s="22">
        <v>44263</v>
      </c>
      <c r="T282" s="22">
        <v>44200</v>
      </c>
      <c r="U282" s="22" t="e">
        <f t="shared" si="314"/>
        <v>#REF!</v>
      </c>
      <c r="V282" s="14" t="e">
        <f t="shared" si="315"/>
        <v>#REF!</v>
      </c>
      <c r="W282" s="12">
        <v>30</v>
      </c>
      <c r="X282" s="14" t="e">
        <f t="shared" si="316"/>
        <v>#REF!</v>
      </c>
      <c r="Y282" s="218" t="e">
        <f>VLOOKUP(C281,[7]!Table1[[Province]:[Ngày HĐ dự phòng]],32,FALSE)</f>
        <v>#REF!</v>
      </c>
      <c r="Z282" s="22" t="e">
        <f>VLOOKUP(C281,[7]!Table1[[Province]:[Ngày HĐ dự phòng]],33,FALSE)</f>
        <v>#REF!</v>
      </c>
      <c r="AA282" s="218" t="e">
        <f>VLOOKUP(C281,[7]!Table1[[Province]:[Ngày HĐ dự phòng]],34,FALSE)</f>
        <v>#REF!</v>
      </c>
      <c r="AB282" s="22" t="e">
        <f>VLOOKUP(C281,[7]!Table1[[Province]:[Ngày HĐ dự phòng]],35,FALSE)</f>
        <v>#REF!</v>
      </c>
      <c r="AC282" s="40" t="e">
        <f t="shared" si="317"/>
        <v>#REF!</v>
      </c>
      <c r="AD282" s="43" t="e">
        <f t="shared" si="318"/>
        <v>#REF!</v>
      </c>
      <c r="AE282" s="43" t="e">
        <f t="shared" si="319"/>
        <v>#REF!</v>
      </c>
      <c r="AF282" s="39" t="e">
        <f>VLOOKUP(C281,[7]!Table1[[Province]:[Ngày HĐ dự phòng]],13,FALSE)</f>
        <v>#REF!</v>
      </c>
      <c r="AG282" s="39" t="e">
        <f t="shared" si="320"/>
        <v>#REF!</v>
      </c>
      <c r="AH282" s="39">
        <v>44200</v>
      </c>
      <c r="AI282" s="39">
        <v>44210</v>
      </c>
      <c r="AJ282" s="39">
        <v>44210</v>
      </c>
      <c r="AK282" s="232" t="s">
        <v>503</v>
      </c>
      <c r="AL282" s="230">
        <v>44272</v>
      </c>
      <c r="AM282" s="42">
        <v>492515100</v>
      </c>
      <c r="AN282" s="230">
        <v>45023</v>
      </c>
      <c r="AO282" s="39" t="e">
        <f t="shared" si="321"/>
        <v>#REF!</v>
      </c>
    </row>
    <row r="283" spans="1:41" ht="39">
      <c r="A283" s="11">
        <f t="shared" si="311"/>
        <v>31</v>
      </c>
      <c r="B283" s="16" t="str">
        <f>VLOOKUP(A283,'Tên tỉnh'!$A$3:$C$65,2,FALSE)</f>
        <v>VNPT Kiên Giang</v>
      </c>
      <c r="C283" s="17" t="str">
        <f>VLOOKUP(A283,'Tên tỉnh'!$A$3:$C$65,3,FALSE)</f>
        <v>Kiên Giang</v>
      </c>
      <c r="D283" s="18" t="s">
        <v>485</v>
      </c>
      <c r="E283" s="17" t="s">
        <v>486</v>
      </c>
      <c r="F283" s="19">
        <v>43633</v>
      </c>
      <c r="G283" s="11">
        <v>8</v>
      </c>
      <c r="H283" s="11" t="s">
        <v>493</v>
      </c>
      <c r="I283" s="20">
        <v>44056</v>
      </c>
      <c r="J283" s="21" t="s">
        <v>419</v>
      </c>
      <c r="K283" s="11" t="s">
        <v>26</v>
      </c>
      <c r="L283" s="13">
        <v>829150</v>
      </c>
      <c r="M283" s="13" t="e">
        <f>VLOOKUP(C283,[8]Sheet1!$B$2:$AH$2,5,FALSE)</f>
        <v>#N/A</v>
      </c>
      <c r="N283" s="13" t="e">
        <f>VLOOKUP(C283,[8]Sheet1!$B$2:$AH$2,6,FALSE)</f>
        <v>#N/A</v>
      </c>
      <c r="O283" s="13" t="e">
        <f t="shared" si="300"/>
        <v>#N/A</v>
      </c>
      <c r="P283" s="12"/>
      <c r="Q283" s="22" t="e">
        <f>VLOOKUP(C283,[8]Sheet1!$B$2:$AH$2,14,FALSE)</f>
        <v>#N/A</v>
      </c>
      <c r="R283" s="12"/>
      <c r="S283" s="22">
        <v>44279</v>
      </c>
      <c r="T283" s="22">
        <v>44223</v>
      </c>
      <c r="U283" s="22" t="e">
        <f t="shared" si="314"/>
        <v>#N/A</v>
      </c>
      <c r="V283" s="14" t="e">
        <f t="shared" si="315"/>
        <v>#N/A</v>
      </c>
      <c r="W283" s="12">
        <v>30</v>
      </c>
      <c r="X283" s="14" t="e">
        <f t="shared" si="316"/>
        <v>#N/A</v>
      </c>
      <c r="Y283" s="218" t="e">
        <f>VLOOKUP(C283,[8]Sheet1!$B$2:$AH$2,30,FALSE)</f>
        <v>#N/A</v>
      </c>
      <c r="Z283" s="22" t="e">
        <f>VLOOKUP(C283,[8]Sheet1!$B$2:$AH$2,31,FALSE)</f>
        <v>#N/A</v>
      </c>
      <c r="AA283" s="218" t="e">
        <f>VLOOKUP(C283,[8]Sheet1!$B$2:$AH$2,32,FALSE)</f>
        <v>#N/A</v>
      </c>
      <c r="AB283" s="22" t="e">
        <f>VLOOKUP(C283,[8]Sheet1!$B$2:$AH$2,33,FALSE)</f>
        <v>#N/A</v>
      </c>
      <c r="AC283" s="40" t="e">
        <f t="shared" si="317"/>
        <v>#N/A</v>
      </c>
      <c r="AD283" s="43" t="e">
        <f t="shared" si="318"/>
        <v>#N/A</v>
      </c>
      <c r="AE283" s="43" t="e">
        <f t="shared" si="319"/>
        <v>#N/A</v>
      </c>
      <c r="AF283" s="39" t="e">
        <f>VLOOKUP(C283,[8]Sheet1!$B$2:$AH$2,12,FALSE)</f>
        <v>#N/A</v>
      </c>
      <c r="AG283" s="39" t="e">
        <f t="shared" si="320"/>
        <v>#N/A</v>
      </c>
      <c r="AH283" s="39">
        <v>44223</v>
      </c>
      <c r="AI283" s="39">
        <v>44230</v>
      </c>
      <c r="AJ283" s="39">
        <v>44230</v>
      </c>
      <c r="AK283" s="232" t="s">
        <v>504</v>
      </c>
      <c r="AL283" s="230">
        <v>44288</v>
      </c>
      <c r="AM283" s="42">
        <v>262218688</v>
      </c>
      <c r="AN283" s="230">
        <v>45040</v>
      </c>
      <c r="AO283" s="39" t="e">
        <f t="shared" si="321"/>
        <v>#N/A</v>
      </c>
    </row>
    <row r="284" spans="1:41" ht="28.5" customHeight="1">
      <c r="A284" s="23"/>
      <c r="B284" s="24" t="str">
        <f t="shared" ref="B284" si="322">B276&amp;" Total"</f>
        <v>VNPT Kiên Giang Total</v>
      </c>
      <c r="C284" s="24"/>
      <c r="D284" s="25"/>
      <c r="E284" s="228"/>
      <c r="F284" s="26"/>
      <c r="G284" s="23"/>
      <c r="H284" s="25"/>
      <c r="I284" s="26"/>
      <c r="J284" s="27"/>
      <c r="K284" s="25"/>
      <c r="L284" s="28"/>
      <c r="M284" s="28"/>
      <c r="N284" s="28"/>
      <c r="O284" s="29" t="e">
        <f t="shared" ref="O284" si="323">SUBTOTAL(9,O276:O283)</f>
        <v>#REF!</v>
      </c>
      <c r="P284" s="12"/>
      <c r="Q284" s="11"/>
      <c r="R284" s="28"/>
      <c r="S284" s="30"/>
      <c r="T284" s="31"/>
      <c r="U284" s="22"/>
      <c r="V284" s="32"/>
      <c r="W284" s="33"/>
      <c r="X284" s="14"/>
      <c r="Y284" s="218"/>
      <c r="Z284" s="22"/>
      <c r="AA284" s="218"/>
      <c r="AB284" s="22"/>
      <c r="AC284" s="38"/>
      <c r="AD284" s="38"/>
      <c r="AE284" s="38"/>
      <c r="AF284" s="38"/>
      <c r="AG284" s="38"/>
      <c r="AH284" s="38"/>
      <c r="AI284" s="38"/>
      <c r="AJ284" s="38"/>
      <c r="AK284" s="38"/>
      <c r="AL284" s="38"/>
      <c r="AM284" s="38"/>
      <c r="AN284" s="38"/>
      <c r="AO284" s="38"/>
    </row>
    <row r="285" spans="1:41" ht="39">
      <c r="A285" s="11">
        <f t="shared" si="311"/>
        <v>32</v>
      </c>
      <c r="B285" s="16" t="str">
        <f>VLOOKUP(A285,'Tên tỉnh'!$A$3:$C$65,2,FALSE)</f>
        <v>VNPT Kon Tum</v>
      </c>
      <c r="C285" s="17" t="str">
        <f>VLOOKUP(A285,'Tên tỉnh'!$A$3:$C$65,3,FALSE)</f>
        <v>Kon Tum</v>
      </c>
      <c r="D285" s="18" t="s">
        <v>485</v>
      </c>
      <c r="E285" s="17" t="s">
        <v>486</v>
      </c>
      <c r="F285" s="19">
        <v>43633</v>
      </c>
      <c r="G285" s="11">
        <v>1</v>
      </c>
      <c r="H285" s="11" t="s">
        <v>487</v>
      </c>
      <c r="I285" s="20">
        <v>44056</v>
      </c>
      <c r="J285" s="21" t="s">
        <v>419</v>
      </c>
      <c r="K285" s="11" t="s">
        <v>26</v>
      </c>
      <c r="L285" s="13">
        <v>829150</v>
      </c>
      <c r="M285" s="13" t="e">
        <f>VLOOKUP(C285,[1]!Table1[[Province]:[Ngày HĐ dự phòng]],5,FALSE)</f>
        <v>#REF!</v>
      </c>
      <c r="N285" s="13" t="e">
        <f>VLOOKUP(C285,[1]!Table1[[Province]:[Ngày HĐ dự phòng]],6,FALSE)</f>
        <v>#REF!</v>
      </c>
      <c r="O285" s="13" t="e">
        <f t="shared" si="300"/>
        <v>#REF!</v>
      </c>
      <c r="P285" s="12"/>
      <c r="Q285" s="22" t="e">
        <f>VLOOKUP(C285,[1]!Table1[[Province]:[Ngày HĐ dự phòng]],15,FALSE)</f>
        <v>#REF!</v>
      </c>
      <c r="R285" s="12"/>
      <c r="S285" s="22">
        <v>44153</v>
      </c>
      <c r="T285" s="22">
        <v>44068</v>
      </c>
      <c r="U285" s="22" t="e">
        <f t="shared" ref="U285:U292" si="324">Q285</f>
        <v>#REF!</v>
      </c>
      <c r="V285" s="14" t="e">
        <f t="shared" ref="V285:V292" si="325">U285-T285+1</f>
        <v>#REF!</v>
      </c>
      <c r="W285" s="12">
        <v>45</v>
      </c>
      <c r="X285" s="14" t="e">
        <f t="shared" ref="X285:X292" si="326">V285-W285</f>
        <v>#REF!</v>
      </c>
      <c r="Y285" s="218" t="e">
        <f>VLOOKUP(C285,[1]!Table1[[Province]:[Ngày HĐ dự phòng]],34,FALSE)</f>
        <v>#REF!</v>
      </c>
      <c r="Z285" s="22" t="e">
        <f>VLOOKUP(C285,[1]!Table1[[Province]:[Ngày HĐ dự phòng]],35,FALSE)</f>
        <v>#REF!</v>
      </c>
      <c r="AA285" s="218" t="e">
        <f>VLOOKUP(C285,[1]!Table1[[Province]:[Ngày HĐ dự phòng]],36,FALSE)</f>
        <v>#REF!</v>
      </c>
      <c r="AB285" s="22" t="e">
        <f>VLOOKUP(C285,[1]!Table1[[Province]:[Ngày HĐ dự phòng]],37,FALSE)</f>
        <v>#REF!</v>
      </c>
      <c r="AC285" s="40" t="e">
        <f t="shared" ref="AC285:AC292" si="327">O285</f>
        <v>#REF!</v>
      </c>
      <c r="AD285" s="43" t="e">
        <f t="shared" ref="AD285:AD292" si="328">AC285*0.1</f>
        <v>#REF!</v>
      </c>
      <c r="AE285" s="43" t="e">
        <f t="shared" ref="AE285:AE292" si="329">AC285+AD285</f>
        <v>#REF!</v>
      </c>
      <c r="AF285" s="39" t="e">
        <f>VLOOKUP(C285,[1]!Table1[[Province]:[Ngày HĐ dự phòng]],13,FALSE)</f>
        <v>#REF!</v>
      </c>
      <c r="AG285" s="39" t="e">
        <f t="shared" ref="AG285:AG292" si="330">AF285</f>
        <v>#REF!</v>
      </c>
      <c r="AH285" s="39">
        <v>44068</v>
      </c>
      <c r="AI285" s="39">
        <v>44097</v>
      </c>
      <c r="AJ285" s="39">
        <v>44097</v>
      </c>
      <c r="AK285" s="231" t="s">
        <v>497</v>
      </c>
      <c r="AL285" s="230">
        <v>44153</v>
      </c>
      <c r="AM285" s="42">
        <v>3008400799</v>
      </c>
      <c r="AN285" s="230">
        <v>44913</v>
      </c>
      <c r="AO285" s="39" t="e">
        <f t="shared" ref="AO285:AO292" si="331">AF285</f>
        <v>#REF!</v>
      </c>
    </row>
    <row r="286" spans="1:41" ht="39">
      <c r="A286" s="11">
        <f t="shared" si="311"/>
        <v>32</v>
      </c>
      <c r="B286" s="16" t="str">
        <f>VLOOKUP(A286,'Tên tỉnh'!$A$3:$C$65,2,FALSE)</f>
        <v>VNPT Kon Tum</v>
      </c>
      <c r="C286" s="17" t="str">
        <f>VLOOKUP(A286,'Tên tỉnh'!$A$3:$C$65,3,FALSE)</f>
        <v>Kon Tum</v>
      </c>
      <c r="D286" s="18" t="s">
        <v>485</v>
      </c>
      <c r="E286" s="17" t="s">
        <v>486</v>
      </c>
      <c r="F286" s="19">
        <v>43633</v>
      </c>
      <c r="G286" s="11">
        <v>2</v>
      </c>
      <c r="H286" s="12" t="s">
        <v>488</v>
      </c>
      <c r="I286" s="20">
        <v>44056</v>
      </c>
      <c r="J286" s="21" t="s">
        <v>419</v>
      </c>
      <c r="K286" s="11" t="s">
        <v>26</v>
      </c>
      <c r="L286" s="13">
        <v>829150</v>
      </c>
      <c r="M286" s="13" t="e">
        <f>VLOOKUP(C286,[2]!Table1[[Province]:[Ngày HĐ dự phòng]],5,FALSE)</f>
        <v>#REF!</v>
      </c>
      <c r="N286" s="13" t="e">
        <f>VLOOKUP(C286,[2]!Table1[[Province]:[Ngày HĐ dự phòng]],6,FALSE)</f>
        <v>#REF!</v>
      </c>
      <c r="O286" s="13" t="e">
        <f t="shared" si="300"/>
        <v>#REF!</v>
      </c>
      <c r="P286" s="12"/>
      <c r="Q286" s="22" t="e">
        <f>VLOOKUP(C286,[2]!Table1[[Province]:[Ngày HĐ dự phòng]],14,FALSE)</f>
        <v>#REF!</v>
      </c>
      <c r="R286" s="12"/>
      <c r="S286" s="22">
        <v>44154</v>
      </c>
      <c r="T286" s="22">
        <v>44091</v>
      </c>
      <c r="U286" s="22" t="e">
        <f t="shared" si="324"/>
        <v>#REF!</v>
      </c>
      <c r="V286" s="14" t="e">
        <f t="shared" si="325"/>
        <v>#REF!</v>
      </c>
      <c r="W286" s="12">
        <v>30</v>
      </c>
      <c r="X286" s="14" t="e">
        <f t="shared" si="326"/>
        <v>#REF!</v>
      </c>
      <c r="Y286" s="218" t="e">
        <f>VLOOKUP(C286,[2]!Table1[[Province]:[Ngày HĐ dự phòng]],30,FALSE)</f>
        <v>#REF!</v>
      </c>
      <c r="Z286" s="22" t="e">
        <f>VLOOKUP(C286,[2]!Table1[[Province]:[Ngày HĐ dự phòng]],31,FALSE)</f>
        <v>#REF!</v>
      </c>
      <c r="AA286" s="218" t="e">
        <f>VLOOKUP(C286,[2]!Table1[[Province]:[Ngày HĐ dự phòng]],32,FALSE)</f>
        <v>#REF!</v>
      </c>
      <c r="AB286" s="22" t="e">
        <f>VLOOKUP(C286,[2]!Table1[[Province]:[Ngày HĐ dự phòng]],33,FALSE)</f>
        <v>#REF!</v>
      </c>
      <c r="AC286" s="40" t="e">
        <f t="shared" si="327"/>
        <v>#REF!</v>
      </c>
      <c r="AD286" s="43" t="e">
        <f t="shared" si="328"/>
        <v>#REF!</v>
      </c>
      <c r="AE286" s="43" t="e">
        <f t="shared" si="329"/>
        <v>#REF!</v>
      </c>
      <c r="AF286" s="39" t="e">
        <f>VLOOKUP(C286,[2]!Table1[[Province]:[Ngày HĐ dự phòng]],12,FALSE)</f>
        <v>#REF!</v>
      </c>
      <c r="AG286" s="39" t="e">
        <f t="shared" si="330"/>
        <v>#REF!</v>
      </c>
      <c r="AH286" s="39">
        <v>44091</v>
      </c>
      <c r="AI286" s="39">
        <v>44111</v>
      </c>
      <c r="AJ286" s="39">
        <v>44111</v>
      </c>
      <c r="AK286" s="231" t="s">
        <v>498</v>
      </c>
      <c r="AL286" s="230">
        <v>44154</v>
      </c>
      <c r="AM286" s="42">
        <v>1557031765</v>
      </c>
      <c r="AN286" s="230">
        <v>44914</v>
      </c>
      <c r="AO286" s="39" t="e">
        <f t="shared" si="331"/>
        <v>#REF!</v>
      </c>
    </row>
    <row r="287" spans="1:41" ht="39">
      <c r="A287" s="11">
        <f t="shared" si="311"/>
        <v>32</v>
      </c>
      <c r="B287" s="16" t="str">
        <f>VLOOKUP(A287,'Tên tỉnh'!$A$3:$C$65,2,FALSE)</f>
        <v>VNPT Kon Tum</v>
      </c>
      <c r="C287" s="17" t="str">
        <f>VLOOKUP(A287,'Tên tỉnh'!$A$3:$C$65,3,FALSE)</f>
        <v>Kon Tum</v>
      </c>
      <c r="D287" s="18" t="s">
        <v>485</v>
      </c>
      <c r="E287" s="17" t="s">
        <v>486</v>
      </c>
      <c r="F287" s="19">
        <v>43633</v>
      </c>
      <c r="G287" s="11">
        <v>3</v>
      </c>
      <c r="H287" s="12" t="s">
        <v>494</v>
      </c>
      <c r="I287" s="20">
        <v>44056</v>
      </c>
      <c r="J287" s="21" t="s">
        <v>419</v>
      </c>
      <c r="K287" s="11" t="s">
        <v>26</v>
      </c>
      <c r="L287" s="13">
        <v>829150</v>
      </c>
      <c r="M287" s="13" t="e">
        <f>VLOOKUP(C287,[3]!Table1[[Province]:[Ngày HĐ dự phòng]],5,FALSE)</f>
        <v>#REF!</v>
      </c>
      <c r="N287" s="13" t="e">
        <f>VLOOKUP(C287,[3]!Table1[[Province]:[Ngày HĐ dự phòng]],6,FALSE)</f>
        <v>#REF!</v>
      </c>
      <c r="O287" s="13" t="e">
        <f t="shared" si="300"/>
        <v>#REF!</v>
      </c>
      <c r="P287" s="12"/>
      <c r="Q287" s="22" t="e">
        <f>VLOOKUP(C287,[3]!Table1[[Province]:[Ngày HĐ dự phòng]],14,FALSE)</f>
        <v>#REF!</v>
      </c>
      <c r="R287" s="12"/>
      <c r="S287" s="22">
        <v>44180</v>
      </c>
      <c r="T287" s="22">
        <v>44118</v>
      </c>
      <c r="U287" s="22" t="e">
        <f t="shared" si="324"/>
        <v>#REF!</v>
      </c>
      <c r="V287" s="14" t="e">
        <f t="shared" si="325"/>
        <v>#REF!</v>
      </c>
      <c r="W287" s="12">
        <v>30</v>
      </c>
      <c r="X287" s="14" t="e">
        <f t="shared" si="326"/>
        <v>#REF!</v>
      </c>
      <c r="Y287" s="218" t="e">
        <f>VLOOKUP(C287,[3]!Table1[[Province]:[Ngày HĐ dự phòng]],30,FALSE)</f>
        <v>#REF!</v>
      </c>
      <c r="Z287" s="22" t="e">
        <f>VLOOKUP(C287,[3]!Table1[[Province]:[Ngày HĐ dự phòng]],31,FALSE)</f>
        <v>#REF!</v>
      </c>
      <c r="AA287" s="218" t="e">
        <f>VLOOKUP(C287,[3]!Table1[[Province]:[Ngày HĐ dự phòng]],32,FALSE)</f>
        <v>#REF!</v>
      </c>
      <c r="AB287" s="22" t="e">
        <f>VLOOKUP(C287,[3]!Table1[[Province]:[Ngày HĐ dự phòng]],33,FALSE)</f>
        <v>#REF!</v>
      </c>
      <c r="AC287" s="40" t="e">
        <f t="shared" si="327"/>
        <v>#REF!</v>
      </c>
      <c r="AD287" s="43" t="e">
        <f t="shared" si="328"/>
        <v>#REF!</v>
      </c>
      <c r="AE287" s="43" t="e">
        <f t="shared" si="329"/>
        <v>#REF!</v>
      </c>
      <c r="AF287" s="39" t="e">
        <f>VLOOKUP(C287,[3]!Table1[[Province]:[Ngày HĐ dự phòng]],12,FALSE)</f>
        <v>#REF!</v>
      </c>
      <c r="AG287" s="39" t="e">
        <f t="shared" si="330"/>
        <v>#REF!</v>
      </c>
      <c r="AH287" s="39">
        <v>44118</v>
      </c>
      <c r="AI287" s="39">
        <v>44132</v>
      </c>
      <c r="AJ287" s="39">
        <v>44132</v>
      </c>
      <c r="AK287" s="231" t="s">
        <v>499</v>
      </c>
      <c r="AL287" s="230">
        <v>44190</v>
      </c>
      <c r="AM287" s="42">
        <v>1453466784</v>
      </c>
      <c r="AN287" s="230">
        <v>44941</v>
      </c>
      <c r="AO287" s="39" t="e">
        <f t="shared" si="331"/>
        <v>#REF!</v>
      </c>
    </row>
    <row r="288" spans="1:41" ht="39">
      <c r="A288" s="11">
        <f t="shared" si="311"/>
        <v>32</v>
      </c>
      <c r="B288" s="16" t="str">
        <f>VLOOKUP(A288,'Tên tỉnh'!$A$3:$C$65,2,FALSE)</f>
        <v>VNPT Kon Tum</v>
      </c>
      <c r="C288" s="17" t="str">
        <f>VLOOKUP(A288,'Tên tỉnh'!$A$3:$C$65,3,FALSE)</f>
        <v>Kon Tum</v>
      </c>
      <c r="D288" s="18" t="s">
        <v>485</v>
      </c>
      <c r="E288" s="17" t="s">
        <v>486</v>
      </c>
      <c r="F288" s="19">
        <v>43633</v>
      </c>
      <c r="G288" s="11">
        <v>4</v>
      </c>
      <c r="H288" s="11" t="s">
        <v>489</v>
      </c>
      <c r="I288" s="20">
        <v>44056</v>
      </c>
      <c r="J288" s="21" t="s">
        <v>419</v>
      </c>
      <c r="K288" s="11" t="s">
        <v>26</v>
      </c>
      <c r="L288" s="13">
        <v>829150</v>
      </c>
      <c r="M288" s="13" t="e">
        <f>VLOOKUP(C288,[4]!Table1[[Province]:[Ngày HĐ dự phòng]],6,FALSE)</f>
        <v>#REF!</v>
      </c>
      <c r="N288" s="13" t="e">
        <f>VLOOKUP(C288,[4]!Table1[[Province]:[Ngày HĐ dự phòng]],7,FALSE)</f>
        <v>#REF!</v>
      </c>
      <c r="O288" s="13" t="e">
        <f t="shared" si="300"/>
        <v>#REF!</v>
      </c>
      <c r="P288" s="12"/>
      <c r="Q288" s="22" t="e">
        <f>VLOOKUP(C288,[4]!Table1[[Province]:[Ngày HĐ dự phòng]],16,FALSE)</f>
        <v>#REF!</v>
      </c>
      <c r="R288" s="12"/>
      <c r="S288" s="22">
        <v>44208</v>
      </c>
      <c r="T288" s="22">
        <v>44127</v>
      </c>
      <c r="U288" s="22" t="e">
        <f t="shared" si="324"/>
        <v>#REF!</v>
      </c>
      <c r="V288" s="14" t="e">
        <f t="shared" si="325"/>
        <v>#REF!</v>
      </c>
      <c r="W288" s="12">
        <v>30</v>
      </c>
      <c r="X288" s="14" t="e">
        <f t="shared" si="326"/>
        <v>#REF!</v>
      </c>
      <c r="Y288" s="218" t="e">
        <f>VLOOKUP(C288,[4]!Table1[[Province]:[Ngày HĐ dự phòng]],32,FALSE)</f>
        <v>#REF!</v>
      </c>
      <c r="Z288" s="22" t="e">
        <f>VLOOKUP(C288,[4]!Table1[[Province]:[Ngày HĐ dự phòng]],33,FALSE)</f>
        <v>#REF!</v>
      </c>
      <c r="AA288" s="218" t="e">
        <f>VLOOKUP(C288,[4]!Table1[[Province]:[Ngày HĐ dự phòng]],34,FALSE)</f>
        <v>#REF!</v>
      </c>
      <c r="AB288" s="22" t="e">
        <f>VLOOKUP(C288,[4]!Table1[[Province]:[Ngày HĐ dự phòng]],35,FALSE)</f>
        <v>#REF!</v>
      </c>
      <c r="AC288" s="40" t="e">
        <f t="shared" si="327"/>
        <v>#REF!</v>
      </c>
      <c r="AD288" s="43" t="e">
        <f t="shared" si="328"/>
        <v>#REF!</v>
      </c>
      <c r="AE288" s="43" t="e">
        <f t="shared" si="329"/>
        <v>#REF!</v>
      </c>
      <c r="AF288" s="39" t="e">
        <f>VLOOKUP(C288,[4]!Table1[[Province]:[Ngày HĐ dự phòng]],13,FALSE)</f>
        <v>#REF!</v>
      </c>
      <c r="AG288" s="39" t="e">
        <f t="shared" si="330"/>
        <v>#REF!</v>
      </c>
      <c r="AH288" s="39">
        <v>44127</v>
      </c>
      <c r="AI288" s="39">
        <v>44161</v>
      </c>
      <c r="AJ288" s="39">
        <v>44161</v>
      </c>
      <c r="AK288" s="231" t="s">
        <v>500</v>
      </c>
      <c r="AL288" s="230">
        <v>44214</v>
      </c>
      <c r="AM288" s="42">
        <v>241970845</v>
      </c>
      <c r="AN288" s="230">
        <v>44970</v>
      </c>
      <c r="AO288" s="39" t="e">
        <f t="shared" si="331"/>
        <v>#REF!</v>
      </c>
    </row>
    <row r="289" spans="1:41" ht="39">
      <c r="A289" s="11">
        <f t="shared" si="311"/>
        <v>32</v>
      </c>
      <c r="B289" s="16" t="str">
        <f>VLOOKUP(A289,'Tên tỉnh'!$A$3:$C$65,2,FALSE)</f>
        <v>VNPT Kon Tum</v>
      </c>
      <c r="C289" s="17" t="str">
        <f>VLOOKUP(A289,'Tên tỉnh'!$A$3:$C$65,3,FALSE)</f>
        <v>Kon Tum</v>
      </c>
      <c r="D289" s="18" t="s">
        <v>485</v>
      </c>
      <c r="E289" s="17" t="s">
        <v>486</v>
      </c>
      <c r="F289" s="19">
        <v>43633</v>
      </c>
      <c r="G289" s="11">
        <v>5</v>
      </c>
      <c r="H289" s="11" t="s">
        <v>490</v>
      </c>
      <c r="I289" s="20">
        <v>44056</v>
      </c>
      <c r="J289" s="21" t="s">
        <v>419</v>
      </c>
      <c r="K289" s="11" t="s">
        <v>26</v>
      </c>
      <c r="L289" s="13">
        <v>829150</v>
      </c>
      <c r="M289" s="13" t="e">
        <f>VLOOKUP(C289,[5]!Table1[[Province]:[Ngày HĐ dự phòng]],5,FALSE)</f>
        <v>#REF!</v>
      </c>
      <c r="N289" s="13" t="e">
        <f>VLOOKUP(C289,[5]!Table1[[Province]:[Ngày HĐ dự phòng]],6,FALSE)</f>
        <v>#REF!</v>
      </c>
      <c r="O289" s="13" t="e">
        <f t="shared" si="300"/>
        <v>#REF!</v>
      </c>
      <c r="P289" s="12"/>
      <c r="Q289" s="22" t="e">
        <f>VLOOKUP(C289,[5]!Table1[[Province]:[Ngày HĐ dự phòng]],14,FALSE)</f>
        <v>#REF!</v>
      </c>
      <c r="R289" s="12"/>
      <c r="S289" s="22">
        <v>44210</v>
      </c>
      <c r="T289" s="22">
        <v>44148</v>
      </c>
      <c r="U289" s="22" t="e">
        <f t="shared" si="324"/>
        <v>#REF!</v>
      </c>
      <c r="V289" s="14" t="e">
        <f t="shared" si="325"/>
        <v>#REF!</v>
      </c>
      <c r="W289" s="12">
        <v>30</v>
      </c>
      <c r="X289" s="14" t="e">
        <f t="shared" si="326"/>
        <v>#REF!</v>
      </c>
      <c r="Y289" s="218" t="e">
        <f>VLOOKUP(C289,[5]!Table1[[Province]:[Ngày HĐ dự phòng]],30,FALSE)</f>
        <v>#REF!</v>
      </c>
      <c r="Z289" s="22" t="e">
        <f>VLOOKUP(C289,[5]!Table1[[Province]:[Ngày HĐ dự phòng]],31,FALSE)</f>
        <v>#REF!</v>
      </c>
      <c r="AA289" s="218" t="e">
        <f>VLOOKUP(C289,[5]!Table1[[Province]:[Ngày HĐ dự phòng]],32,FALSE)</f>
        <v>#REF!</v>
      </c>
      <c r="AB289" s="22" t="e">
        <f>VLOOKUP(C289,[5]!Table1[[Province]:[Ngày HĐ dự phòng]],33,FALSE)</f>
        <v>#REF!</v>
      </c>
      <c r="AC289" s="40" t="e">
        <f t="shared" si="327"/>
        <v>#REF!</v>
      </c>
      <c r="AD289" s="43" t="e">
        <f t="shared" si="328"/>
        <v>#REF!</v>
      </c>
      <c r="AE289" s="43" t="e">
        <f t="shared" si="329"/>
        <v>#REF!</v>
      </c>
      <c r="AF289" s="39" t="e">
        <f>VLOOKUP(C289,[5]!Table1[[Province]:[Ngày HĐ dự phòng]],12,FALSE)</f>
        <v>#REF!</v>
      </c>
      <c r="AG289" s="39" t="e">
        <f t="shared" si="330"/>
        <v>#REF!</v>
      </c>
      <c r="AH289" s="39">
        <v>44148</v>
      </c>
      <c r="AI289" s="39">
        <v>44162</v>
      </c>
      <c r="AJ289" s="39">
        <v>44162</v>
      </c>
      <c r="AK289" s="232" t="s">
        <v>501</v>
      </c>
      <c r="AL289" s="230">
        <v>44214</v>
      </c>
      <c r="AM289" s="42">
        <v>786063220</v>
      </c>
      <c r="AN289" s="230">
        <v>44970</v>
      </c>
      <c r="AO289" s="39" t="e">
        <f t="shared" si="331"/>
        <v>#REF!</v>
      </c>
    </row>
    <row r="290" spans="1:41" ht="39">
      <c r="A290" s="11">
        <f t="shared" si="311"/>
        <v>32</v>
      </c>
      <c r="B290" s="16" t="str">
        <f>VLOOKUP(A290,'Tên tỉnh'!$A$3:$C$65,2,FALSE)</f>
        <v>VNPT Kon Tum</v>
      </c>
      <c r="C290" s="17" t="str">
        <f>VLOOKUP(A290,'Tên tỉnh'!$A$3:$C$65,3,FALSE)</f>
        <v>Kon Tum</v>
      </c>
      <c r="D290" s="18" t="s">
        <v>485</v>
      </c>
      <c r="E290" s="17" t="s">
        <v>486</v>
      </c>
      <c r="F290" s="19">
        <v>43633</v>
      </c>
      <c r="G290" s="11">
        <v>6</v>
      </c>
      <c r="H290" s="12" t="s">
        <v>491</v>
      </c>
      <c r="I290" s="20">
        <v>44056</v>
      </c>
      <c r="J290" s="21" t="s">
        <v>419</v>
      </c>
      <c r="K290" s="11" t="s">
        <v>26</v>
      </c>
      <c r="L290" s="13">
        <v>829150</v>
      </c>
      <c r="M290" s="13" t="e">
        <f>VLOOKUP(C290,[6]!Table1[[Province]:[Ngày HĐ dự phòng]],5,FALSE)</f>
        <v>#REF!</v>
      </c>
      <c r="N290" s="13" t="e">
        <f>VLOOKUP(C290,[6]!Table1[[Province]:[Ngày HĐ dự phòng]],6,FALSE)</f>
        <v>#REF!</v>
      </c>
      <c r="O290" s="13" t="e">
        <f t="shared" si="300"/>
        <v>#REF!</v>
      </c>
      <c r="P290" s="12"/>
      <c r="Q290" s="22" t="e">
        <f>VLOOKUP(C290,[6]!Table1[[Province]:[Ngày HĐ dự phòng]],14,FALSE)</f>
        <v>#REF!</v>
      </c>
      <c r="R290" s="12"/>
      <c r="S290" s="22">
        <v>44251</v>
      </c>
      <c r="T290" s="22">
        <v>44179</v>
      </c>
      <c r="U290" s="22" t="e">
        <f t="shared" si="324"/>
        <v>#REF!</v>
      </c>
      <c r="V290" s="14" t="e">
        <f t="shared" si="325"/>
        <v>#REF!</v>
      </c>
      <c r="W290" s="12">
        <v>30</v>
      </c>
      <c r="X290" s="14" t="e">
        <f t="shared" si="326"/>
        <v>#REF!</v>
      </c>
      <c r="Y290" s="218" t="e">
        <f>VLOOKUP(C290,[6]!Table1[[Province]:[Ngày HĐ dự phòng]],30,FALSE)</f>
        <v>#REF!</v>
      </c>
      <c r="Z290" s="22" t="e">
        <f>VLOOKUP(C290,[6]!Table1[[Province]:[Ngày HĐ dự phòng]],31,FALSE)</f>
        <v>#REF!</v>
      </c>
      <c r="AA290" s="218" t="e">
        <f>VLOOKUP(C290,[6]!Table1[[Province]:[Ngày HĐ dự phòng]],32,FALSE)</f>
        <v>#REF!</v>
      </c>
      <c r="AB290" s="22" t="e">
        <f>VLOOKUP(C290,[6]!Table1[[Province]:[Ngày HĐ dự phòng]],33,FALSE)</f>
        <v>#REF!</v>
      </c>
      <c r="AC290" s="40" t="e">
        <f t="shared" si="327"/>
        <v>#REF!</v>
      </c>
      <c r="AD290" s="43" t="e">
        <f t="shared" si="328"/>
        <v>#REF!</v>
      </c>
      <c r="AE290" s="43" t="e">
        <f t="shared" si="329"/>
        <v>#REF!</v>
      </c>
      <c r="AF290" s="39" t="e">
        <f>VLOOKUP(C290,[6]!Table1[[Province]:[Ngày HĐ dự phòng]],12,FALSE)</f>
        <v>#REF!</v>
      </c>
      <c r="AG290" s="39" t="e">
        <f t="shared" si="330"/>
        <v>#REF!</v>
      </c>
      <c r="AH290" s="39">
        <v>44179</v>
      </c>
      <c r="AI290" s="39">
        <v>44190</v>
      </c>
      <c r="AJ290" s="39">
        <v>44190</v>
      </c>
      <c r="AK290" s="232" t="s">
        <v>502</v>
      </c>
      <c r="AL290" s="230">
        <v>44259</v>
      </c>
      <c r="AM290" s="42">
        <v>1476131599</v>
      </c>
      <c r="AN290" s="230">
        <v>45012</v>
      </c>
      <c r="AO290" s="39" t="e">
        <f t="shared" si="331"/>
        <v>#REF!</v>
      </c>
    </row>
    <row r="291" spans="1:41" ht="39">
      <c r="A291" s="11">
        <f t="shared" si="311"/>
        <v>32</v>
      </c>
      <c r="B291" s="16" t="str">
        <f>VLOOKUP(A291,'Tên tỉnh'!$A$3:$C$65,2,FALSE)</f>
        <v>VNPT Kon Tum</v>
      </c>
      <c r="C291" s="17" t="str">
        <f>VLOOKUP(A291,'Tên tỉnh'!$A$3:$C$65,3,FALSE)</f>
        <v>Kon Tum</v>
      </c>
      <c r="D291" s="18" t="s">
        <v>485</v>
      </c>
      <c r="E291" s="17" t="s">
        <v>486</v>
      </c>
      <c r="F291" s="19">
        <v>43633</v>
      </c>
      <c r="G291" s="11">
        <v>7</v>
      </c>
      <c r="H291" s="11" t="s">
        <v>492</v>
      </c>
      <c r="I291" s="20">
        <v>44056</v>
      </c>
      <c r="J291" s="21" t="s">
        <v>419</v>
      </c>
      <c r="K291" s="11" t="s">
        <v>26</v>
      </c>
      <c r="L291" s="13">
        <v>829150</v>
      </c>
      <c r="M291" s="13" t="e">
        <f>VLOOKUP(C290,[7]!Table1[[Province]:[Ngày HĐ dự phòng]],6,FALSE)</f>
        <v>#REF!</v>
      </c>
      <c r="N291" s="13" t="e">
        <f>VLOOKUP(C290,[7]!Table1[[Province]:[Ngày HĐ dự phòng]],7,FALSE)</f>
        <v>#REF!</v>
      </c>
      <c r="O291" s="13" t="e">
        <f t="shared" si="300"/>
        <v>#REF!</v>
      </c>
      <c r="P291" s="12"/>
      <c r="Q291" s="22" t="e">
        <f>VLOOKUP(C290,[7]!Table1[[Province]:[Ngày HĐ dự phòng]],16,FALSE)</f>
        <v>#REF!</v>
      </c>
      <c r="R291" s="12"/>
      <c r="S291" s="22">
        <v>44263</v>
      </c>
      <c r="T291" s="22">
        <v>44200</v>
      </c>
      <c r="U291" s="22" t="e">
        <f t="shared" si="324"/>
        <v>#REF!</v>
      </c>
      <c r="V291" s="14" t="e">
        <f t="shared" si="325"/>
        <v>#REF!</v>
      </c>
      <c r="W291" s="12">
        <v>30</v>
      </c>
      <c r="X291" s="14" t="e">
        <f t="shared" si="326"/>
        <v>#REF!</v>
      </c>
      <c r="Y291" s="218" t="e">
        <f>VLOOKUP(C290,[7]!Table1[[Province]:[Ngày HĐ dự phòng]],32,FALSE)</f>
        <v>#REF!</v>
      </c>
      <c r="Z291" s="22" t="e">
        <f>VLOOKUP(C290,[7]!Table1[[Province]:[Ngày HĐ dự phòng]],33,FALSE)</f>
        <v>#REF!</v>
      </c>
      <c r="AA291" s="218" t="e">
        <f>VLOOKUP(C290,[7]!Table1[[Province]:[Ngày HĐ dự phòng]],34,FALSE)</f>
        <v>#REF!</v>
      </c>
      <c r="AB291" s="22" t="e">
        <f>VLOOKUP(C290,[7]!Table1[[Province]:[Ngày HĐ dự phòng]],35,FALSE)</f>
        <v>#REF!</v>
      </c>
      <c r="AC291" s="40" t="e">
        <f t="shared" si="327"/>
        <v>#REF!</v>
      </c>
      <c r="AD291" s="43" t="e">
        <f t="shared" si="328"/>
        <v>#REF!</v>
      </c>
      <c r="AE291" s="43" t="e">
        <f t="shared" si="329"/>
        <v>#REF!</v>
      </c>
      <c r="AF291" s="39" t="e">
        <f>VLOOKUP(C290,[7]!Table1[[Province]:[Ngày HĐ dự phòng]],13,FALSE)</f>
        <v>#REF!</v>
      </c>
      <c r="AG291" s="39" t="e">
        <f t="shared" si="330"/>
        <v>#REF!</v>
      </c>
      <c r="AH291" s="39">
        <v>44200</v>
      </c>
      <c r="AI291" s="39">
        <v>44210</v>
      </c>
      <c r="AJ291" s="39">
        <v>44210</v>
      </c>
      <c r="AK291" s="232" t="s">
        <v>503</v>
      </c>
      <c r="AL291" s="230">
        <v>44272</v>
      </c>
      <c r="AM291" s="42">
        <v>492515100</v>
      </c>
      <c r="AN291" s="230">
        <v>45023</v>
      </c>
      <c r="AO291" s="39" t="e">
        <f t="shared" si="331"/>
        <v>#REF!</v>
      </c>
    </row>
    <row r="292" spans="1:41" ht="39">
      <c r="A292" s="11">
        <f t="shared" si="311"/>
        <v>32</v>
      </c>
      <c r="B292" s="16" t="str">
        <f>VLOOKUP(A292,'Tên tỉnh'!$A$3:$C$65,2,FALSE)</f>
        <v>VNPT Kon Tum</v>
      </c>
      <c r="C292" s="17" t="str">
        <f>VLOOKUP(A292,'Tên tỉnh'!$A$3:$C$65,3,FALSE)</f>
        <v>Kon Tum</v>
      </c>
      <c r="D292" s="18" t="s">
        <v>485</v>
      </c>
      <c r="E292" s="17" t="s">
        <v>486</v>
      </c>
      <c r="F292" s="19">
        <v>43633</v>
      </c>
      <c r="G292" s="11">
        <v>8</v>
      </c>
      <c r="H292" s="11" t="s">
        <v>493</v>
      </c>
      <c r="I292" s="20">
        <v>44056</v>
      </c>
      <c r="J292" s="21" t="s">
        <v>419</v>
      </c>
      <c r="K292" s="11" t="s">
        <v>26</v>
      </c>
      <c r="L292" s="13">
        <v>829150</v>
      </c>
      <c r="M292" s="13" t="e">
        <f>VLOOKUP(C292,[8]Sheet1!$B$2:$AH$2,5,FALSE)</f>
        <v>#N/A</v>
      </c>
      <c r="N292" s="13" t="e">
        <f>VLOOKUP(C292,[8]Sheet1!$B$2:$AH$2,6,FALSE)</f>
        <v>#N/A</v>
      </c>
      <c r="O292" s="13" t="e">
        <f t="shared" si="300"/>
        <v>#N/A</v>
      </c>
      <c r="P292" s="12"/>
      <c r="Q292" s="22" t="e">
        <f>VLOOKUP(C292,[8]Sheet1!$B$2:$AH$2,14,FALSE)</f>
        <v>#N/A</v>
      </c>
      <c r="R292" s="12"/>
      <c r="S292" s="22">
        <v>44279</v>
      </c>
      <c r="T292" s="22">
        <v>44223</v>
      </c>
      <c r="U292" s="22" t="e">
        <f t="shared" si="324"/>
        <v>#N/A</v>
      </c>
      <c r="V292" s="14" t="e">
        <f t="shared" si="325"/>
        <v>#N/A</v>
      </c>
      <c r="W292" s="12">
        <v>30</v>
      </c>
      <c r="X292" s="14" t="e">
        <f t="shared" si="326"/>
        <v>#N/A</v>
      </c>
      <c r="Y292" s="218" t="e">
        <f>VLOOKUP(C292,[8]Sheet1!$B$2:$AH$2,30,FALSE)</f>
        <v>#N/A</v>
      </c>
      <c r="Z292" s="22" t="e">
        <f>VLOOKUP(C292,[8]Sheet1!$B$2:$AH$2,31,FALSE)</f>
        <v>#N/A</v>
      </c>
      <c r="AA292" s="218" t="e">
        <f>VLOOKUP(C292,[8]Sheet1!$B$2:$AH$2,32,FALSE)</f>
        <v>#N/A</v>
      </c>
      <c r="AB292" s="22" t="e">
        <f>VLOOKUP(C292,[8]Sheet1!$B$2:$AH$2,33,FALSE)</f>
        <v>#N/A</v>
      </c>
      <c r="AC292" s="40" t="e">
        <f t="shared" si="327"/>
        <v>#N/A</v>
      </c>
      <c r="AD292" s="43" t="e">
        <f t="shared" si="328"/>
        <v>#N/A</v>
      </c>
      <c r="AE292" s="43" t="e">
        <f t="shared" si="329"/>
        <v>#N/A</v>
      </c>
      <c r="AF292" s="39" t="e">
        <f>VLOOKUP(C292,[8]Sheet1!$B$2:$AH$2,12,FALSE)</f>
        <v>#N/A</v>
      </c>
      <c r="AG292" s="39" t="e">
        <f t="shared" si="330"/>
        <v>#N/A</v>
      </c>
      <c r="AH292" s="39">
        <v>44223</v>
      </c>
      <c r="AI292" s="39">
        <v>44230</v>
      </c>
      <c r="AJ292" s="39">
        <v>44230</v>
      </c>
      <c r="AK292" s="232" t="s">
        <v>504</v>
      </c>
      <c r="AL292" s="230">
        <v>44288</v>
      </c>
      <c r="AM292" s="42">
        <v>262218688</v>
      </c>
      <c r="AN292" s="230">
        <v>45040</v>
      </c>
      <c r="AO292" s="39" t="e">
        <f t="shared" si="331"/>
        <v>#N/A</v>
      </c>
    </row>
    <row r="293" spans="1:41" ht="28.5" customHeight="1">
      <c r="A293" s="23"/>
      <c r="B293" s="24" t="str">
        <f t="shared" ref="B293" si="332">B285&amp;" Total"</f>
        <v>VNPT Kon Tum Total</v>
      </c>
      <c r="C293" s="24"/>
      <c r="D293" s="25"/>
      <c r="E293" s="228"/>
      <c r="F293" s="26"/>
      <c r="G293" s="23"/>
      <c r="H293" s="25"/>
      <c r="I293" s="26"/>
      <c r="J293" s="27"/>
      <c r="K293" s="25"/>
      <c r="L293" s="28"/>
      <c r="M293" s="28"/>
      <c r="N293" s="28"/>
      <c r="O293" s="29" t="e">
        <f t="shared" ref="O293" si="333">SUBTOTAL(9,O285:O292)</f>
        <v>#REF!</v>
      </c>
      <c r="P293" s="12"/>
      <c r="Q293" s="11"/>
      <c r="R293" s="28"/>
      <c r="S293" s="30"/>
      <c r="T293" s="31"/>
      <c r="U293" s="22"/>
      <c r="V293" s="32"/>
      <c r="W293" s="33"/>
      <c r="X293" s="14"/>
      <c r="Y293" s="218"/>
      <c r="Z293" s="22"/>
      <c r="AA293" s="218"/>
      <c r="AB293" s="22"/>
      <c r="AC293" s="38"/>
      <c r="AD293" s="38"/>
      <c r="AE293" s="38"/>
      <c r="AF293" s="38"/>
      <c r="AG293" s="38"/>
      <c r="AH293" s="38"/>
      <c r="AI293" s="38"/>
      <c r="AJ293" s="38"/>
      <c r="AK293" s="38"/>
      <c r="AL293" s="38"/>
      <c r="AM293" s="38"/>
      <c r="AN293" s="38"/>
      <c r="AO293" s="38"/>
    </row>
    <row r="294" spans="1:41" ht="39">
      <c r="A294" s="11">
        <f t="shared" si="311"/>
        <v>33</v>
      </c>
      <c r="B294" s="16" t="str">
        <f>VLOOKUP(A294,'Tên tỉnh'!$A$3:$C$65,2,FALSE)</f>
        <v>VNPT Khánh Hòa</v>
      </c>
      <c r="C294" s="17" t="str">
        <f>VLOOKUP(A294,'Tên tỉnh'!$A$3:$C$65,3,FALSE)</f>
        <v>Khánh Hòa</v>
      </c>
      <c r="D294" s="18" t="s">
        <v>485</v>
      </c>
      <c r="E294" s="17" t="s">
        <v>486</v>
      </c>
      <c r="F294" s="19">
        <v>43633</v>
      </c>
      <c r="G294" s="11">
        <v>1</v>
      </c>
      <c r="H294" s="11" t="s">
        <v>487</v>
      </c>
      <c r="I294" s="20">
        <v>44056</v>
      </c>
      <c r="J294" s="21" t="s">
        <v>419</v>
      </c>
      <c r="K294" s="11" t="s">
        <v>26</v>
      </c>
      <c r="L294" s="13">
        <v>829150</v>
      </c>
      <c r="M294" s="13" t="e">
        <f>VLOOKUP(C294,[1]!Table1[[Province]:[Ngày HĐ dự phòng]],5,FALSE)</f>
        <v>#REF!</v>
      </c>
      <c r="N294" s="13" t="e">
        <f>VLOOKUP(C294,[1]!Table1[[Province]:[Ngày HĐ dự phòng]],6,FALSE)</f>
        <v>#REF!</v>
      </c>
      <c r="O294" s="13" t="e">
        <f t="shared" si="300"/>
        <v>#REF!</v>
      </c>
      <c r="P294" s="12"/>
      <c r="Q294" s="22" t="e">
        <f>VLOOKUP(C294,[1]!Table1[[Province]:[Ngày HĐ dự phòng]],15,FALSE)</f>
        <v>#REF!</v>
      </c>
      <c r="R294" s="12"/>
      <c r="S294" s="22">
        <v>44153</v>
      </c>
      <c r="T294" s="22">
        <v>44068</v>
      </c>
      <c r="U294" s="22" t="e">
        <f t="shared" ref="U294:U301" si="334">Q294</f>
        <v>#REF!</v>
      </c>
      <c r="V294" s="14" t="e">
        <f t="shared" ref="V294:V301" si="335">U294-T294+1</f>
        <v>#REF!</v>
      </c>
      <c r="W294" s="12">
        <v>45</v>
      </c>
      <c r="X294" s="14" t="e">
        <f t="shared" ref="X294:X301" si="336">V294-W294</f>
        <v>#REF!</v>
      </c>
      <c r="Y294" s="218" t="e">
        <f>VLOOKUP(C294,[1]!Table1[[Province]:[Ngày HĐ dự phòng]],34,FALSE)</f>
        <v>#REF!</v>
      </c>
      <c r="Z294" s="22" t="e">
        <f>VLOOKUP(C294,[1]!Table1[[Province]:[Ngày HĐ dự phòng]],35,FALSE)</f>
        <v>#REF!</v>
      </c>
      <c r="AA294" s="218" t="e">
        <f>VLOOKUP(C294,[1]!Table1[[Province]:[Ngày HĐ dự phòng]],36,FALSE)</f>
        <v>#REF!</v>
      </c>
      <c r="AB294" s="22" t="e">
        <f>VLOOKUP(C294,[1]!Table1[[Province]:[Ngày HĐ dự phòng]],37,FALSE)</f>
        <v>#REF!</v>
      </c>
      <c r="AC294" s="40" t="e">
        <f t="shared" ref="AC294:AC301" si="337">O294</f>
        <v>#REF!</v>
      </c>
      <c r="AD294" s="43" t="e">
        <f t="shared" ref="AD294:AD301" si="338">AC294*0.1</f>
        <v>#REF!</v>
      </c>
      <c r="AE294" s="43" t="e">
        <f t="shared" ref="AE294:AE301" si="339">AC294+AD294</f>
        <v>#REF!</v>
      </c>
      <c r="AF294" s="39" t="e">
        <f>VLOOKUP(C294,[1]!Table1[[Province]:[Ngày HĐ dự phòng]],13,FALSE)</f>
        <v>#REF!</v>
      </c>
      <c r="AG294" s="39" t="e">
        <f t="shared" ref="AG294:AG301" si="340">AF294</f>
        <v>#REF!</v>
      </c>
      <c r="AH294" s="39">
        <v>44068</v>
      </c>
      <c r="AI294" s="39">
        <v>44097</v>
      </c>
      <c r="AJ294" s="39">
        <v>44097</v>
      </c>
      <c r="AK294" s="231" t="s">
        <v>497</v>
      </c>
      <c r="AL294" s="230">
        <v>44153</v>
      </c>
      <c r="AM294" s="42">
        <v>3008400799</v>
      </c>
      <c r="AN294" s="230">
        <v>44913</v>
      </c>
      <c r="AO294" s="39" t="e">
        <f t="shared" ref="AO294:AO301" si="341">AF294</f>
        <v>#REF!</v>
      </c>
    </row>
    <row r="295" spans="1:41" ht="39">
      <c r="A295" s="11">
        <f t="shared" si="311"/>
        <v>33</v>
      </c>
      <c r="B295" s="16" t="str">
        <f>VLOOKUP(A295,'Tên tỉnh'!$A$3:$C$65,2,FALSE)</f>
        <v>VNPT Khánh Hòa</v>
      </c>
      <c r="C295" s="17" t="str">
        <f>VLOOKUP(A295,'Tên tỉnh'!$A$3:$C$65,3,FALSE)</f>
        <v>Khánh Hòa</v>
      </c>
      <c r="D295" s="18" t="s">
        <v>485</v>
      </c>
      <c r="E295" s="17" t="s">
        <v>486</v>
      </c>
      <c r="F295" s="19">
        <v>43633</v>
      </c>
      <c r="G295" s="11">
        <v>2</v>
      </c>
      <c r="H295" s="12" t="s">
        <v>488</v>
      </c>
      <c r="I295" s="20">
        <v>44056</v>
      </c>
      <c r="J295" s="21" t="s">
        <v>419</v>
      </c>
      <c r="K295" s="11" t="s">
        <v>26</v>
      </c>
      <c r="L295" s="13">
        <v>829150</v>
      </c>
      <c r="M295" s="13" t="e">
        <f>VLOOKUP(C295,[2]!Table1[[Province]:[Ngày HĐ dự phòng]],5,FALSE)</f>
        <v>#REF!</v>
      </c>
      <c r="N295" s="13" t="e">
        <f>VLOOKUP(C295,[2]!Table1[[Province]:[Ngày HĐ dự phòng]],6,FALSE)</f>
        <v>#REF!</v>
      </c>
      <c r="O295" s="13" t="e">
        <f t="shared" si="300"/>
        <v>#REF!</v>
      </c>
      <c r="P295" s="12"/>
      <c r="Q295" s="22" t="e">
        <f>VLOOKUP(C295,[2]!Table1[[Province]:[Ngày HĐ dự phòng]],14,FALSE)</f>
        <v>#REF!</v>
      </c>
      <c r="R295" s="12"/>
      <c r="S295" s="22">
        <v>44154</v>
      </c>
      <c r="T295" s="22">
        <v>44091</v>
      </c>
      <c r="U295" s="22" t="e">
        <f t="shared" si="334"/>
        <v>#REF!</v>
      </c>
      <c r="V295" s="14" t="e">
        <f t="shared" si="335"/>
        <v>#REF!</v>
      </c>
      <c r="W295" s="12">
        <v>30</v>
      </c>
      <c r="X295" s="14" t="e">
        <f t="shared" si="336"/>
        <v>#REF!</v>
      </c>
      <c r="Y295" s="218" t="e">
        <f>VLOOKUP(C295,[2]!Table1[[Province]:[Ngày HĐ dự phòng]],30,FALSE)</f>
        <v>#REF!</v>
      </c>
      <c r="Z295" s="22" t="e">
        <f>VLOOKUP(C295,[2]!Table1[[Province]:[Ngày HĐ dự phòng]],31,FALSE)</f>
        <v>#REF!</v>
      </c>
      <c r="AA295" s="218" t="e">
        <f>VLOOKUP(C295,[2]!Table1[[Province]:[Ngày HĐ dự phòng]],32,FALSE)</f>
        <v>#REF!</v>
      </c>
      <c r="AB295" s="22" t="e">
        <f>VLOOKUP(C295,[2]!Table1[[Province]:[Ngày HĐ dự phòng]],33,FALSE)</f>
        <v>#REF!</v>
      </c>
      <c r="AC295" s="40" t="e">
        <f t="shared" si="337"/>
        <v>#REF!</v>
      </c>
      <c r="AD295" s="43" t="e">
        <f t="shared" si="338"/>
        <v>#REF!</v>
      </c>
      <c r="AE295" s="43" t="e">
        <f t="shared" si="339"/>
        <v>#REF!</v>
      </c>
      <c r="AF295" s="39" t="e">
        <f>VLOOKUP(C295,[2]!Table1[[Province]:[Ngày HĐ dự phòng]],12,FALSE)</f>
        <v>#REF!</v>
      </c>
      <c r="AG295" s="39" t="e">
        <f t="shared" si="340"/>
        <v>#REF!</v>
      </c>
      <c r="AH295" s="39">
        <v>44091</v>
      </c>
      <c r="AI295" s="39">
        <v>44111</v>
      </c>
      <c r="AJ295" s="39">
        <v>44111</v>
      </c>
      <c r="AK295" s="231" t="s">
        <v>498</v>
      </c>
      <c r="AL295" s="230">
        <v>44154</v>
      </c>
      <c r="AM295" s="42">
        <v>1557031765</v>
      </c>
      <c r="AN295" s="230">
        <v>44914</v>
      </c>
      <c r="AO295" s="39" t="e">
        <f t="shared" si="341"/>
        <v>#REF!</v>
      </c>
    </row>
    <row r="296" spans="1:41" ht="39">
      <c r="A296" s="11">
        <f t="shared" si="311"/>
        <v>33</v>
      </c>
      <c r="B296" s="16" t="str">
        <f>VLOOKUP(A296,'Tên tỉnh'!$A$3:$C$65,2,FALSE)</f>
        <v>VNPT Khánh Hòa</v>
      </c>
      <c r="C296" s="17" t="str">
        <f>VLOOKUP(A296,'Tên tỉnh'!$A$3:$C$65,3,FALSE)</f>
        <v>Khánh Hòa</v>
      </c>
      <c r="D296" s="18" t="s">
        <v>485</v>
      </c>
      <c r="E296" s="17" t="s">
        <v>486</v>
      </c>
      <c r="F296" s="19">
        <v>43633</v>
      </c>
      <c r="G296" s="11">
        <v>3</v>
      </c>
      <c r="H296" s="12" t="s">
        <v>494</v>
      </c>
      <c r="I296" s="20">
        <v>44056</v>
      </c>
      <c r="J296" s="21" t="s">
        <v>419</v>
      </c>
      <c r="K296" s="11" t="s">
        <v>26</v>
      </c>
      <c r="L296" s="13">
        <v>829150</v>
      </c>
      <c r="M296" s="13" t="e">
        <f>VLOOKUP(C296,[3]!Table1[[Province]:[Ngày HĐ dự phòng]],5,FALSE)</f>
        <v>#REF!</v>
      </c>
      <c r="N296" s="13" t="e">
        <f>VLOOKUP(C296,[3]!Table1[[Province]:[Ngày HĐ dự phòng]],6,FALSE)</f>
        <v>#REF!</v>
      </c>
      <c r="O296" s="13" t="e">
        <f t="shared" si="300"/>
        <v>#REF!</v>
      </c>
      <c r="P296" s="12"/>
      <c r="Q296" s="22" t="e">
        <f>VLOOKUP(C296,[3]!Table1[[Province]:[Ngày HĐ dự phòng]],14,FALSE)</f>
        <v>#REF!</v>
      </c>
      <c r="R296" s="12"/>
      <c r="S296" s="22">
        <v>44180</v>
      </c>
      <c r="T296" s="22">
        <v>44118</v>
      </c>
      <c r="U296" s="22" t="e">
        <f t="shared" si="334"/>
        <v>#REF!</v>
      </c>
      <c r="V296" s="14" t="e">
        <f t="shared" si="335"/>
        <v>#REF!</v>
      </c>
      <c r="W296" s="12">
        <v>30</v>
      </c>
      <c r="X296" s="14" t="e">
        <f t="shared" si="336"/>
        <v>#REF!</v>
      </c>
      <c r="Y296" s="218" t="e">
        <f>VLOOKUP(C296,[3]!Table1[[Province]:[Ngày HĐ dự phòng]],30,FALSE)</f>
        <v>#REF!</v>
      </c>
      <c r="Z296" s="22" t="e">
        <f>VLOOKUP(C296,[3]!Table1[[Province]:[Ngày HĐ dự phòng]],31,FALSE)</f>
        <v>#REF!</v>
      </c>
      <c r="AA296" s="218" t="e">
        <f>VLOOKUP(C296,[3]!Table1[[Province]:[Ngày HĐ dự phòng]],32,FALSE)</f>
        <v>#REF!</v>
      </c>
      <c r="AB296" s="22" t="e">
        <f>VLOOKUP(C296,[3]!Table1[[Province]:[Ngày HĐ dự phòng]],33,FALSE)</f>
        <v>#REF!</v>
      </c>
      <c r="AC296" s="40" t="e">
        <f t="shared" si="337"/>
        <v>#REF!</v>
      </c>
      <c r="AD296" s="43" t="e">
        <f t="shared" si="338"/>
        <v>#REF!</v>
      </c>
      <c r="AE296" s="43" t="e">
        <f t="shared" si="339"/>
        <v>#REF!</v>
      </c>
      <c r="AF296" s="39" t="e">
        <f>VLOOKUP(C296,[3]!Table1[[Province]:[Ngày HĐ dự phòng]],12,FALSE)</f>
        <v>#REF!</v>
      </c>
      <c r="AG296" s="39" t="e">
        <f t="shared" si="340"/>
        <v>#REF!</v>
      </c>
      <c r="AH296" s="39">
        <v>44118</v>
      </c>
      <c r="AI296" s="39">
        <v>44132</v>
      </c>
      <c r="AJ296" s="39">
        <v>44132</v>
      </c>
      <c r="AK296" s="231" t="s">
        <v>499</v>
      </c>
      <c r="AL296" s="230">
        <v>44190</v>
      </c>
      <c r="AM296" s="42">
        <v>1453466784</v>
      </c>
      <c r="AN296" s="230">
        <v>44941</v>
      </c>
      <c r="AO296" s="39" t="e">
        <f t="shared" si="341"/>
        <v>#REF!</v>
      </c>
    </row>
    <row r="297" spans="1:41" ht="39">
      <c r="A297" s="11">
        <f t="shared" si="311"/>
        <v>33</v>
      </c>
      <c r="B297" s="16" t="str">
        <f>VLOOKUP(A297,'Tên tỉnh'!$A$3:$C$65,2,FALSE)</f>
        <v>VNPT Khánh Hòa</v>
      </c>
      <c r="C297" s="17" t="str">
        <f>VLOOKUP(A297,'Tên tỉnh'!$A$3:$C$65,3,FALSE)</f>
        <v>Khánh Hòa</v>
      </c>
      <c r="D297" s="18" t="s">
        <v>485</v>
      </c>
      <c r="E297" s="17" t="s">
        <v>486</v>
      </c>
      <c r="F297" s="19">
        <v>43633</v>
      </c>
      <c r="G297" s="11">
        <v>4</v>
      </c>
      <c r="H297" s="11" t="s">
        <v>489</v>
      </c>
      <c r="I297" s="20">
        <v>44056</v>
      </c>
      <c r="J297" s="21" t="s">
        <v>419</v>
      </c>
      <c r="K297" s="11" t="s">
        <v>26</v>
      </c>
      <c r="L297" s="13">
        <v>829150</v>
      </c>
      <c r="M297" s="13" t="e">
        <f>VLOOKUP(C297,[4]!Table1[[Province]:[Ngày HĐ dự phòng]],6,FALSE)</f>
        <v>#REF!</v>
      </c>
      <c r="N297" s="13" t="e">
        <f>VLOOKUP(C297,[4]!Table1[[Province]:[Ngày HĐ dự phòng]],7,FALSE)</f>
        <v>#REF!</v>
      </c>
      <c r="O297" s="13" t="e">
        <f t="shared" si="300"/>
        <v>#REF!</v>
      </c>
      <c r="P297" s="12"/>
      <c r="Q297" s="22" t="e">
        <f>VLOOKUP(C297,[4]!Table1[[Province]:[Ngày HĐ dự phòng]],16,FALSE)</f>
        <v>#REF!</v>
      </c>
      <c r="R297" s="12"/>
      <c r="S297" s="22">
        <v>44208</v>
      </c>
      <c r="T297" s="22">
        <v>44127</v>
      </c>
      <c r="U297" s="22" t="e">
        <f t="shared" si="334"/>
        <v>#REF!</v>
      </c>
      <c r="V297" s="14" t="e">
        <f t="shared" si="335"/>
        <v>#REF!</v>
      </c>
      <c r="W297" s="12">
        <v>30</v>
      </c>
      <c r="X297" s="14" t="e">
        <f t="shared" si="336"/>
        <v>#REF!</v>
      </c>
      <c r="Y297" s="218" t="e">
        <f>VLOOKUP(C297,[4]!Table1[[Province]:[Ngày HĐ dự phòng]],32,FALSE)</f>
        <v>#REF!</v>
      </c>
      <c r="Z297" s="22" t="e">
        <f>VLOOKUP(C297,[4]!Table1[[Province]:[Ngày HĐ dự phòng]],33,FALSE)</f>
        <v>#REF!</v>
      </c>
      <c r="AA297" s="218" t="e">
        <f>VLOOKUP(C297,[4]!Table1[[Province]:[Ngày HĐ dự phòng]],34,FALSE)</f>
        <v>#REF!</v>
      </c>
      <c r="AB297" s="22" t="e">
        <f>VLOOKUP(C297,[4]!Table1[[Province]:[Ngày HĐ dự phòng]],35,FALSE)</f>
        <v>#REF!</v>
      </c>
      <c r="AC297" s="40" t="e">
        <f t="shared" si="337"/>
        <v>#REF!</v>
      </c>
      <c r="AD297" s="43" t="e">
        <f t="shared" si="338"/>
        <v>#REF!</v>
      </c>
      <c r="AE297" s="43" t="e">
        <f t="shared" si="339"/>
        <v>#REF!</v>
      </c>
      <c r="AF297" s="39" t="e">
        <f>VLOOKUP(C297,[4]!Table1[[Province]:[Ngày HĐ dự phòng]],13,FALSE)</f>
        <v>#REF!</v>
      </c>
      <c r="AG297" s="39" t="e">
        <f t="shared" si="340"/>
        <v>#REF!</v>
      </c>
      <c r="AH297" s="39">
        <v>44127</v>
      </c>
      <c r="AI297" s="39">
        <v>44161</v>
      </c>
      <c r="AJ297" s="39">
        <v>44161</v>
      </c>
      <c r="AK297" s="231" t="s">
        <v>500</v>
      </c>
      <c r="AL297" s="230">
        <v>44214</v>
      </c>
      <c r="AM297" s="42">
        <v>241970845</v>
      </c>
      <c r="AN297" s="230">
        <v>44970</v>
      </c>
      <c r="AO297" s="39" t="e">
        <f t="shared" si="341"/>
        <v>#REF!</v>
      </c>
    </row>
    <row r="298" spans="1:41" ht="39">
      <c r="A298" s="11">
        <f t="shared" si="311"/>
        <v>33</v>
      </c>
      <c r="B298" s="16" t="str">
        <f>VLOOKUP(A298,'Tên tỉnh'!$A$3:$C$65,2,FALSE)</f>
        <v>VNPT Khánh Hòa</v>
      </c>
      <c r="C298" s="17" t="str">
        <f>VLOOKUP(A298,'Tên tỉnh'!$A$3:$C$65,3,FALSE)</f>
        <v>Khánh Hòa</v>
      </c>
      <c r="D298" s="18" t="s">
        <v>485</v>
      </c>
      <c r="E298" s="17" t="s">
        <v>486</v>
      </c>
      <c r="F298" s="19">
        <v>43633</v>
      </c>
      <c r="G298" s="11">
        <v>5</v>
      </c>
      <c r="H298" s="11" t="s">
        <v>490</v>
      </c>
      <c r="I298" s="20">
        <v>44056</v>
      </c>
      <c r="J298" s="21" t="s">
        <v>419</v>
      </c>
      <c r="K298" s="11" t="s">
        <v>26</v>
      </c>
      <c r="L298" s="13">
        <v>829150</v>
      </c>
      <c r="M298" s="13" t="e">
        <f>VLOOKUP(C298,[5]!Table1[[Province]:[Ngày HĐ dự phòng]],5,FALSE)</f>
        <v>#REF!</v>
      </c>
      <c r="N298" s="13" t="e">
        <f>VLOOKUP(C298,[5]!Table1[[Province]:[Ngày HĐ dự phòng]],6,FALSE)</f>
        <v>#REF!</v>
      </c>
      <c r="O298" s="13" t="e">
        <f t="shared" si="300"/>
        <v>#REF!</v>
      </c>
      <c r="P298" s="12"/>
      <c r="Q298" s="22" t="e">
        <f>VLOOKUP(C298,[5]!Table1[[Province]:[Ngày HĐ dự phòng]],14,FALSE)</f>
        <v>#REF!</v>
      </c>
      <c r="R298" s="12"/>
      <c r="S298" s="22">
        <v>44210</v>
      </c>
      <c r="T298" s="22">
        <v>44148</v>
      </c>
      <c r="U298" s="22" t="e">
        <f t="shared" si="334"/>
        <v>#REF!</v>
      </c>
      <c r="V298" s="14" t="e">
        <f t="shared" si="335"/>
        <v>#REF!</v>
      </c>
      <c r="W298" s="12">
        <v>30</v>
      </c>
      <c r="X298" s="14" t="e">
        <f t="shared" si="336"/>
        <v>#REF!</v>
      </c>
      <c r="Y298" s="218" t="e">
        <f>VLOOKUP(C298,[5]!Table1[[Province]:[Ngày HĐ dự phòng]],30,FALSE)</f>
        <v>#REF!</v>
      </c>
      <c r="Z298" s="22" t="e">
        <f>VLOOKUP(C298,[5]!Table1[[Province]:[Ngày HĐ dự phòng]],31,FALSE)</f>
        <v>#REF!</v>
      </c>
      <c r="AA298" s="218" t="e">
        <f>VLOOKUP(C298,[5]!Table1[[Province]:[Ngày HĐ dự phòng]],32,FALSE)</f>
        <v>#REF!</v>
      </c>
      <c r="AB298" s="22" t="e">
        <f>VLOOKUP(C298,[5]!Table1[[Province]:[Ngày HĐ dự phòng]],33,FALSE)</f>
        <v>#REF!</v>
      </c>
      <c r="AC298" s="40" t="e">
        <f t="shared" si="337"/>
        <v>#REF!</v>
      </c>
      <c r="AD298" s="43" t="e">
        <f t="shared" si="338"/>
        <v>#REF!</v>
      </c>
      <c r="AE298" s="43" t="e">
        <f t="shared" si="339"/>
        <v>#REF!</v>
      </c>
      <c r="AF298" s="39" t="e">
        <f>VLOOKUP(C298,[5]!Table1[[Province]:[Ngày HĐ dự phòng]],12,FALSE)</f>
        <v>#REF!</v>
      </c>
      <c r="AG298" s="39" t="e">
        <f t="shared" si="340"/>
        <v>#REF!</v>
      </c>
      <c r="AH298" s="39">
        <v>44148</v>
      </c>
      <c r="AI298" s="39">
        <v>44162</v>
      </c>
      <c r="AJ298" s="39">
        <v>44162</v>
      </c>
      <c r="AK298" s="232" t="s">
        <v>501</v>
      </c>
      <c r="AL298" s="230">
        <v>44214</v>
      </c>
      <c r="AM298" s="42">
        <v>786063220</v>
      </c>
      <c r="AN298" s="230">
        <v>44970</v>
      </c>
      <c r="AO298" s="39" t="e">
        <f t="shared" si="341"/>
        <v>#REF!</v>
      </c>
    </row>
    <row r="299" spans="1:41" ht="39">
      <c r="A299" s="11">
        <f t="shared" si="311"/>
        <v>33</v>
      </c>
      <c r="B299" s="16" t="str">
        <f>VLOOKUP(A299,'Tên tỉnh'!$A$3:$C$65,2,FALSE)</f>
        <v>VNPT Khánh Hòa</v>
      </c>
      <c r="C299" s="17" t="str">
        <f>VLOOKUP(A299,'Tên tỉnh'!$A$3:$C$65,3,FALSE)</f>
        <v>Khánh Hòa</v>
      </c>
      <c r="D299" s="18" t="s">
        <v>485</v>
      </c>
      <c r="E299" s="17" t="s">
        <v>486</v>
      </c>
      <c r="F299" s="19">
        <v>43633</v>
      </c>
      <c r="G299" s="11">
        <v>6</v>
      </c>
      <c r="H299" s="12" t="s">
        <v>491</v>
      </c>
      <c r="I299" s="20">
        <v>44056</v>
      </c>
      <c r="J299" s="21" t="s">
        <v>419</v>
      </c>
      <c r="K299" s="11" t="s">
        <v>26</v>
      </c>
      <c r="L299" s="13">
        <v>829150</v>
      </c>
      <c r="M299" s="13" t="e">
        <f>VLOOKUP(C299,[6]!Table1[[Province]:[Ngày HĐ dự phòng]],5,FALSE)</f>
        <v>#REF!</v>
      </c>
      <c r="N299" s="13" t="e">
        <f>VLOOKUP(C299,[6]!Table1[[Province]:[Ngày HĐ dự phòng]],6,FALSE)</f>
        <v>#REF!</v>
      </c>
      <c r="O299" s="13" t="e">
        <f t="shared" si="300"/>
        <v>#REF!</v>
      </c>
      <c r="P299" s="12"/>
      <c r="Q299" s="22" t="e">
        <f>VLOOKUP(C299,[6]!Table1[[Province]:[Ngày HĐ dự phòng]],14,FALSE)</f>
        <v>#REF!</v>
      </c>
      <c r="R299" s="12"/>
      <c r="S299" s="22">
        <v>44251</v>
      </c>
      <c r="T299" s="22">
        <v>44179</v>
      </c>
      <c r="U299" s="22" t="e">
        <f t="shared" si="334"/>
        <v>#REF!</v>
      </c>
      <c r="V299" s="14" t="e">
        <f t="shared" si="335"/>
        <v>#REF!</v>
      </c>
      <c r="W299" s="12">
        <v>30</v>
      </c>
      <c r="X299" s="14" t="e">
        <f t="shared" si="336"/>
        <v>#REF!</v>
      </c>
      <c r="Y299" s="218" t="e">
        <f>VLOOKUP(C299,[6]!Table1[[Province]:[Ngày HĐ dự phòng]],30,FALSE)</f>
        <v>#REF!</v>
      </c>
      <c r="Z299" s="22" t="e">
        <f>VLOOKUP(C299,[6]!Table1[[Province]:[Ngày HĐ dự phòng]],31,FALSE)</f>
        <v>#REF!</v>
      </c>
      <c r="AA299" s="218" t="e">
        <f>VLOOKUP(C299,[6]!Table1[[Province]:[Ngày HĐ dự phòng]],32,FALSE)</f>
        <v>#REF!</v>
      </c>
      <c r="AB299" s="22" t="e">
        <f>VLOOKUP(C299,[6]!Table1[[Province]:[Ngày HĐ dự phòng]],33,FALSE)</f>
        <v>#REF!</v>
      </c>
      <c r="AC299" s="40" t="e">
        <f t="shared" si="337"/>
        <v>#REF!</v>
      </c>
      <c r="AD299" s="43" t="e">
        <f t="shared" si="338"/>
        <v>#REF!</v>
      </c>
      <c r="AE299" s="43" t="e">
        <f t="shared" si="339"/>
        <v>#REF!</v>
      </c>
      <c r="AF299" s="39" t="e">
        <f>VLOOKUP(C299,[6]!Table1[[Province]:[Ngày HĐ dự phòng]],12,FALSE)</f>
        <v>#REF!</v>
      </c>
      <c r="AG299" s="39" t="e">
        <f t="shared" si="340"/>
        <v>#REF!</v>
      </c>
      <c r="AH299" s="39">
        <v>44179</v>
      </c>
      <c r="AI299" s="39">
        <v>44190</v>
      </c>
      <c r="AJ299" s="39">
        <v>44190</v>
      </c>
      <c r="AK299" s="232" t="s">
        <v>502</v>
      </c>
      <c r="AL299" s="230">
        <v>44259</v>
      </c>
      <c r="AM299" s="42">
        <v>1476131599</v>
      </c>
      <c r="AN299" s="230">
        <v>45012</v>
      </c>
      <c r="AO299" s="39" t="e">
        <f t="shared" si="341"/>
        <v>#REF!</v>
      </c>
    </row>
    <row r="300" spans="1:41" ht="39">
      <c r="A300" s="11">
        <f t="shared" si="311"/>
        <v>33</v>
      </c>
      <c r="B300" s="16" t="str">
        <f>VLOOKUP(A300,'Tên tỉnh'!$A$3:$C$65,2,FALSE)</f>
        <v>VNPT Khánh Hòa</v>
      </c>
      <c r="C300" s="17" t="str">
        <f>VLOOKUP(A300,'Tên tỉnh'!$A$3:$C$65,3,FALSE)</f>
        <v>Khánh Hòa</v>
      </c>
      <c r="D300" s="18" t="s">
        <v>485</v>
      </c>
      <c r="E300" s="17" t="s">
        <v>486</v>
      </c>
      <c r="F300" s="19">
        <v>43633</v>
      </c>
      <c r="G300" s="11">
        <v>7</v>
      </c>
      <c r="H300" s="11" t="s">
        <v>492</v>
      </c>
      <c r="I300" s="20">
        <v>44056</v>
      </c>
      <c r="J300" s="21" t="s">
        <v>419</v>
      </c>
      <c r="K300" s="11" t="s">
        <v>26</v>
      </c>
      <c r="L300" s="13">
        <v>829150</v>
      </c>
      <c r="M300" s="13" t="e">
        <f>VLOOKUP(C299,[7]!Table1[[Province]:[Ngày HĐ dự phòng]],6,FALSE)</f>
        <v>#REF!</v>
      </c>
      <c r="N300" s="13" t="e">
        <f>VLOOKUP(C299,[7]!Table1[[Province]:[Ngày HĐ dự phòng]],7,FALSE)</f>
        <v>#REF!</v>
      </c>
      <c r="O300" s="13" t="e">
        <f t="shared" si="300"/>
        <v>#REF!</v>
      </c>
      <c r="P300" s="12"/>
      <c r="Q300" s="22" t="e">
        <f>VLOOKUP(C299,[7]!Table1[[Province]:[Ngày HĐ dự phòng]],16,FALSE)</f>
        <v>#REF!</v>
      </c>
      <c r="R300" s="12"/>
      <c r="S300" s="22">
        <v>44263</v>
      </c>
      <c r="T300" s="22">
        <v>44200</v>
      </c>
      <c r="U300" s="22" t="e">
        <f t="shared" si="334"/>
        <v>#REF!</v>
      </c>
      <c r="V300" s="14" t="e">
        <f t="shared" si="335"/>
        <v>#REF!</v>
      </c>
      <c r="W300" s="12">
        <v>30</v>
      </c>
      <c r="X300" s="14" t="e">
        <f t="shared" si="336"/>
        <v>#REF!</v>
      </c>
      <c r="Y300" s="218" t="e">
        <f>VLOOKUP(C299,[7]!Table1[[Province]:[Ngày HĐ dự phòng]],32,FALSE)</f>
        <v>#REF!</v>
      </c>
      <c r="Z300" s="22" t="e">
        <f>VLOOKUP(C299,[7]!Table1[[Province]:[Ngày HĐ dự phòng]],33,FALSE)</f>
        <v>#REF!</v>
      </c>
      <c r="AA300" s="218" t="e">
        <f>VLOOKUP(C299,[7]!Table1[[Province]:[Ngày HĐ dự phòng]],34,FALSE)</f>
        <v>#REF!</v>
      </c>
      <c r="AB300" s="22" t="e">
        <f>VLOOKUP(C299,[7]!Table1[[Province]:[Ngày HĐ dự phòng]],35,FALSE)</f>
        <v>#REF!</v>
      </c>
      <c r="AC300" s="40" t="e">
        <f t="shared" si="337"/>
        <v>#REF!</v>
      </c>
      <c r="AD300" s="43" t="e">
        <f t="shared" si="338"/>
        <v>#REF!</v>
      </c>
      <c r="AE300" s="43" t="e">
        <f t="shared" si="339"/>
        <v>#REF!</v>
      </c>
      <c r="AF300" s="39" t="e">
        <f>VLOOKUP(C299,[7]!Table1[[Province]:[Ngày HĐ dự phòng]],13,FALSE)</f>
        <v>#REF!</v>
      </c>
      <c r="AG300" s="39" t="e">
        <f t="shared" si="340"/>
        <v>#REF!</v>
      </c>
      <c r="AH300" s="39">
        <v>44200</v>
      </c>
      <c r="AI300" s="39">
        <v>44210</v>
      </c>
      <c r="AJ300" s="39">
        <v>44210</v>
      </c>
      <c r="AK300" s="232" t="s">
        <v>503</v>
      </c>
      <c r="AL300" s="230">
        <v>44272</v>
      </c>
      <c r="AM300" s="42">
        <v>492515100</v>
      </c>
      <c r="AN300" s="230">
        <v>45023</v>
      </c>
      <c r="AO300" s="39" t="e">
        <f t="shared" si="341"/>
        <v>#REF!</v>
      </c>
    </row>
    <row r="301" spans="1:41" ht="39">
      <c r="A301" s="11">
        <f t="shared" si="311"/>
        <v>33</v>
      </c>
      <c r="B301" s="16" t="str">
        <f>VLOOKUP(A301,'Tên tỉnh'!$A$3:$C$65,2,FALSE)</f>
        <v>VNPT Khánh Hòa</v>
      </c>
      <c r="C301" s="17" t="str">
        <f>VLOOKUP(A301,'Tên tỉnh'!$A$3:$C$65,3,FALSE)</f>
        <v>Khánh Hòa</v>
      </c>
      <c r="D301" s="18" t="s">
        <v>485</v>
      </c>
      <c r="E301" s="17" t="s">
        <v>486</v>
      </c>
      <c r="F301" s="19">
        <v>43633</v>
      </c>
      <c r="G301" s="11">
        <v>8</v>
      </c>
      <c r="H301" s="11" t="s">
        <v>493</v>
      </c>
      <c r="I301" s="20">
        <v>44056</v>
      </c>
      <c r="J301" s="21" t="s">
        <v>419</v>
      </c>
      <c r="K301" s="11" t="s">
        <v>26</v>
      </c>
      <c r="L301" s="13">
        <v>829150</v>
      </c>
      <c r="M301" s="13" t="e">
        <f>VLOOKUP(C301,[8]Sheet1!$B$2:$AH$2,5,FALSE)</f>
        <v>#N/A</v>
      </c>
      <c r="N301" s="13" t="e">
        <f>VLOOKUP(C301,[8]Sheet1!$B$2:$AH$2,6,FALSE)</f>
        <v>#N/A</v>
      </c>
      <c r="O301" s="13" t="e">
        <f t="shared" si="300"/>
        <v>#N/A</v>
      </c>
      <c r="P301" s="12"/>
      <c r="Q301" s="22" t="e">
        <f>VLOOKUP(C301,[8]Sheet1!$B$2:$AH$2,14,FALSE)</f>
        <v>#N/A</v>
      </c>
      <c r="R301" s="12"/>
      <c r="S301" s="22">
        <v>44279</v>
      </c>
      <c r="T301" s="22">
        <v>44223</v>
      </c>
      <c r="U301" s="22" t="e">
        <f t="shared" si="334"/>
        <v>#N/A</v>
      </c>
      <c r="V301" s="14" t="e">
        <f t="shared" si="335"/>
        <v>#N/A</v>
      </c>
      <c r="W301" s="12">
        <v>30</v>
      </c>
      <c r="X301" s="14" t="e">
        <f t="shared" si="336"/>
        <v>#N/A</v>
      </c>
      <c r="Y301" s="218" t="e">
        <f>VLOOKUP(C301,[8]Sheet1!$B$2:$AH$2,30,FALSE)</f>
        <v>#N/A</v>
      </c>
      <c r="Z301" s="22" t="e">
        <f>VLOOKUP(C301,[8]Sheet1!$B$2:$AH$2,31,FALSE)</f>
        <v>#N/A</v>
      </c>
      <c r="AA301" s="218" t="e">
        <f>VLOOKUP(C301,[8]Sheet1!$B$2:$AH$2,32,FALSE)</f>
        <v>#N/A</v>
      </c>
      <c r="AB301" s="22" t="e">
        <f>VLOOKUP(C301,[8]Sheet1!$B$2:$AH$2,33,FALSE)</f>
        <v>#N/A</v>
      </c>
      <c r="AC301" s="40" t="e">
        <f t="shared" si="337"/>
        <v>#N/A</v>
      </c>
      <c r="AD301" s="43" t="e">
        <f t="shared" si="338"/>
        <v>#N/A</v>
      </c>
      <c r="AE301" s="43" t="e">
        <f t="shared" si="339"/>
        <v>#N/A</v>
      </c>
      <c r="AF301" s="39" t="e">
        <f>VLOOKUP(C301,[8]Sheet1!$B$2:$AH$2,12,FALSE)</f>
        <v>#N/A</v>
      </c>
      <c r="AG301" s="39" t="e">
        <f t="shared" si="340"/>
        <v>#N/A</v>
      </c>
      <c r="AH301" s="39">
        <v>44223</v>
      </c>
      <c r="AI301" s="39">
        <v>44230</v>
      </c>
      <c r="AJ301" s="39">
        <v>44230</v>
      </c>
      <c r="AK301" s="232" t="s">
        <v>504</v>
      </c>
      <c r="AL301" s="230">
        <v>44288</v>
      </c>
      <c r="AM301" s="42">
        <v>262218688</v>
      </c>
      <c r="AN301" s="230">
        <v>45040</v>
      </c>
      <c r="AO301" s="39" t="e">
        <f t="shared" si="341"/>
        <v>#N/A</v>
      </c>
    </row>
    <row r="302" spans="1:41" ht="28.5" customHeight="1">
      <c r="A302" s="23"/>
      <c r="B302" s="24" t="str">
        <f t="shared" ref="B302" si="342">B294&amp;" Total"</f>
        <v>VNPT Khánh Hòa Total</v>
      </c>
      <c r="C302" s="24"/>
      <c r="D302" s="25"/>
      <c r="E302" s="228"/>
      <c r="F302" s="26"/>
      <c r="G302" s="23"/>
      <c r="H302" s="25"/>
      <c r="I302" s="26"/>
      <c r="J302" s="27"/>
      <c r="K302" s="25"/>
      <c r="L302" s="28"/>
      <c r="M302" s="28"/>
      <c r="N302" s="28"/>
      <c r="O302" s="29" t="e">
        <f t="shared" ref="O302" si="343">SUBTOTAL(9,O294:O301)</f>
        <v>#REF!</v>
      </c>
      <c r="P302" s="12"/>
      <c r="Q302" s="11"/>
      <c r="R302" s="28"/>
      <c r="S302" s="30"/>
      <c r="T302" s="31"/>
      <c r="U302" s="22"/>
      <c r="V302" s="32"/>
      <c r="W302" s="33"/>
      <c r="X302" s="14"/>
      <c r="Y302" s="218"/>
      <c r="Z302" s="22"/>
      <c r="AA302" s="218"/>
      <c r="AB302" s="22"/>
      <c r="AC302" s="38"/>
      <c r="AD302" s="38"/>
      <c r="AE302" s="38"/>
      <c r="AF302" s="38"/>
      <c r="AG302" s="38"/>
      <c r="AH302" s="38"/>
      <c r="AI302" s="38"/>
      <c r="AJ302" s="38"/>
      <c r="AK302" s="38"/>
      <c r="AL302" s="38"/>
      <c r="AM302" s="38"/>
      <c r="AN302" s="38"/>
      <c r="AO302" s="38"/>
    </row>
    <row r="303" spans="1:41" ht="39">
      <c r="A303" s="11">
        <f t="shared" si="311"/>
        <v>34</v>
      </c>
      <c r="B303" s="16" t="str">
        <f>VLOOKUP(A303,'Tên tỉnh'!$A$3:$C$65,2,FALSE)</f>
        <v>VNPT Lai Châu</v>
      </c>
      <c r="C303" s="17" t="str">
        <f>VLOOKUP(A303,'Tên tỉnh'!$A$3:$C$65,3,FALSE)</f>
        <v>Lai Châu</v>
      </c>
      <c r="D303" s="18" t="s">
        <v>485</v>
      </c>
      <c r="E303" s="17" t="s">
        <v>486</v>
      </c>
      <c r="F303" s="19">
        <v>43633</v>
      </c>
      <c r="G303" s="11">
        <v>1</v>
      </c>
      <c r="H303" s="11" t="s">
        <v>487</v>
      </c>
      <c r="I303" s="20">
        <v>44056</v>
      </c>
      <c r="J303" s="21" t="s">
        <v>419</v>
      </c>
      <c r="K303" s="11" t="s">
        <v>26</v>
      </c>
      <c r="L303" s="13">
        <v>829150</v>
      </c>
      <c r="M303" s="13" t="e">
        <f>VLOOKUP(C303,[1]!Table1[[Province]:[Ngày HĐ dự phòng]],5,FALSE)</f>
        <v>#REF!</v>
      </c>
      <c r="N303" s="13" t="e">
        <f>VLOOKUP(C303,[1]!Table1[[Province]:[Ngày HĐ dự phòng]],6,FALSE)</f>
        <v>#REF!</v>
      </c>
      <c r="O303" s="13" t="e">
        <f t="shared" si="300"/>
        <v>#REF!</v>
      </c>
      <c r="P303" s="12"/>
      <c r="Q303" s="22" t="e">
        <f>VLOOKUP(C303,[1]!Table1[[Province]:[Ngày HĐ dự phòng]],15,FALSE)</f>
        <v>#REF!</v>
      </c>
      <c r="R303" s="12"/>
      <c r="S303" s="22">
        <v>44153</v>
      </c>
      <c r="T303" s="22">
        <v>44068</v>
      </c>
      <c r="U303" s="22" t="e">
        <f t="shared" ref="U303:U310" si="344">Q303</f>
        <v>#REF!</v>
      </c>
      <c r="V303" s="14" t="e">
        <f t="shared" ref="V303:V310" si="345">U303-T303+1</f>
        <v>#REF!</v>
      </c>
      <c r="W303" s="12">
        <v>45</v>
      </c>
      <c r="X303" s="14" t="e">
        <f t="shared" ref="X303:X310" si="346">V303-W303</f>
        <v>#REF!</v>
      </c>
      <c r="Y303" s="218" t="e">
        <f>VLOOKUP(C303,[1]!Table1[[Province]:[Ngày HĐ dự phòng]],34,FALSE)</f>
        <v>#REF!</v>
      </c>
      <c r="Z303" s="22" t="e">
        <f>VLOOKUP(C303,[1]!Table1[[Province]:[Ngày HĐ dự phòng]],35,FALSE)</f>
        <v>#REF!</v>
      </c>
      <c r="AA303" s="218" t="e">
        <f>VLOOKUP(C303,[1]!Table1[[Province]:[Ngày HĐ dự phòng]],36,FALSE)</f>
        <v>#REF!</v>
      </c>
      <c r="AB303" s="22" t="e">
        <f>VLOOKUP(C303,[1]!Table1[[Province]:[Ngày HĐ dự phòng]],37,FALSE)</f>
        <v>#REF!</v>
      </c>
      <c r="AC303" s="40" t="e">
        <f t="shared" ref="AC303:AC310" si="347">O303</f>
        <v>#REF!</v>
      </c>
      <c r="AD303" s="43" t="e">
        <f t="shared" ref="AD303:AD310" si="348">AC303*0.1</f>
        <v>#REF!</v>
      </c>
      <c r="AE303" s="43" t="e">
        <f t="shared" ref="AE303:AE310" si="349">AC303+AD303</f>
        <v>#REF!</v>
      </c>
      <c r="AF303" s="39" t="e">
        <f>VLOOKUP(C303,[1]!Table1[[Province]:[Ngày HĐ dự phòng]],13,FALSE)</f>
        <v>#REF!</v>
      </c>
      <c r="AG303" s="39" t="e">
        <f t="shared" ref="AG303:AG310" si="350">AF303</f>
        <v>#REF!</v>
      </c>
      <c r="AH303" s="39">
        <v>44068</v>
      </c>
      <c r="AI303" s="39">
        <v>44097</v>
      </c>
      <c r="AJ303" s="39">
        <v>44097</v>
      </c>
      <c r="AK303" s="231" t="s">
        <v>497</v>
      </c>
      <c r="AL303" s="230">
        <v>44153</v>
      </c>
      <c r="AM303" s="42">
        <v>3008400799</v>
      </c>
      <c r="AN303" s="230">
        <v>44913</v>
      </c>
      <c r="AO303" s="39" t="e">
        <f t="shared" ref="AO303:AO310" si="351">AF303</f>
        <v>#REF!</v>
      </c>
    </row>
    <row r="304" spans="1:41" ht="39">
      <c r="A304" s="11">
        <f t="shared" si="311"/>
        <v>34</v>
      </c>
      <c r="B304" s="16" t="str">
        <f>VLOOKUP(A304,'Tên tỉnh'!$A$3:$C$65,2,FALSE)</f>
        <v>VNPT Lai Châu</v>
      </c>
      <c r="C304" s="17" t="str">
        <f>VLOOKUP(A304,'Tên tỉnh'!$A$3:$C$65,3,FALSE)</f>
        <v>Lai Châu</v>
      </c>
      <c r="D304" s="18" t="s">
        <v>485</v>
      </c>
      <c r="E304" s="17" t="s">
        <v>486</v>
      </c>
      <c r="F304" s="19">
        <v>43633</v>
      </c>
      <c r="G304" s="11">
        <v>2</v>
      </c>
      <c r="H304" s="12" t="s">
        <v>488</v>
      </c>
      <c r="I304" s="20">
        <v>44056</v>
      </c>
      <c r="J304" s="21" t="s">
        <v>419</v>
      </c>
      <c r="K304" s="11" t="s">
        <v>26</v>
      </c>
      <c r="L304" s="13">
        <v>829150</v>
      </c>
      <c r="M304" s="13" t="e">
        <f>VLOOKUP(C304,[2]!Table1[[Province]:[Ngày HĐ dự phòng]],5,FALSE)</f>
        <v>#REF!</v>
      </c>
      <c r="N304" s="13" t="e">
        <f>VLOOKUP(C304,[2]!Table1[[Province]:[Ngày HĐ dự phòng]],6,FALSE)</f>
        <v>#REF!</v>
      </c>
      <c r="O304" s="13" t="e">
        <f t="shared" si="300"/>
        <v>#REF!</v>
      </c>
      <c r="P304" s="12"/>
      <c r="Q304" s="22" t="e">
        <f>VLOOKUP(C304,[2]!Table1[[Province]:[Ngày HĐ dự phòng]],14,FALSE)</f>
        <v>#REF!</v>
      </c>
      <c r="R304" s="12"/>
      <c r="S304" s="22">
        <v>44154</v>
      </c>
      <c r="T304" s="22">
        <v>44091</v>
      </c>
      <c r="U304" s="22" t="e">
        <f t="shared" si="344"/>
        <v>#REF!</v>
      </c>
      <c r="V304" s="14" t="e">
        <f t="shared" si="345"/>
        <v>#REF!</v>
      </c>
      <c r="W304" s="12">
        <v>30</v>
      </c>
      <c r="X304" s="14" t="e">
        <f t="shared" si="346"/>
        <v>#REF!</v>
      </c>
      <c r="Y304" s="218" t="e">
        <f>VLOOKUP(C304,[2]!Table1[[Province]:[Ngày HĐ dự phòng]],30,FALSE)</f>
        <v>#REF!</v>
      </c>
      <c r="Z304" s="22" t="e">
        <f>VLOOKUP(C304,[2]!Table1[[Province]:[Ngày HĐ dự phòng]],31,FALSE)</f>
        <v>#REF!</v>
      </c>
      <c r="AA304" s="218" t="e">
        <f>VLOOKUP(C304,[2]!Table1[[Province]:[Ngày HĐ dự phòng]],32,FALSE)</f>
        <v>#REF!</v>
      </c>
      <c r="AB304" s="22" t="e">
        <f>VLOOKUP(C304,[2]!Table1[[Province]:[Ngày HĐ dự phòng]],33,FALSE)</f>
        <v>#REF!</v>
      </c>
      <c r="AC304" s="40" t="e">
        <f t="shared" si="347"/>
        <v>#REF!</v>
      </c>
      <c r="AD304" s="43" t="e">
        <f t="shared" si="348"/>
        <v>#REF!</v>
      </c>
      <c r="AE304" s="43" t="e">
        <f t="shared" si="349"/>
        <v>#REF!</v>
      </c>
      <c r="AF304" s="39" t="e">
        <f>VLOOKUP(C304,[2]!Table1[[Province]:[Ngày HĐ dự phòng]],12,FALSE)</f>
        <v>#REF!</v>
      </c>
      <c r="AG304" s="39" t="e">
        <f t="shared" si="350"/>
        <v>#REF!</v>
      </c>
      <c r="AH304" s="39">
        <v>44091</v>
      </c>
      <c r="AI304" s="39">
        <v>44111</v>
      </c>
      <c r="AJ304" s="39">
        <v>44111</v>
      </c>
      <c r="AK304" s="231" t="s">
        <v>498</v>
      </c>
      <c r="AL304" s="230">
        <v>44154</v>
      </c>
      <c r="AM304" s="42">
        <v>1557031765</v>
      </c>
      <c r="AN304" s="230">
        <v>44914</v>
      </c>
      <c r="AO304" s="39" t="e">
        <f t="shared" si="351"/>
        <v>#REF!</v>
      </c>
    </row>
    <row r="305" spans="1:41" ht="39">
      <c r="A305" s="11">
        <f t="shared" si="311"/>
        <v>34</v>
      </c>
      <c r="B305" s="16" t="str">
        <f>VLOOKUP(A305,'Tên tỉnh'!$A$3:$C$65,2,FALSE)</f>
        <v>VNPT Lai Châu</v>
      </c>
      <c r="C305" s="17" t="str">
        <f>VLOOKUP(A305,'Tên tỉnh'!$A$3:$C$65,3,FALSE)</f>
        <v>Lai Châu</v>
      </c>
      <c r="D305" s="18" t="s">
        <v>485</v>
      </c>
      <c r="E305" s="17" t="s">
        <v>486</v>
      </c>
      <c r="F305" s="19">
        <v>43633</v>
      </c>
      <c r="G305" s="11">
        <v>3</v>
      </c>
      <c r="H305" s="12" t="s">
        <v>494</v>
      </c>
      <c r="I305" s="20">
        <v>44056</v>
      </c>
      <c r="J305" s="21" t="s">
        <v>419</v>
      </c>
      <c r="K305" s="11" t="s">
        <v>26</v>
      </c>
      <c r="L305" s="13">
        <v>829150</v>
      </c>
      <c r="M305" s="13" t="e">
        <f>VLOOKUP(C305,[3]!Table1[[Province]:[Ngày HĐ dự phòng]],5,FALSE)</f>
        <v>#REF!</v>
      </c>
      <c r="N305" s="13" t="e">
        <f>VLOOKUP(C305,[3]!Table1[[Province]:[Ngày HĐ dự phòng]],6,FALSE)</f>
        <v>#REF!</v>
      </c>
      <c r="O305" s="13" t="e">
        <f t="shared" si="300"/>
        <v>#REF!</v>
      </c>
      <c r="P305" s="12"/>
      <c r="Q305" s="22" t="e">
        <f>VLOOKUP(C305,[3]!Table1[[Province]:[Ngày HĐ dự phòng]],14,FALSE)</f>
        <v>#REF!</v>
      </c>
      <c r="R305" s="12"/>
      <c r="S305" s="22">
        <v>44180</v>
      </c>
      <c r="T305" s="22">
        <v>44118</v>
      </c>
      <c r="U305" s="22" t="e">
        <f t="shared" si="344"/>
        <v>#REF!</v>
      </c>
      <c r="V305" s="14" t="e">
        <f t="shared" si="345"/>
        <v>#REF!</v>
      </c>
      <c r="W305" s="12">
        <v>30</v>
      </c>
      <c r="X305" s="14" t="e">
        <f t="shared" si="346"/>
        <v>#REF!</v>
      </c>
      <c r="Y305" s="218" t="e">
        <f>VLOOKUP(C305,[3]!Table1[[Province]:[Ngày HĐ dự phòng]],30,FALSE)</f>
        <v>#REF!</v>
      </c>
      <c r="Z305" s="22" t="e">
        <f>VLOOKUP(C305,[3]!Table1[[Province]:[Ngày HĐ dự phòng]],31,FALSE)</f>
        <v>#REF!</v>
      </c>
      <c r="AA305" s="218" t="e">
        <f>VLOOKUP(C305,[3]!Table1[[Province]:[Ngày HĐ dự phòng]],32,FALSE)</f>
        <v>#REF!</v>
      </c>
      <c r="AB305" s="22" t="e">
        <f>VLOOKUP(C305,[3]!Table1[[Province]:[Ngày HĐ dự phòng]],33,FALSE)</f>
        <v>#REF!</v>
      </c>
      <c r="AC305" s="40" t="e">
        <f t="shared" si="347"/>
        <v>#REF!</v>
      </c>
      <c r="AD305" s="43" t="e">
        <f t="shared" si="348"/>
        <v>#REF!</v>
      </c>
      <c r="AE305" s="43" t="e">
        <f t="shared" si="349"/>
        <v>#REF!</v>
      </c>
      <c r="AF305" s="39" t="e">
        <f>VLOOKUP(C305,[3]!Table1[[Province]:[Ngày HĐ dự phòng]],12,FALSE)</f>
        <v>#REF!</v>
      </c>
      <c r="AG305" s="39" t="e">
        <f t="shared" si="350"/>
        <v>#REF!</v>
      </c>
      <c r="AH305" s="39">
        <v>44118</v>
      </c>
      <c r="AI305" s="39">
        <v>44132</v>
      </c>
      <c r="AJ305" s="39">
        <v>44132</v>
      </c>
      <c r="AK305" s="231" t="s">
        <v>499</v>
      </c>
      <c r="AL305" s="230">
        <v>44190</v>
      </c>
      <c r="AM305" s="42">
        <v>1453466784</v>
      </c>
      <c r="AN305" s="230">
        <v>44941</v>
      </c>
      <c r="AO305" s="39" t="e">
        <f t="shared" si="351"/>
        <v>#REF!</v>
      </c>
    </row>
    <row r="306" spans="1:41" ht="39">
      <c r="A306" s="11">
        <f t="shared" si="311"/>
        <v>34</v>
      </c>
      <c r="B306" s="16" t="str">
        <f>VLOOKUP(A306,'Tên tỉnh'!$A$3:$C$65,2,FALSE)</f>
        <v>VNPT Lai Châu</v>
      </c>
      <c r="C306" s="17" t="str">
        <f>VLOOKUP(A306,'Tên tỉnh'!$A$3:$C$65,3,FALSE)</f>
        <v>Lai Châu</v>
      </c>
      <c r="D306" s="18" t="s">
        <v>485</v>
      </c>
      <c r="E306" s="17" t="s">
        <v>486</v>
      </c>
      <c r="F306" s="19">
        <v>43633</v>
      </c>
      <c r="G306" s="11">
        <v>4</v>
      </c>
      <c r="H306" s="11" t="s">
        <v>489</v>
      </c>
      <c r="I306" s="20">
        <v>44056</v>
      </c>
      <c r="J306" s="21" t="s">
        <v>419</v>
      </c>
      <c r="K306" s="11" t="s">
        <v>26</v>
      </c>
      <c r="L306" s="13">
        <v>829150</v>
      </c>
      <c r="M306" s="13" t="e">
        <f>VLOOKUP(C306,[4]!Table1[[Province]:[Ngày HĐ dự phòng]],6,FALSE)</f>
        <v>#REF!</v>
      </c>
      <c r="N306" s="13" t="e">
        <f>VLOOKUP(C306,[4]!Table1[[Province]:[Ngày HĐ dự phòng]],7,FALSE)</f>
        <v>#REF!</v>
      </c>
      <c r="O306" s="13" t="e">
        <f t="shared" si="300"/>
        <v>#REF!</v>
      </c>
      <c r="P306" s="12"/>
      <c r="Q306" s="22" t="e">
        <f>VLOOKUP(C306,[4]!Table1[[Province]:[Ngày HĐ dự phòng]],16,FALSE)</f>
        <v>#REF!</v>
      </c>
      <c r="R306" s="12"/>
      <c r="S306" s="22">
        <v>44208</v>
      </c>
      <c r="T306" s="22">
        <v>44127</v>
      </c>
      <c r="U306" s="22" t="e">
        <f t="shared" si="344"/>
        <v>#REF!</v>
      </c>
      <c r="V306" s="14" t="e">
        <f t="shared" si="345"/>
        <v>#REF!</v>
      </c>
      <c r="W306" s="12">
        <v>30</v>
      </c>
      <c r="X306" s="14" t="e">
        <f t="shared" si="346"/>
        <v>#REF!</v>
      </c>
      <c r="Y306" s="218" t="e">
        <f>VLOOKUP(C306,[4]!Table1[[Province]:[Ngày HĐ dự phòng]],32,FALSE)</f>
        <v>#REF!</v>
      </c>
      <c r="Z306" s="22" t="e">
        <f>VLOOKUP(C306,[4]!Table1[[Province]:[Ngày HĐ dự phòng]],33,FALSE)</f>
        <v>#REF!</v>
      </c>
      <c r="AA306" s="218" t="e">
        <f>VLOOKUP(C306,[4]!Table1[[Province]:[Ngày HĐ dự phòng]],34,FALSE)</f>
        <v>#REF!</v>
      </c>
      <c r="AB306" s="22" t="e">
        <f>VLOOKUP(C306,[4]!Table1[[Province]:[Ngày HĐ dự phòng]],35,FALSE)</f>
        <v>#REF!</v>
      </c>
      <c r="AC306" s="40" t="e">
        <f t="shared" si="347"/>
        <v>#REF!</v>
      </c>
      <c r="AD306" s="43" t="e">
        <f t="shared" si="348"/>
        <v>#REF!</v>
      </c>
      <c r="AE306" s="43" t="e">
        <f t="shared" si="349"/>
        <v>#REF!</v>
      </c>
      <c r="AF306" s="39" t="e">
        <f>VLOOKUP(C306,[4]!Table1[[Province]:[Ngày HĐ dự phòng]],13,FALSE)</f>
        <v>#REF!</v>
      </c>
      <c r="AG306" s="39" t="e">
        <f t="shared" si="350"/>
        <v>#REF!</v>
      </c>
      <c r="AH306" s="39">
        <v>44127</v>
      </c>
      <c r="AI306" s="39">
        <v>44161</v>
      </c>
      <c r="AJ306" s="39">
        <v>44161</v>
      </c>
      <c r="AK306" s="231" t="s">
        <v>500</v>
      </c>
      <c r="AL306" s="230">
        <v>44214</v>
      </c>
      <c r="AM306" s="42">
        <v>241970845</v>
      </c>
      <c r="AN306" s="230">
        <v>44970</v>
      </c>
      <c r="AO306" s="39" t="e">
        <f t="shared" si="351"/>
        <v>#REF!</v>
      </c>
    </row>
    <row r="307" spans="1:41" ht="39">
      <c r="A307" s="11">
        <f t="shared" si="311"/>
        <v>34</v>
      </c>
      <c r="B307" s="16" t="str">
        <f>VLOOKUP(A307,'Tên tỉnh'!$A$3:$C$65,2,FALSE)</f>
        <v>VNPT Lai Châu</v>
      </c>
      <c r="C307" s="17" t="str">
        <f>VLOOKUP(A307,'Tên tỉnh'!$A$3:$C$65,3,FALSE)</f>
        <v>Lai Châu</v>
      </c>
      <c r="D307" s="18" t="s">
        <v>485</v>
      </c>
      <c r="E307" s="17" t="s">
        <v>486</v>
      </c>
      <c r="F307" s="19">
        <v>43633</v>
      </c>
      <c r="G307" s="11">
        <v>5</v>
      </c>
      <c r="H307" s="11" t="s">
        <v>490</v>
      </c>
      <c r="I307" s="20">
        <v>44056</v>
      </c>
      <c r="J307" s="21" t="s">
        <v>419</v>
      </c>
      <c r="K307" s="11" t="s">
        <v>26</v>
      </c>
      <c r="L307" s="13">
        <v>829150</v>
      </c>
      <c r="M307" s="13" t="e">
        <f>VLOOKUP(C307,[5]!Table1[[Province]:[Ngày HĐ dự phòng]],5,FALSE)</f>
        <v>#REF!</v>
      </c>
      <c r="N307" s="13" t="e">
        <f>VLOOKUP(C307,[5]!Table1[[Province]:[Ngày HĐ dự phòng]],6,FALSE)</f>
        <v>#REF!</v>
      </c>
      <c r="O307" s="13" t="e">
        <f t="shared" si="300"/>
        <v>#REF!</v>
      </c>
      <c r="P307" s="12"/>
      <c r="Q307" s="22" t="e">
        <f>VLOOKUP(C307,[5]!Table1[[Province]:[Ngày HĐ dự phòng]],14,FALSE)</f>
        <v>#REF!</v>
      </c>
      <c r="R307" s="12"/>
      <c r="S307" s="22">
        <v>44210</v>
      </c>
      <c r="T307" s="22">
        <v>44148</v>
      </c>
      <c r="U307" s="22" t="e">
        <f t="shared" si="344"/>
        <v>#REF!</v>
      </c>
      <c r="V307" s="14" t="e">
        <f t="shared" si="345"/>
        <v>#REF!</v>
      </c>
      <c r="W307" s="12">
        <v>30</v>
      </c>
      <c r="X307" s="14" t="e">
        <f t="shared" si="346"/>
        <v>#REF!</v>
      </c>
      <c r="Y307" s="218" t="e">
        <f>VLOOKUP(C307,[5]!Table1[[Province]:[Ngày HĐ dự phòng]],30,FALSE)</f>
        <v>#REF!</v>
      </c>
      <c r="Z307" s="22" t="e">
        <f>VLOOKUP(C307,[5]!Table1[[Province]:[Ngày HĐ dự phòng]],31,FALSE)</f>
        <v>#REF!</v>
      </c>
      <c r="AA307" s="218" t="e">
        <f>VLOOKUP(C307,[5]!Table1[[Province]:[Ngày HĐ dự phòng]],32,FALSE)</f>
        <v>#REF!</v>
      </c>
      <c r="AB307" s="22" t="e">
        <f>VLOOKUP(C307,[5]!Table1[[Province]:[Ngày HĐ dự phòng]],33,FALSE)</f>
        <v>#REF!</v>
      </c>
      <c r="AC307" s="40" t="e">
        <f t="shared" si="347"/>
        <v>#REF!</v>
      </c>
      <c r="AD307" s="43" t="e">
        <f t="shared" si="348"/>
        <v>#REF!</v>
      </c>
      <c r="AE307" s="43" t="e">
        <f t="shared" si="349"/>
        <v>#REF!</v>
      </c>
      <c r="AF307" s="39" t="e">
        <f>VLOOKUP(C307,[5]!Table1[[Province]:[Ngày HĐ dự phòng]],12,FALSE)</f>
        <v>#REF!</v>
      </c>
      <c r="AG307" s="39" t="e">
        <f t="shared" si="350"/>
        <v>#REF!</v>
      </c>
      <c r="AH307" s="39">
        <v>44148</v>
      </c>
      <c r="AI307" s="39">
        <v>44162</v>
      </c>
      <c r="AJ307" s="39">
        <v>44162</v>
      </c>
      <c r="AK307" s="232" t="s">
        <v>501</v>
      </c>
      <c r="AL307" s="230">
        <v>44214</v>
      </c>
      <c r="AM307" s="42">
        <v>786063220</v>
      </c>
      <c r="AN307" s="230">
        <v>44970</v>
      </c>
      <c r="AO307" s="39" t="e">
        <f t="shared" si="351"/>
        <v>#REF!</v>
      </c>
    </row>
    <row r="308" spans="1:41" ht="39">
      <c r="A308" s="11">
        <f t="shared" si="311"/>
        <v>34</v>
      </c>
      <c r="B308" s="16" t="str">
        <f>VLOOKUP(A308,'Tên tỉnh'!$A$3:$C$65,2,FALSE)</f>
        <v>VNPT Lai Châu</v>
      </c>
      <c r="C308" s="17" t="str">
        <f>VLOOKUP(A308,'Tên tỉnh'!$A$3:$C$65,3,FALSE)</f>
        <v>Lai Châu</v>
      </c>
      <c r="D308" s="18" t="s">
        <v>485</v>
      </c>
      <c r="E308" s="17" t="s">
        <v>486</v>
      </c>
      <c r="F308" s="19">
        <v>43633</v>
      </c>
      <c r="G308" s="11">
        <v>6</v>
      </c>
      <c r="H308" s="12" t="s">
        <v>491</v>
      </c>
      <c r="I308" s="20">
        <v>44056</v>
      </c>
      <c r="J308" s="21" t="s">
        <v>419</v>
      </c>
      <c r="K308" s="11" t="s">
        <v>26</v>
      </c>
      <c r="L308" s="13">
        <v>829150</v>
      </c>
      <c r="M308" s="13" t="e">
        <f>VLOOKUP(C308,[6]!Table1[[Province]:[Ngày HĐ dự phòng]],5,FALSE)</f>
        <v>#REF!</v>
      </c>
      <c r="N308" s="13" t="e">
        <f>VLOOKUP(C308,[6]!Table1[[Province]:[Ngày HĐ dự phòng]],6,FALSE)</f>
        <v>#REF!</v>
      </c>
      <c r="O308" s="13" t="e">
        <f t="shared" si="300"/>
        <v>#REF!</v>
      </c>
      <c r="P308" s="12"/>
      <c r="Q308" s="22" t="e">
        <f>VLOOKUP(C308,[6]!Table1[[Province]:[Ngày HĐ dự phòng]],14,FALSE)</f>
        <v>#REF!</v>
      </c>
      <c r="R308" s="12"/>
      <c r="S308" s="22">
        <v>44251</v>
      </c>
      <c r="T308" s="22">
        <v>44179</v>
      </c>
      <c r="U308" s="22" t="e">
        <f t="shared" si="344"/>
        <v>#REF!</v>
      </c>
      <c r="V308" s="14" t="e">
        <f t="shared" si="345"/>
        <v>#REF!</v>
      </c>
      <c r="W308" s="12">
        <v>30</v>
      </c>
      <c r="X308" s="14" t="e">
        <f t="shared" si="346"/>
        <v>#REF!</v>
      </c>
      <c r="Y308" s="218" t="e">
        <f>VLOOKUP(C308,[6]!Table1[[Province]:[Ngày HĐ dự phòng]],30,FALSE)</f>
        <v>#REF!</v>
      </c>
      <c r="Z308" s="22" t="e">
        <f>VLOOKUP(C308,[6]!Table1[[Province]:[Ngày HĐ dự phòng]],31,FALSE)</f>
        <v>#REF!</v>
      </c>
      <c r="AA308" s="218" t="e">
        <f>VLOOKUP(C308,[6]!Table1[[Province]:[Ngày HĐ dự phòng]],32,FALSE)</f>
        <v>#REF!</v>
      </c>
      <c r="AB308" s="22" t="e">
        <f>VLOOKUP(C308,[6]!Table1[[Province]:[Ngày HĐ dự phòng]],33,FALSE)</f>
        <v>#REF!</v>
      </c>
      <c r="AC308" s="40" t="e">
        <f t="shared" si="347"/>
        <v>#REF!</v>
      </c>
      <c r="AD308" s="43" t="e">
        <f t="shared" si="348"/>
        <v>#REF!</v>
      </c>
      <c r="AE308" s="43" t="e">
        <f t="shared" si="349"/>
        <v>#REF!</v>
      </c>
      <c r="AF308" s="39" t="e">
        <f>VLOOKUP(C308,[6]!Table1[[Province]:[Ngày HĐ dự phòng]],12,FALSE)</f>
        <v>#REF!</v>
      </c>
      <c r="AG308" s="39" t="e">
        <f t="shared" si="350"/>
        <v>#REF!</v>
      </c>
      <c r="AH308" s="39">
        <v>44179</v>
      </c>
      <c r="AI308" s="39">
        <v>44190</v>
      </c>
      <c r="AJ308" s="39">
        <v>44190</v>
      </c>
      <c r="AK308" s="232" t="s">
        <v>502</v>
      </c>
      <c r="AL308" s="230">
        <v>44259</v>
      </c>
      <c r="AM308" s="42">
        <v>1476131599</v>
      </c>
      <c r="AN308" s="230">
        <v>45012</v>
      </c>
      <c r="AO308" s="39" t="e">
        <f t="shared" si="351"/>
        <v>#REF!</v>
      </c>
    </row>
    <row r="309" spans="1:41" ht="39">
      <c r="A309" s="11">
        <f t="shared" si="311"/>
        <v>34</v>
      </c>
      <c r="B309" s="16" t="str">
        <f>VLOOKUP(A309,'Tên tỉnh'!$A$3:$C$65,2,FALSE)</f>
        <v>VNPT Lai Châu</v>
      </c>
      <c r="C309" s="17" t="str">
        <f>VLOOKUP(A309,'Tên tỉnh'!$A$3:$C$65,3,FALSE)</f>
        <v>Lai Châu</v>
      </c>
      <c r="D309" s="18" t="s">
        <v>485</v>
      </c>
      <c r="E309" s="17" t="s">
        <v>486</v>
      </c>
      <c r="F309" s="19">
        <v>43633</v>
      </c>
      <c r="G309" s="11">
        <v>7</v>
      </c>
      <c r="H309" s="11" t="s">
        <v>492</v>
      </c>
      <c r="I309" s="20">
        <v>44056</v>
      </c>
      <c r="J309" s="21" t="s">
        <v>419</v>
      </c>
      <c r="K309" s="11" t="s">
        <v>26</v>
      </c>
      <c r="L309" s="13">
        <v>829150</v>
      </c>
      <c r="M309" s="13" t="e">
        <f>VLOOKUP(C308,[7]!Table1[[Province]:[Ngày HĐ dự phòng]],6,FALSE)</f>
        <v>#REF!</v>
      </c>
      <c r="N309" s="13" t="e">
        <f>VLOOKUP(C308,[7]!Table1[[Province]:[Ngày HĐ dự phòng]],7,FALSE)</f>
        <v>#REF!</v>
      </c>
      <c r="O309" s="13" t="e">
        <f t="shared" si="300"/>
        <v>#REF!</v>
      </c>
      <c r="P309" s="12"/>
      <c r="Q309" s="22" t="e">
        <f>VLOOKUP(C308,[7]!Table1[[Province]:[Ngày HĐ dự phòng]],16,FALSE)</f>
        <v>#REF!</v>
      </c>
      <c r="R309" s="12"/>
      <c r="S309" s="22">
        <v>44263</v>
      </c>
      <c r="T309" s="22">
        <v>44200</v>
      </c>
      <c r="U309" s="22" t="e">
        <f t="shared" si="344"/>
        <v>#REF!</v>
      </c>
      <c r="V309" s="14" t="e">
        <f t="shared" si="345"/>
        <v>#REF!</v>
      </c>
      <c r="W309" s="12">
        <v>30</v>
      </c>
      <c r="X309" s="14" t="e">
        <f t="shared" si="346"/>
        <v>#REF!</v>
      </c>
      <c r="Y309" s="218" t="e">
        <f>VLOOKUP(C308,[7]!Table1[[Province]:[Ngày HĐ dự phòng]],32,FALSE)</f>
        <v>#REF!</v>
      </c>
      <c r="Z309" s="22" t="e">
        <f>VLOOKUP(C308,[7]!Table1[[Province]:[Ngày HĐ dự phòng]],33,FALSE)</f>
        <v>#REF!</v>
      </c>
      <c r="AA309" s="218" t="e">
        <f>VLOOKUP(C308,[7]!Table1[[Province]:[Ngày HĐ dự phòng]],34,FALSE)</f>
        <v>#REF!</v>
      </c>
      <c r="AB309" s="22" t="e">
        <f>VLOOKUP(C308,[7]!Table1[[Province]:[Ngày HĐ dự phòng]],35,FALSE)</f>
        <v>#REF!</v>
      </c>
      <c r="AC309" s="40" t="e">
        <f t="shared" si="347"/>
        <v>#REF!</v>
      </c>
      <c r="AD309" s="43" t="e">
        <f t="shared" si="348"/>
        <v>#REF!</v>
      </c>
      <c r="AE309" s="43" t="e">
        <f t="shared" si="349"/>
        <v>#REF!</v>
      </c>
      <c r="AF309" s="39" t="e">
        <f>VLOOKUP(C308,[7]!Table1[[Province]:[Ngày HĐ dự phòng]],13,FALSE)</f>
        <v>#REF!</v>
      </c>
      <c r="AG309" s="39" t="e">
        <f t="shared" si="350"/>
        <v>#REF!</v>
      </c>
      <c r="AH309" s="39">
        <v>44200</v>
      </c>
      <c r="AI309" s="39">
        <v>44210</v>
      </c>
      <c r="AJ309" s="39">
        <v>44210</v>
      </c>
      <c r="AK309" s="232" t="s">
        <v>503</v>
      </c>
      <c r="AL309" s="230">
        <v>44272</v>
      </c>
      <c r="AM309" s="42">
        <v>492515100</v>
      </c>
      <c r="AN309" s="230">
        <v>45023</v>
      </c>
      <c r="AO309" s="39" t="e">
        <f t="shared" si="351"/>
        <v>#REF!</v>
      </c>
    </row>
    <row r="310" spans="1:41" ht="39">
      <c r="A310" s="11">
        <f t="shared" si="311"/>
        <v>34</v>
      </c>
      <c r="B310" s="16" t="str">
        <f>VLOOKUP(A310,'Tên tỉnh'!$A$3:$C$65,2,FALSE)</f>
        <v>VNPT Lai Châu</v>
      </c>
      <c r="C310" s="17" t="str">
        <f>VLOOKUP(A310,'Tên tỉnh'!$A$3:$C$65,3,FALSE)</f>
        <v>Lai Châu</v>
      </c>
      <c r="D310" s="18" t="s">
        <v>485</v>
      </c>
      <c r="E310" s="17" t="s">
        <v>486</v>
      </c>
      <c r="F310" s="19">
        <v>43633</v>
      </c>
      <c r="G310" s="11">
        <v>8</v>
      </c>
      <c r="H310" s="11" t="s">
        <v>493</v>
      </c>
      <c r="I310" s="20">
        <v>44056</v>
      </c>
      <c r="J310" s="21" t="s">
        <v>419</v>
      </c>
      <c r="K310" s="11" t="s">
        <v>26</v>
      </c>
      <c r="L310" s="13">
        <v>829150</v>
      </c>
      <c r="M310" s="13" t="e">
        <f>VLOOKUP(C310,[8]Sheet1!$B$2:$AH$2,5,FALSE)</f>
        <v>#N/A</v>
      </c>
      <c r="N310" s="13" t="e">
        <f>VLOOKUP(C310,[8]Sheet1!$B$2:$AH$2,6,FALSE)</f>
        <v>#N/A</v>
      </c>
      <c r="O310" s="13" t="e">
        <f t="shared" si="300"/>
        <v>#N/A</v>
      </c>
      <c r="P310" s="12"/>
      <c r="Q310" s="22" t="e">
        <f>VLOOKUP(C310,[8]Sheet1!$B$2:$AH$2,14,FALSE)</f>
        <v>#N/A</v>
      </c>
      <c r="R310" s="12"/>
      <c r="S310" s="22">
        <v>44279</v>
      </c>
      <c r="T310" s="22">
        <v>44223</v>
      </c>
      <c r="U310" s="22" t="e">
        <f t="shared" si="344"/>
        <v>#N/A</v>
      </c>
      <c r="V310" s="14" t="e">
        <f t="shared" si="345"/>
        <v>#N/A</v>
      </c>
      <c r="W310" s="12">
        <v>30</v>
      </c>
      <c r="X310" s="14" t="e">
        <f t="shared" si="346"/>
        <v>#N/A</v>
      </c>
      <c r="Y310" s="218" t="e">
        <f>VLOOKUP(C310,[8]Sheet1!$B$2:$AH$2,30,FALSE)</f>
        <v>#N/A</v>
      </c>
      <c r="Z310" s="22" t="e">
        <f>VLOOKUP(C310,[8]Sheet1!$B$2:$AH$2,31,FALSE)</f>
        <v>#N/A</v>
      </c>
      <c r="AA310" s="218" t="e">
        <f>VLOOKUP(C310,[8]Sheet1!$B$2:$AH$2,32,FALSE)</f>
        <v>#N/A</v>
      </c>
      <c r="AB310" s="22" t="e">
        <f>VLOOKUP(C310,[8]Sheet1!$B$2:$AH$2,33,FALSE)</f>
        <v>#N/A</v>
      </c>
      <c r="AC310" s="40" t="e">
        <f t="shared" si="347"/>
        <v>#N/A</v>
      </c>
      <c r="AD310" s="43" t="e">
        <f t="shared" si="348"/>
        <v>#N/A</v>
      </c>
      <c r="AE310" s="43" t="e">
        <f t="shared" si="349"/>
        <v>#N/A</v>
      </c>
      <c r="AF310" s="39" t="e">
        <f>VLOOKUP(C310,[8]Sheet1!$B$2:$AH$2,12,FALSE)</f>
        <v>#N/A</v>
      </c>
      <c r="AG310" s="39" t="e">
        <f t="shared" si="350"/>
        <v>#N/A</v>
      </c>
      <c r="AH310" s="39">
        <v>44223</v>
      </c>
      <c r="AI310" s="39">
        <v>44230</v>
      </c>
      <c r="AJ310" s="39">
        <v>44230</v>
      </c>
      <c r="AK310" s="232" t="s">
        <v>504</v>
      </c>
      <c r="AL310" s="230">
        <v>44288</v>
      </c>
      <c r="AM310" s="42">
        <v>262218688</v>
      </c>
      <c r="AN310" s="230">
        <v>45040</v>
      </c>
      <c r="AO310" s="39" t="e">
        <f t="shared" si="351"/>
        <v>#N/A</v>
      </c>
    </row>
    <row r="311" spans="1:41" ht="28.5" customHeight="1">
      <c r="A311" s="23"/>
      <c r="B311" s="24" t="str">
        <f t="shared" ref="B311" si="352">B303&amp;" Total"</f>
        <v>VNPT Lai Châu Total</v>
      </c>
      <c r="C311" s="24"/>
      <c r="D311" s="25"/>
      <c r="E311" s="228"/>
      <c r="F311" s="26"/>
      <c r="G311" s="23"/>
      <c r="H311" s="25"/>
      <c r="I311" s="26"/>
      <c r="J311" s="27"/>
      <c r="K311" s="25"/>
      <c r="L311" s="28"/>
      <c r="M311" s="28"/>
      <c r="N311" s="28"/>
      <c r="O311" s="29" t="e">
        <f t="shared" ref="O311" si="353">SUBTOTAL(9,O303:O310)</f>
        <v>#REF!</v>
      </c>
      <c r="P311" s="12"/>
      <c r="Q311" s="11"/>
      <c r="R311" s="28"/>
      <c r="S311" s="30"/>
      <c r="T311" s="31"/>
      <c r="U311" s="22"/>
      <c r="V311" s="32"/>
      <c r="W311" s="33"/>
      <c r="X311" s="14"/>
      <c r="Y311" s="218"/>
      <c r="Z311" s="22"/>
      <c r="AA311" s="218"/>
      <c r="AB311" s="22"/>
      <c r="AC311" s="38"/>
      <c r="AD311" s="38"/>
      <c r="AE311" s="38"/>
      <c r="AF311" s="38"/>
      <c r="AG311" s="38"/>
      <c r="AH311" s="38"/>
      <c r="AI311" s="38"/>
      <c r="AJ311" s="38"/>
      <c r="AK311" s="38"/>
      <c r="AL311" s="38"/>
      <c r="AM311" s="38"/>
      <c r="AN311" s="38"/>
      <c r="AO311" s="38"/>
    </row>
    <row r="312" spans="1:41" ht="39">
      <c r="A312" s="11">
        <f t="shared" si="311"/>
        <v>35</v>
      </c>
      <c r="B312" s="16" t="str">
        <f>VLOOKUP(A312,'Tên tỉnh'!$A$3:$C$65,2,FALSE)</f>
        <v>VNPT Lạng Sơn</v>
      </c>
      <c r="C312" s="17" t="str">
        <f>VLOOKUP(A312,'Tên tỉnh'!$A$3:$C$65,3,FALSE)</f>
        <v>Lạng Sơn</v>
      </c>
      <c r="D312" s="18" t="s">
        <v>485</v>
      </c>
      <c r="E312" s="17" t="s">
        <v>486</v>
      </c>
      <c r="F312" s="19">
        <v>43633</v>
      </c>
      <c r="G312" s="11">
        <v>1</v>
      </c>
      <c r="H312" s="11" t="s">
        <v>487</v>
      </c>
      <c r="I312" s="20">
        <v>44056</v>
      </c>
      <c r="J312" s="21" t="s">
        <v>419</v>
      </c>
      <c r="K312" s="11" t="s">
        <v>26</v>
      </c>
      <c r="L312" s="13">
        <v>829150</v>
      </c>
      <c r="M312" s="13" t="e">
        <f>VLOOKUP(C312,[1]!Table1[[Province]:[Ngày HĐ dự phòng]],5,FALSE)</f>
        <v>#REF!</v>
      </c>
      <c r="N312" s="13" t="e">
        <f>VLOOKUP(C312,[1]!Table1[[Province]:[Ngày HĐ dự phòng]],6,FALSE)</f>
        <v>#REF!</v>
      </c>
      <c r="O312" s="13" t="e">
        <f t="shared" si="300"/>
        <v>#REF!</v>
      </c>
      <c r="P312" s="12"/>
      <c r="Q312" s="22" t="e">
        <f>VLOOKUP(C312,[1]!Table1[[Province]:[Ngày HĐ dự phòng]],15,FALSE)</f>
        <v>#REF!</v>
      </c>
      <c r="R312" s="12"/>
      <c r="S312" s="22">
        <v>44153</v>
      </c>
      <c r="T312" s="22">
        <v>44068</v>
      </c>
      <c r="U312" s="22" t="e">
        <f t="shared" ref="U312:U319" si="354">Q312</f>
        <v>#REF!</v>
      </c>
      <c r="V312" s="14" t="e">
        <f t="shared" ref="V312:V319" si="355">U312-T312+1</f>
        <v>#REF!</v>
      </c>
      <c r="W312" s="12">
        <v>45</v>
      </c>
      <c r="X312" s="14" t="e">
        <f t="shared" ref="X312:X319" si="356">V312-W312</f>
        <v>#REF!</v>
      </c>
      <c r="Y312" s="218" t="e">
        <f>VLOOKUP(C312,[1]!Table1[[Province]:[Ngày HĐ dự phòng]],34,FALSE)</f>
        <v>#REF!</v>
      </c>
      <c r="Z312" s="22" t="e">
        <f>VLOOKUP(C312,[1]!Table1[[Province]:[Ngày HĐ dự phòng]],35,FALSE)</f>
        <v>#REF!</v>
      </c>
      <c r="AA312" s="218" t="e">
        <f>VLOOKUP(C312,[1]!Table1[[Province]:[Ngày HĐ dự phòng]],36,FALSE)</f>
        <v>#REF!</v>
      </c>
      <c r="AB312" s="22" t="e">
        <f>VLOOKUP(C312,[1]!Table1[[Province]:[Ngày HĐ dự phòng]],37,FALSE)</f>
        <v>#REF!</v>
      </c>
      <c r="AC312" s="40" t="e">
        <f t="shared" ref="AC312:AC319" si="357">O312</f>
        <v>#REF!</v>
      </c>
      <c r="AD312" s="43" t="e">
        <f t="shared" ref="AD312:AD319" si="358">AC312*0.1</f>
        <v>#REF!</v>
      </c>
      <c r="AE312" s="43" t="e">
        <f t="shared" ref="AE312:AE319" si="359">AC312+AD312</f>
        <v>#REF!</v>
      </c>
      <c r="AF312" s="39" t="e">
        <f>VLOOKUP(C312,[1]!Table1[[Province]:[Ngày HĐ dự phòng]],13,FALSE)</f>
        <v>#REF!</v>
      </c>
      <c r="AG312" s="39" t="e">
        <f t="shared" ref="AG312:AG319" si="360">AF312</f>
        <v>#REF!</v>
      </c>
      <c r="AH312" s="39">
        <v>44068</v>
      </c>
      <c r="AI312" s="39">
        <v>44097</v>
      </c>
      <c r="AJ312" s="39">
        <v>44097</v>
      </c>
      <c r="AK312" s="231" t="s">
        <v>497</v>
      </c>
      <c r="AL312" s="230">
        <v>44153</v>
      </c>
      <c r="AM312" s="42">
        <v>3008400799</v>
      </c>
      <c r="AN312" s="230">
        <v>44913</v>
      </c>
      <c r="AO312" s="39" t="e">
        <f t="shared" ref="AO312:AO319" si="361">AF312</f>
        <v>#REF!</v>
      </c>
    </row>
    <row r="313" spans="1:41" ht="39">
      <c r="A313" s="11">
        <f t="shared" si="311"/>
        <v>35</v>
      </c>
      <c r="B313" s="16" t="str">
        <f>VLOOKUP(A313,'Tên tỉnh'!$A$3:$C$65,2,FALSE)</f>
        <v>VNPT Lạng Sơn</v>
      </c>
      <c r="C313" s="17" t="str">
        <f>VLOOKUP(A313,'Tên tỉnh'!$A$3:$C$65,3,FALSE)</f>
        <v>Lạng Sơn</v>
      </c>
      <c r="D313" s="18" t="s">
        <v>485</v>
      </c>
      <c r="E313" s="17" t="s">
        <v>486</v>
      </c>
      <c r="F313" s="19">
        <v>43633</v>
      </c>
      <c r="G313" s="11">
        <v>2</v>
      </c>
      <c r="H313" s="12" t="s">
        <v>488</v>
      </c>
      <c r="I313" s="20">
        <v>44056</v>
      </c>
      <c r="J313" s="21" t="s">
        <v>419</v>
      </c>
      <c r="K313" s="11" t="s">
        <v>26</v>
      </c>
      <c r="L313" s="13">
        <v>829150</v>
      </c>
      <c r="M313" s="13" t="e">
        <f>VLOOKUP(C313,[2]!Table1[[Province]:[Ngày HĐ dự phòng]],5,FALSE)</f>
        <v>#REF!</v>
      </c>
      <c r="N313" s="13" t="e">
        <f>VLOOKUP(C313,[2]!Table1[[Province]:[Ngày HĐ dự phòng]],6,FALSE)</f>
        <v>#REF!</v>
      </c>
      <c r="O313" s="13" t="e">
        <f t="shared" si="300"/>
        <v>#REF!</v>
      </c>
      <c r="P313" s="12"/>
      <c r="Q313" s="22" t="e">
        <f>VLOOKUP(C313,[2]!Table1[[Province]:[Ngày HĐ dự phòng]],14,FALSE)</f>
        <v>#REF!</v>
      </c>
      <c r="R313" s="12"/>
      <c r="S313" s="22">
        <v>44154</v>
      </c>
      <c r="T313" s="22">
        <v>44091</v>
      </c>
      <c r="U313" s="22" t="e">
        <f t="shared" si="354"/>
        <v>#REF!</v>
      </c>
      <c r="V313" s="14" t="e">
        <f t="shared" si="355"/>
        <v>#REF!</v>
      </c>
      <c r="W313" s="12">
        <v>30</v>
      </c>
      <c r="X313" s="14" t="e">
        <f t="shared" si="356"/>
        <v>#REF!</v>
      </c>
      <c r="Y313" s="218" t="e">
        <f>VLOOKUP(C313,[2]!Table1[[Province]:[Ngày HĐ dự phòng]],30,FALSE)</f>
        <v>#REF!</v>
      </c>
      <c r="Z313" s="22" t="e">
        <f>VLOOKUP(C313,[2]!Table1[[Province]:[Ngày HĐ dự phòng]],31,FALSE)</f>
        <v>#REF!</v>
      </c>
      <c r="AA313" s="218" t="e">
        <f>VLOOKUP(C313,[2]!Table1[[Province]:[Ngày HĐ dự phòng]],32,FALSE)</f>
        <v>#REF!</v>
      </c>
      <c r="AB313" s="22" t="e">
        <f>VLOOKUP(C313,[2]!Table1[[Province]:[Ngày HĐ dự phòng]],33,FALSE)</f>
        <v>#REF!</v>
      </c>
      <c r="AC313" s="40" t="e">
        <f t="shared" si="357"/>
        <v>#REF!</v>
      </c>
      <c r="AD313" s="43" t="e">
        <f t="shared" si="358"/>
        <v>#REF!</v>
      </c>
      <c r="AE313" s="43" t="e">
        <f t="shared" si="359"/>
        <v>#REF!</v>
      </c>
      <c r="AF313" s="39" t="e">
        <f>VLOOKUP(C313,[2]!Table1[[Province]:[Ngày HĐ dự phòng]],12,FALSE)</f>
        <v>#REF!</v>
      </c>
      <c r="AG313" s="39" t="e">
        <f t="shared" si="360"/>
        <v>#REF!</v>
      </c>
      <c r="AH313" s="39">
        <v>44091</v>
      </c>
      <c r="AI313" s="39">
        <v>44111</v>
      </c>
      <c r="AJ313" s="39">
        <v>44111</v>
      </c>
      <c r="AK313" s="231" t="s">
        <v>498</v>
      </c>
      <c r="AL313" s="230">
        <v>44154</v>
      </c>
      <c r="AM313" s="42">
        <v>1557031765</v>
      </c>
      <c r="AN313" s="230">
        <v>44914</v>
      </c>
      <c r="AO313" s="39" t="e">
        <f t="shared" si="361"/>
        <v>#REF!</v>
      </c>
    </row>
    <row r="314" spans="1:41" ht="39">
      <c r="A314" s="11">
        <f t="shared" si="311"/>
        <v>35</v>
      </c>
      <c r="B314" s="16" t="str">
        <f>VLOOKUP(A314,'Tên tỉnh'!$A$3:$C$65,2,FALSE)</f>
        <v>VNPT Lạng Sơn</v>
      </c>
      <c r="C314" s="17" t="str">
        <f>VLOOKUP(A314,'Tên tỉnh'!$A$3:$C$65,3,FALSE)</f>
        <v>Lạng Sơn</v>
      </c>
      <c r="D314" s="18" t="s">
        <v>485</v>
      </c>
      <c r="E314" s="17" t="s">
        <v>486</v>
      </c>
      <c r="F314" s="19">
        <v>43633</v>
      </c>
      <c r="G314" s="11">
        <v>3</v>
      </c>
      <c r="H314" s="12" t="s">
        <v>494</v>
      </c>
      <c r="I314" s="20">
        <v>44056</v>
      </c>
      <c r="J314" s="21" t="s">
        <v>419</v>
      </c>
      <c r="K314" s="11" t="s">
        <v>26</v>
      </c>
      <c r="L314" s="13">
        <v>829150</v>
      </c>
      <c r="M314" s="13" t="e">
        <f>VLOOKUP(C314,[3]!Table1[[Province]:[Ngày HĐ dự phòng]],5,FALSE)</f>
        <v>#REF!</v>
      </c>
      <c r="N314" s="13" t="e">
        <f>VLOOKUP(C314,[3]!Table1[[Province]:[Ngày HĐ dự phòng]],6,FALSE)</f>
        <v>#REF!</v>
      </c>
      <c r="O314" s="13" t="e">
        <f t="shared" si="300"/>
        <v>#REF!</v>
      </c>
      <c r="P314" s="12"/>
      <c r="Q314" s="22" t="e">
        <f>VLOOKUP(C314,[3]!Table1[[Province]:[Ngày HĐ dự phòng]],14,FALSE)</f>
        <v>#REF!</v>
      </c>
      <c r="R314" s="12"/>
      <c r="S314" s="22">
        <v>44180</v>
      </c>
      <c r="T314" s="22">
        <v>44118</v>
      </c>
      <c r="U314" s="22" t="e">
        <f t="shared" si="354"/>
        <v>#REF!</v>
      </c>
      <c r="V314" s="14" t="e">
        <f t="shared" si="355"/>
        <v>#REF!</v>
      </c>
      <c r="W314" s="12">
        <v>30</v>
      </c>
      <c r="X314" s="14" t="e">
        <f t="shared" si="356"/>
        <v>#REF!</v>
      </c>
      <c r="Y314" s="218" t="e">
        <f>VLOOKUP(C314,[3]!Table1[[Province]:[Ngày HĐ dự phòng]],30,FALSE)</f>
        <v>#REF!</v>
      </c>
      <c r="Z314" s="22" t="e">
        <f>VLOOKUP(C314,[3]!Table1[[Province]:[Ngày HĐ dự phòng]],31,FALSE)</f>
        <v>#REF!</v>
      </c>
      <c r="AA314" s="218" t="e">
        <f>VLOOKUP(C314,[3]!Table1[[Province]:[Ngày HĐ dự phòng]],32,FALSE)</f>
        <v>#REF!</v>
      </c>
      <c r="AB314" s="22" t="e">
        <f>VLOOKUP(C314,[3]!Table1[[Province]:[Ngày HĐ dự phòng]],33,FALSE)</f>
        <v>#REF!</v>
      </c>
      <c r="AC314" s="40" t="e">
        <f t="shared" si="357"/>
        <v>#REF!</v>
      </c>
      <c r="AD314" s="43" t="e">
        <f t="shared" si="358"/>
        <v>#REF!</v>
      </c>
      <c r="AE314" s="43" t="e">
        <f t="shared" si="359"/>
        <v>#REF!</v>
      </c>
      <c r="AF314" s="39" t="e">
        <f>VLOOKUP(C314,[3]!Table1[[Province]:[Ngày HĐ dự phòng]],12,FALSE)</f>
        <v>#REF!</v>
      </c>
      <c r="AG314" s="39" t="e">
        <f t="shared" si="360"/>
        <v>#REF!</v>
      </c>
      <c r="AH314" s="39">
        <v>44118</v>
      </c>
      <c r="AI314" s="39">
        <v>44132</v>
      </c>
      <c r="AJ314" s="39">
        <v>44132</v>
      </c>
      <c r="AK314" s="231" t="s">
        <v>499</v>
      </c>
      <c r="AL314" s="230">
        <v>44190</v>
      </c>
      <c r="AM314" s="42">
        <v>1453466784</v>
      </c>
      <c r="AN314" s="230">
        <v>44941</v>
      </c>
      <c r="AO314" s="39" t="e">
        <f t="shared" si="361"/>
        <v>#REF!</v>
      </c>
    </row>
    <row r="315" spans="1:41" ht="39">
      <c r="A315" s="11">
        <f t="shared" si="311"/>
        <v>35</v>
      </c>
      <c r="B315" s="16" t="str">
        <f>VLOOKUP(A315,'Tên tỉnh'!$A$3:$C$65,2,FALSE)</f>
        <v>VNPT Lạng Sơn</v>
      </c>
      <c r="C315" s="17" t="str">
        <f>VLOOKUP(A315,'Tên tỉnh'!$A$3:$C$65,3,FALSE)</f>
        <v>Lạng Sơn</v>
      </c>
      <c r="D315" s="18" t="s">
        <v>485</v>
      </c>
      <c r="E315" s="17" t="s">
        <v>486</v>
      </c>
      <c r="F315" s="19">
        <v>43633</v>
      </c>
      <c r="G315" s="11">
        <v>4</v>
      </c>
      <c r="H315" s="11" t="s">
        <v>489</v>
      </c>
      <c r="I315" s="20">
        <v>44056</v>
      </c>
      <c r="J315" s="21" t="s">
        <v>419</v>
      </c>
      <c r="K315" s="11" t="s">
        <v>26</v>
      </c>
      <c r="L315" s="13">
        <v>829150</v>
      </c>
      <c r="M315" s="13" t="e">
        <f>VLOOKUP(C315,[4]!Table1[[Province]:[Ngày HĐ dự phòng]],6,FALSE)</f>
        <v>#REF!</v>
      </c>
      <c r="N315" s="13" t="e">
        <f>VLOOKUP(C315,[4]!Table1[[Province]:[Ngày HĐ dự phòng]],7,FALSE)</f>
        <v>#REF!</v>
      </c>
      <c r="O315" s="13" t="e">
        <f t="shared" si="300"/>
        <v>#REF!</v>
      </c>
      <c r="P315" s="12"/>
      <c r="Q315" s="22" t="e">
        <f>VLOOKUP(C315,[4]!Table1[[Province]:[Ngày HĐ dự phòng]],16,FALSE)</f>
        <v>#REF!</v>
      </c>
      <c r="R315" s="12"/>
      <c r="S315" s="22">
        <v>44208</v>
      </c>
      <c r="T315" s="22">
        <v>44127</v>
      </c>
      <c r="U315" s="22" t="e">
        <f t="shared" si="354"/>
        <v>#REF!</v>
      </c>
      <c r="V315" s="14" t="e">
        <f t="shared" si="355"/>
        <v>#REF!</v>
      </c>
      <c r="W315" s="12">
        <v>30</v>
      </c>
      <c r="X315" s="14" t="e">
        <f t="shared" si="356"/>
        <v>#REF!</v>
      </c>
      <c r="Y315" s="218" t="e">
        <f>VLOOKUP(C315,[4]!Table1[[Province]:[Ngày HĐ dự phòng]],32,FALSE)</f>
        <v>#REF!</v>
      </c>
      <c r="Z315" s="22" t="e">
        <f>VLOOKUP(C315,[4]!Table1[[Province]:[Ngày HĐ dự phòng]],33,FALSE)</f>
        <v>#REF!</v>
      </c>
      <c r="AA315" s="218" t="e">
        <f>VLOOKUP(C315,[4]!Table1[[Province]:[Ngày HĐ dự phòng]],34,FALSE)</f>
        <v>#REF!</v>
      </c>
      <c r="AB315" s="22" t="e">
        <f>VLOOKUP(C315,[4]!Table1[[Province]:[Ngày HĐ dự phòng]],35,FALSE)</f>
        <v>#REF!</v>
      </c>
      <c r="AC315" s="40" t="e">
        <f t="shared" si="357"/>
        <v>#REF!</v>
      </c>
      <c r="AD315" s="43" t="e">
        <f t="shared" si="358"/>
        <v>#REF!</v>
      </c>
      <c r="AE315" s="43" t="e">
        <f t="shared" si="359"/>
        <v>#REF!</v>
      </c>
      <c r="AF315" s="39" t="e">
        <f>VLOOKUP(C315,[4]!Table1[[Province]:[Ngày HĐ dự phòng]],13,FALSE)</f>
        <v>#REF!</v>
      </c>
      <c r="AG315" s="39" t="e">
        <f t="shared" si="360"/>
        <v>#REF!</v>
      </c>
      <c r="AH315" s="39">
        <v>44127</v>
      </c>
      <c r="AI315" s="39">
        <v>44161</v>
      </c>
      <c r="AJ315" s="39">
        <v>44161</v>
      </c>
      <c r="AK315" s="231" t="s">
        <v>500</v>
      </c>
      <c r="AL315" s="230">
        <v>44214</v>
      </c>
      <c r="AM315" s="42">
        <v>241970845</v>
      </c>
      <c r="AN315" s="230">
        <v>44970</v>
      </c>
      <c r="AO315" s="39" t="e">
        <f t="shared" si="361"/>
        <v>#REF!</v>
      </c>
    </row>
    <row r="316" spans="1:41" ht="39">
      <c r="A316" s="11">
        <f t="shared" si="311"/>
        <v>35</v>
      </c>
      <c r="B316" s="16" t="str">
        <f>VLOOKUP(A316,'Tên tỉnh'!$A$3:$C$65,2,FALSE)</f>
        <v>VNPT Lạng Sơn</v>
      </c>
      <c r="C316" s="17" t="str">
        <f>VLOOKUP(A316,'Tên tỉnh'!$A$3:$C$65,3,FALSE)</f>
        <v>Lạng Sơn</v>
      </c>
      <c r="D316" s="18" t="s">
        <v>485</v>
      </c>
      <c r="E316" s="17" t="s">
        <v>486</v>
      </c>
      <c r="F316" s="19">
        <v>43633</v>
      </c>
      <c r="G316" s="11">
        <v>5</v>
      </c>
      <c r="H316" s="11" t="s">
        <v>490</v>
      </c>
      <c r="I316" s="20">
        <v>44056</v>
      </c>
      <c r="J316" s="21" t="s">
        <v>419</v>
      </c>
      <c r="K316" s="11" t="s">
        <v>26</v>
      </c>
      <c r="L316" s="13">
        <v>829150</v>
      </c>
      <c r="M316" s="13" t="e">
        <f>VLOOKUP(C316,[5]!Table1[[Province]:[Ngày HĐ dự phòng]],5,FALSE)</f>
        <v>#REF!</v>
      </c>
      <c r="N316" s="13" t="e">
        <f>VLOOKUP(C316,[5]!Table1[[Province]:[Ngày HĐ dự phòng]],6,FALSE)</f>
        <v>#REF!</v>
      </c>
      <c r="O316" s="13" t="e">
        <f t="shared" si="300"/>
        <v>#REF!</v>
      </c>
      <c r="P316" s="12"/>
      <c r="Q316" s="22" t="e">
        <f>VLOOKUP(C316,[5]!Table1[[Province]:[Ngày HĐ dự phòng]],14,FALSE)</f>
        <v>#REF!</v>
      </c>
      <c r="R316" s="12"/>
      <c r="S316" s="22">
        <v>44210</v>
      </c>
      <c r="T316" s="22">
        <v>44148</v>
      </c>
      <c r="U316" s="22" t="e">
        <f t="shared" si="354"/>
        <v>#REF!</v>
      </c>
      <c r="V316" s="14" t="e">
        <f t="shared" si="355"/>
        <v>#REF!</v>
      </c>
      <c r="W316" s="12">
        <v>30</v>
      </c>
      <c r="X316" s="14" t="e">
        <f t="shared" si="356"/>
        <v>#REF!</v>
      </c>
      <c r="Y316" s="218" t="e">
        <f>VLOOKUP(C316,[5]!Table1[[Province]:[Ngày HĐ dự phòng]],30,FALSE)</f>
        <v>#REF!</v>
      </c>
      <c r="Z316" s="22" t="e">
        <f>VLOOKUP(C316,[5]!Table1[[Province]:[Ngày HĐ dự phòng]],31,FALSE)</f>
        <v>#REF!</v>
      </c>
      <c r="AA316" s="218" t="e">
        <f>VLOOKUP(C316,[5]!Table1[[Province]:[Ngày HĐ dự phòng]],32,FALSE)</f>
        <v>#REF!</v>
      </c>
      <c r="AB316" s="22" t="e">
        <f>VLOOKUP(C316,[5]!Table1[[Province]:[Ngày HĐ dự phòng]],33,FALSE)</f>
        <v>#REF!</v>
      </c>
      <c r="AC316" s="40" t="e">
        <f t="shared" si="357"/>
        <v>#REF!</v>
      </c>
      <c r="AD316" s="43" t="e">
        <f t="shared" si="358"/>
        <v>#REF!</v>
      </c>
      <c r="AE316" s="43" t="e">
        <f t="shared" si="359"/>
        <v>#REF!</v>
      </c>
      <c r="AF316" s="39" t="e">
        <f>VLOOKUP(C316,[5]!Table1[[Province]:[Ngày HĐ dự phòng]],12,FALSE)</f>
        <v>#REF!</v>
      </c>
      <c r="AG316" s="39" t="e">
        <f t="shared" si="360"/>
        <v>#REF!</v>
      </c>
      <c r="AH316" s="39">
        <v>44148</v>
      </c>
      <c r="AI316" s="39">
        <v>44162</v>
      </c>
      <c r="AJ316" s="39">
        <v>44162</v>
      </c>
      <c r="AK316" s="232" t="s">
        <v>501</v>
      </c>
      <c r="AL316" s="230">
        <v>44214</v>
      </c>
      <c r="AM316" s="42">
        <v>786063220</v>
      </c>
      <c r="AN316" s="230">
        <v>44970</v>
      </c>
      <c r="AO316" s="39" t="e">
        <f t="shared" si="361"/>
        <v>#REF!</v>
      </c>
    </row>
    <row r="317" spans="1:41" ht="39">
      <c r="A317" s="11">
        <f t="shared" si="311"/>
        <v>35</v>
      </c>
      <c r="B317" s="16" t="str">
        <f>VLOOKUP(A317,'Tên tỉnh'!$A$3:$C$65,2,FALSE)</f>
        <v>VNPT Lạng Sơn</v>
      </c>
      <c r="C317" s="17" t="str">
        <f>VLOOKUP(A317,'Tên tỉnh'!$A$3:$C$65,3,FALSE)</f>
        <v>Lạng Sơn</v>
      </c>
      <c r="D317" s="18" t="s">
        <v>485</v>
      </c>
      <c r="E317" s="17" t="s">
        <v>486</v>
      </c>
      <c r="F317" s="19">
        <v>43633</v>
      </c>
      <c r="G317" s="11">
        <v>6</v>
      </c>
      <c r="H317" s="12" t="s">
        <v>491</v>
      </c>
      <c r="I317" s="20">
        <v>44056</v>
      </c>
      <c r="J317" s="21" t="s">
        <v>419</v>
      </c>
      <c r="K317" s="11" t="s">
        <v>26</v>
      </c>
      <c r="L317" s="13">
        <v>829150</v>
      </c>
      <c r="M317" s="13" t="e">
        <f>VLOOKUP(C317,[6]!Table1[[Province]:[Ngày HĐ dự phòng]],5,FALSE)</f>
        <v>#REF!</v>
      </c>
      <c r="N317" s="13" t="e">
        <f>VLOOKUP(C317,[6]!Table1[[Province]:[Ngày HĐ dự phòng]],6,FALSE)</f>
        <v>#REF!</v>
      </c>
      <c r="O317" s="13" t="e">
        <f t="shared" si="300"/>
        <v>#REF!</v>
      </c>
      <c r="P317" s="12"/>
      <c r="Q317" s="22" t="e">
        <f>VLOOKUP(C317,[6]!Table1[[Province]:[Ngày HĐ dự phòng]],14,FALSE)</f>
        <v>#REF!</v>
      </c>
      <c r="R317" s="12"/>
      <c r="S317" s="22">
        <v>44251</v>
      </c>
      <c r="T317" s="22">
        <v>44179</v>
      </c>
      <c r="U317" s="22" t="e">
        <f t="shared" si="354"/>
        <v>#REF!</v>
      </c>
      <c r="V317" s="14" t="e">
        <f t="shared" si="355"/>
        <v>#REF!</v>
      </c>
      <c r="W317" s="12">
        <v>30</v>
      </c>
      <c r="X317" s="14" t="e">
        <f t="shared" si="356"/>
        <v>#REF!</v>
      </c>
      <c r="Y317" s="218" t="e">
        <f>VLOOKUP(C317,[6]!Table1[[Province]:[Ngày HĐ dự phòng]],30,FALSE)</f>
        <v>#REF!</v>
      </c>
      <c r="Z317" s="22" t="e">
        <f>VLOOKUP(C317,[6]!Table1[[Province]:[Ngày HĐ dự phòng]],31,FALSE)</f>
        <v>#REF!</v>
      </c>
      <c r="AA317" s="218" t="e">
        <f>VLOOKUP(C317,[6]!Table1[[Province]:[Ngày HĐ dự phòng]],32,FALSE)</f>
        <v>#REF!</v>
      </c>
      <c r="AB317" s="22" t="e">
        <f>VLOOKUP(C317,[6]!Table1[[Province]:[Ngày HĐ dự phòng]],33,FALSE)</f>
        <v>#REF!</v>
      </c>
      <c r="AC317" s="40" t="e">
        <f t="shared" si="357"/>
        <v>#REF!</v>
      </c>
      <c r="AD317" s="43" t="e">
        <f t="shared" si="358"/>
        <v>#REF!</v>
      </c>
      <c r="AE317" s="43" t="e">
        <f t="shared" si="359"/>
        <v>#REF!</v>
      </c>
      <c r="AF317" s="39" t="e">
        <f>VLOOKUP(C317,[6]!Table1[[Province]:[Ngày HĐ dự phòng]],12,FALSE)</f>
        <v>#REF!</v>
      </c>
      <c r="AG317" s="39" t="e">
        <f t="shared" si="360"/>
        <v>#REF!</v>
      </c>
      <c r="AH317" s="39">
        <v>44179</v>
      </c>
      <c r="AI317" s="39">
        <v>44190</v>
      </c>
      <c r="AJ317" s="39">
        <v>44190</v>
      </c>
      <c r="AK317" s="232" t="s">
        <v>502</v>
      </c>
      <c r="AL317" s="230">
        <v>44259</v>
      </c>
      <c r="AM317" s="42">
        <v>1476131599</v>
      </c>
      <c r="AN317" s="230">
        <v>45012</v>
      </c>
      <c r="AO317" s="39" t="e">
        <f t="shared" si="361"/>
        <v>#REF!</v>
      </c>
    </row>
    <row r="318" spans="1:41" ht="39">
      <c r="A318" s="11">
        <f t="shared" si="311"/>
        <v>35</v>
      </c>
      <c r="B318" s="16" t="str">
        <f>VLOOKUP(A318,'Tên tỉnh'!$A$3:$C$65,2,FALSE)</f>
        <v>VNPT Lạng Sơn</v>
      </c>
      <c r="C318" s="17" t="str">
        <f>VLOOKUP(A318,'Tên tỉnh'!$A$3:$C$65,3,FALSE)</f>
        <v>Lạng Sơn</v>
      </c>
      <c r="D318" s="18" t="s">
        <v>485</v>
      </c>
      <c r="E318" s="17" t="s">
        <v>486</v>
      </c>
      <c r="F318" s="19">
        <v>43633</v>
      </c>
      <c r="G318" s="11">
        <v>7</v>
      </c>
      <c r="H318" s="11" t="s">
        <v>492</v>
      </c>
      <c r="I318" s="20">
        <v>44056</v>
      </c>
      <c r="J318" s="21" t="s">
        <v>419</v>
      </c>
      <c r="K318" s="11" t="s">
        <v>26</v>
      </c>
      <c r="L318" s="13">
        <v>829150</v>
      </c>
      <c r="M318" s="13" t="e">
        <f>VLOOKUP(C317,[7]!Table1[[Province]:[Ngày HĐ dự phòng]],6,FALSE)</f>
        <v>#REF!</v>
      </c>
      <c r="N318" s="13" t="e">
        <f>VLOOKUP(C317,[7]!Table1[[Province]:[Ngày HĐ dự phòng]],7,FALSE)</f>
        <v>#REF!</v>
      </c>
      <c r="O318" s="13" t="e">
        <f t="shared" si="300"/>
        <v>#REF!</v>
      </c>
      <c r="P318" s="12"/>
      <c r="Q318" s="22" t="e">
        <f>VLOOKUP(C317,[7]!Table1[[Province]:[Ngày HĐ dự phòng]],16,FALSE)</f>
        <v>#REF!</v>
      </c>
      <c r="R318" s="12"/>
      <c r="S318" s="22">
        <v>44263</v>
      </c>
      <c r="T318" s="22">
        <v>44200</v>
      </c>
      <c r="U318" s="22" t="e">
        <f t="shared" si="354"/>
        <v>#REF!</v>
      </c>
      <c r="V318" s="14" t="e">
        <f t="shared" si="355"/>
        <v>#REF!</v>
      </c>
      <c r="W318" s="12">
        <v>30</v>
      </c>
      <c r="X318" s="14" t="e">
        <f t="shared" si="356"/>
        <v>#REF!</v>
      </c>
      <c r="Y318" s="218" t="e">
        <f>VLOOKUP(C317,[7]!Table1[[Province]:[Ngày HĐ dự phòng]],32,FALSE)</f>
        <v>#REF!</v>
      </c>
      <c r="Z318" s="22" t="e">
        <f>VLOOKUP(C317,[7]!Table1[[Province]:[Ngày HĐ dự phòng]],33,FALSE)</f>
        <v>#REF!</v>
      </c>
      <c r="AA318" s="218" t="e">
        <f>VLOOKUP(C317,[7]!Table1[[Province]:[Ngày HĐ dự phòng]],34,FALSE)</f>
        <v>#REF!</v>
      </c>
      <c r="AB318" s="22" t="e">
        <f>VLOOKUP(C317,[7]!Table1[[Province]:[Ngày HĐ dự phòng]],35,FALSE)</f>
        <v>#REF!</v>
      </c>
      <c r="AC318" s="40" t="e">
        <f t="shared" si="357"/>
        <v>#REF!</v>
      </c>
      <c r="AD318" s="43" t="e">
        <f t="shared" si="358"/>
        <v>#REF!</v>
      </c>
      <c r="AE318" s="43" t="e">
        <f t="shared" si="359"/>
        <v>#REF!</v>
      </c>
      <c r="AF318" s="39" t="e">
        <f>VLOOKUP(C317,[7]!Table1[[Province]:[Ngày HĐ dự phòng]],13,FALSE)</f>
        <v>#REF!</v>
      </c>
      <c r="AG318" s="39" t="e">
        <f t="shared" si="360"/>
        <v>#REF!</v>
      </c>
      <c r="AH318" s="39">
        <v>44200</v>
      </c>
      <c r="AI318" s="39">
        <v>44210</v>
      </c>
      <c r="AJ318" s="39">
        <v>44210</v>
      </c>
      <c r="AK318" s="232" t="s">
        <v>503</v>
      </c>
      <c r="AL318" s="230">
        <v>44272</v>
      </c>
      <c r="AM318" s="42">
        <v>492515100</v>
      </c>
      <c r="AN318" s="230">
        <v>45023</v>
      </c>
      <c r="AO318" s="39" t="e">
        <f t="shared" si="361"/>
        <v>#REF!</v>
      </c>
    </row>
    <row r="319" spans="1:41" ht="39">
      <c r="A319" s="11">
        <f t="shared" si="311"/>
        <v>35</v>
      </c>
      <c r="B319" s="16" t="str">
        <f>VLOOKUP(A319,'Tên tỉnh'!$A$3:$C$65,2,FALSE)</f>
        <v>VNPT Lạng Sơn</v>
      </c>
      <c r="C319" s="17" t="str">
        <f>VLOOKUP(A319,'Tên tỉnh'!$A$3:$C$65,3,FALSE)</f>
        <v>Lạng Sơn</v>
      </c>
      <c r="D319" s="18" t="s">
        <v>485</v>
      </c>
      <c r="E319" s="17" t="s">
        <v>486</v>
      </c>
      <c r="F319" s="19">
        <v>43633</v>
      </c>
      <c r="G319" s="11">
        <v>8</v>
      </c>
      <c r="H319" s="11" t="s">
        <v>493</v>
      </c>
      <c r="I319" s="20">
        <v>44056</v>
      </c>
      <c r="J319" s="21" t="s">
        <v>419</v>
      </c>
      <c r="K319" s="11" t="s">
        <v>26</v>
      </c>
      <c r="L319" s="13">
        <v>829150</v>
      </c>
      <c r="M319" s="13" t="e">
        <f>VLOOKUP(C319,[8]Sheet1!$B$2:$AH$2,5,FALSE)</f>
        <v>#N/A</v>
      </c>
      <c r="N319" s="13" t="e">
        <f>VLOOKUP(C319,[8]Sheet1!$B$2:$AH$2,6,FALSE)</f>
        <v>#N/A</v>
      </c>
      <c r="O319" s="13" t="e">
        <f t="shared" si="300"/>
        <v>#N/A</v>
      </c>
      <c r="P319" s="12"/>
      <c r="Q319" s="22" t="e">
        <f>VLOOKUP(C319,[8]Sheet1!$B$2:$AH$2,14,FALSE)</f>
        <v>#N/A</v>
      </c>
      <c r="R319" s="12"/>
      <c r="S319" s="22">
        <v>44279</v>
      </c>
      <c r="T319" s="22">
        <v>44223</v>
      </c>
      <c r="U319" s="22" t="e">
        <f t="shared" si="354"/>
        <v>#N/A</v>
      </c>
      <c r="V319" s="14" t="e">
        <f t="shared" si="355"/>
        <v>#N/A</v>
      </c>
      <c r="W319" s="12">
        <v>30</v>
      </c>
      <c r="X319" s="14" t="e">
        <f t="shared" si="356"/>
        <v>#N/A</v>
      </c>
      <c r="Y319" s="218" t="e">
        <f>VLOOKUP(C319,[8]Sheet1!$B$2:$AH$2,30,FALSE)</f>
        <v>#N/A</v>
      </c>
      <c r="Z319" s="22" t="e">
        <f>VLOOKUP(C319,[8]Sheet1!$B$2:$AH$2,31,FALSE)</f>
        <v>#N/A</v>
      </c>
      <c r="AA319" s="218" t="e">
        <f>VLOOKUP(C319,[8]Sheet1!$B$2:$AH$2,32,FALSE)</f>
        <v>#N/A</v>
      </c>
      <c r="AB319" s="22" t="e">
        <f>VLOOKUP(C319,[8]Sheet1!$B$2:$AH$2,33,FALSE)</f>
        <v>#N/A</v>
      </c>
      <c r="AC319" s="40" t="e">
        <f t="shared" si="357"/>
        <v>#N/A</v>
      </c>
      <c r="AD319" s="43" t="e">
        <f t="shared" si="358"/>
        <v>#N/A</v>
      </c>
      <c r="AE319" s="43" t="e">
        <f t="shared" si="359"/>
        <v>#N/A</v>
      </c>
      <c r="AF319" s="39" t="e">
        <f>VLOOKUP(C319,[8]Sheet1!$B$2:$AH$2,12,FALSE)</f>
        <v>#N/A</v>
      </c>
      <c r="AG319" s="39" t="e">
        <f t="shared" si="360"/>
        <v>#N/A</v>
      </c>
      <c r="AH319" s="39">
        <v>44223</v>
      </c>
      <c r="AI319" s="39">
        <v>44230</v>
      </c>
      <c r="AJ319" s="39">
        <v>44230</v>
      </c>
      <c r="AK319" s="232" t="s">
        <v>504</v>
      </c>
      <c r="AL319" s="230">
        <v>44288</v>
      </c>
      <c r="AM319" s="42">
        <v>262218688</v>
      </c>
      <c r="AN319" s="230">
        <v>45040</v>
      </c>
      <c r="AO319" s="39" t="e">
        <f t="shared" si="361"/>
        <v>#N/A</v>
      </c>
    </row>
    <row r="320" spans="1:41" ht="28.5" customHeight="1">
      <c r="A320" s="23"/>
      <c r="B320" s="24" t="str">
        <f t="shared" ref="B320" si="362">B312&amp;" Total"</f>
        <v>VNPT Lạng Sơn Total</v>
      </c>
      <c r="C320" s="24"/>
      <c r="D320" s="25"/>
      <c r="E320" s="228"/>
      <c r="F320" s="26"/>
      <c r="G320" s="23"/>
      <c r="H320" s="25"/>
      <c r="I320" s="26"/>
      <c r="J320" s="27"/>
      <c r="K320" s="25"/>
      <c r="L320" s="28"/>
      <c r="M320" s="28"/>
      <c r="N320" s="28"/>
      <c r="O320" s="29" t="e">
        <f t="shared" ref="O320" si="363">SUBTOTAL(9,O312:O319)</f>
        <v>#REF!</v>
      </c>
      <c r="P320" s="12"/>
      <c r="Q320" s="11"/>
      <c r="R320" s="28"/>
      <c r="S320" s="30"/>
      <c r="T320" s="31"/>
      <c r="U320" s="22"/>
      <c r="V320" s="32"/>
      <c r="W320" s="33"/>
      <c r="X320" s="14"/>
      <c r="Y320" s="218"/>
      <c r="Z320" s="22"/>
      <c r="AA320" s="218"/>
      <c r="AB320" s="22"/>
      <c r="AC320" s="38"/>
      <c r="AD320" s="38"/>
      <c r="AE320" s="38"/>
      <c r="AF320" s="38"/>
      <c r="AG320" s="38"/>
      <c r="AH320" s="38"/>
      <c r="AI320" s="38"/>
      <c r="AJ320" s="38"/>
      <c r="AK320" s="38"/>
      <c r="AL320" s="38"/>
      <c r="AM320" s="38"/>
      <c r="AN320" s="38"/>
      <c r="AO320" s="38"/>
    </row>
    <row r="321" spans="1:41" ht="39">
      <c r="A321" s="11">
        <f t="shared" si="311"/>
        <v>36</v>
      </c>
      <c r="B321" s="16" t="str">
        <f>VLOOKUP(A321,'Tên tỉnh'!$A$3:$C$65,2,FALSE)</f>
        <v>VNPT Lào Cai</v>
      </c>
      <c r="C321" s="17" t="str">
        <f>VLOOKUP(A321,'Tên tỉnh'!$A$3:$C$65,3,FALSE)</f>
        <v>Lào Cai</v>
      </c>
      <c r="D321" s="18" t="s">
        <v>485</v>
      </c>
      <c r="E321" s="17" t="s">
        <v>486</v>
      </c>
      <c r="F321" s="19">
        <v>43633</v>
      </c>
      <c r="G321" s="11">
        <v>1</v>
      </c>
      <c r="H321" s="11" t="s">
        <v>487</v>
      </c>
      <c r="I321" s="20">
        <v>44056</v>
      </c>
      <c r="J321" s="21" t="s">
        <v>419</v>
      </c>
      <c r="K321" s="11" t="s">
        <v>26</v>
      </c>
      <c r="L321" s="13">
        <v>829150</v>
      </c>
      <c r="M321" s="13" t="e">
        <f>VLOOKUP(C321,[1]!Table1[[Province]:[Ngày HĐ dự phòng]],5,FALSE)</f>
        <v>#REF!</v>
      </c>
      <c r="N321" s="13" t="e">
        <f>VLOOKUP(C321,[1]!Table1[[Province]:[Ngày HĐ dự phòng]],6,FALSE)</f>
        <v>#REF!</v>
      </c>
      <c r="O321" s="13" t="e">
        <f t="shared" si="300"/>
        <v>#REF!</v>
      </c>
      <c r="P321" s="12"/>
      <c r="Q321" s="22" t="e">
        <f>VLOOKUP(C321,[1]!Table1[[Province]:[Ngày HĐ dự phòng]],15,FALSE)</f>
        <v>#REF!</v>
      </c>
      <c r="R321" s="12"/>
      <c r="S321" s="22">
        <v>44153</v>
      </c>
      <c r="T321" s="22">
        <v>44068</v>
      </c>
      <c r="U321" s="22" t="e">
        <f t="shared" ref="U321:U328" si="364">Q321</f>
        <v>#REF!</v>
      </c>
      <c r="V321" s="14" t="e">
        <f t="shared" ref="V321:V328" si="365">U321-T321+1</f>
        <v>#REF!</v>
      </c>
      <c r="W321" s="12">
        <v>45</v>
      </c>
      <c r="X321" s="14" t="e">
        <f t="shared" ref="X321:X328" si="366">V321-W321</f>
        <v>#REF!</v>
      </c>
      <c r="Y321" s="218" t="e">
        <f>VLOOKUP(C321,[1]!Table1[[Province]:[Ngày HĐ dự phòng]],34,FALSE)</f>
        <v>#REF!</v>
      </c>
      <c r="Z321" s="22" t="e">
        <f>VLOOKUP(C321,[1]!Table1[[Province]:[Ngày HĐ dự phòng]],35,FALSE)</f>
        <v>#REF!</v>
      </c>
      <c r="AA321" s="218" t="e">
        <f>VLOOKUP(C321,[1]!Table1[[Province]:[Ngày HĐ dự phòng]],36,FALSE)</f>
        <v>#REF!</v>
      </c>
      <c r="AB321" s="22" t="e">
        <f>VLOOKUP(C321,[1]!Table1[[Province]:[Ngày HĐ dự phòng]],37,FALSE)</f>
        <v>#REF!</v>
      </c>
      <c r="AC321" s="40" t="e">
        <f t="shared" ref="AC321:AC328" si="367">O321</f>
        <v>#REF!</v>
      </c>
      <c r="AD321" s="43" t="e">
        <f t="shared" ref="AD321:AD328" si="368">AC321*0.1</f>
        <v>#REF!</v>
      </c>
      <c r="AE321" s="43" t="e">
        <f t="shared" ref="AE321:AE328" si="369">AC321+AD321</f>
        <v>#REF!</v>
      </c>
      <c r="AF321" s="39" t="e">
        <f>VLOOKUP(C321,[1]!Table1[[Province]:[Ngày HĐ dự phòng]],13,FALSE)</f>
        <v>#REF!</v>
      </c>
      <c r="AG321" s="39" t="e">
        <f t="shared" ref="AG321:AG328" si="370">AF321</f>
        <v>#REF!</v>
      </c>
      <c r="AH321" s="39">
        <v>44068</v>
      </c>
      <c r="AI321" s="39">
        <v>44097</v>
      </c>
      <c r="AJ321" s="39">
        <v>44097</v>
      </c>
      <c r="AK321" s="231" t="s">
        <v>497</v>
      </c>
      <c r="AL321" s="230">
        <v>44153</v>
      </c>
      <c r="AM321" s="42">
        <v>3008400799</v>
      </c>
      <c r="AN321" s="230">
        <v>44913</v>
      </c>
      <c r="AO321" s="39" t="e">
        <f t="shared" ref="AO321:AO328" si="371">AF321</f>
        <v>#REF!</v>
      </c>
    </row>
    <row r="322" spans="1:41" ht="39">
      <c r="A322" s="11">
        <f t="shared" si="311"/>
        <v>36</v>
      </c>
      <c r="B322" s="16" t="str">
        <f>VLOOKUP(A322,'Tên tỉnh'!$A$3:$C$65,2,FALSE)</f>
        <v>VNPT Lào Cai</v>
      </c>
      <c r="C322" s="17" t="str">
        <f>VLOOKUP(A322,'Tên tỉnh'!$A$3:$C$65,3,FALSE)</f>
        <v>Lào Cai</v>
      </c>
      <c r="D322" s="18" t="s">
        <v>485</v>
      </c>
      <c r="E322" s="17" t="s">
        <v>486</v>
      </c>
      <c r="F322" s="19">
        <v>43633</v>
      </c>
      <c r="G322" s="11">
        <v>2</v>
      </c>
      <c r="H322" s="12" t="s">
        <v>488</v>
      </c>
      <c r="I322" s="20">
        <v>44056</v>
      </c>
      <c r="J322" s="21" t="s">
        <v>419</v>
      </c>
      <c r="K322" s="11" t="s">
        <v>26</v>
      </c>
      <c r="L322" s="13">
        <v>829150</v>
      </c>
      <c r="M322" s="13" t="e">
        <f>VLOOKUP(C322,[2]!Table1[[Province]:[Ngày HĐ dự phòng]],5,FALSE)</f>
        <v>#REF!</v>
      </c>
      <c r="N322" s="13" t="e">
        <f>VLOOKUP(C322,[2]!Table1[[Province]:[Ngày HĐ dự phòng]],6,FALSE)</f>
        <v>#REF!</v>
      </c>
      <c r="O322" s="13" t="e">
        <f t="shared" si="300"/>
        <v>#REF!</v>
      </c>
      <c r="P322" s="12"/>
      <c r="Q322" s="22" t="e">
        <f>VLOOKUP(C322,[2]!Table1[[Province]:[Ngày HĐ dự phòng]],14,FALSE)</f>
        <v>#REF!</v>
      </c>
      <c r="R322" s="12"/>
      <c r="S322" s="22">
        <v>44154</v>
      </c>
      <c r="T322" s="22">
        <v>44091</v>
      </c>
      <c r="U322" s="22" t="e">
        <f t="shared" si="364"/>
        <v>#REF!</v>
      </c>
      <c r="V322" s="14" t="e">
        <f t="shared" si="365"/>
        <v>#REF!</v>
      </c>
      <c r="W322" s="12">
        <v>30</v>
      </c>
      <c r="X322" s="14" t="e">
        <f t="shared" si="366"/>
        <v>#REF!</v>
      </c>
      <c r="Y322" s="218" t="e">
        <f>VLOOKUP(C322,[2]!Table1[[Province]:[Ngày HĐ dự phòng]],30,FALSE)</f>
        <v>#REF!</v>
      </c>
      <c r="Z322" s="22" t="e">
        <f>VLOOKUP(C322,[2]!Table1[[Province]:[Ngày HĐ dự phòng]],31,FALSE)</f>
        <v>#REF!</v>
      </c>
      <c r="AA322" s="218" t="e">
        <f>VLOOKUP(C322,[2]!Table1[[Province]:[Ngày HĐ dự phòng]],32,FALSE)</f>
        <v>#REF!</v>
      </c>
      <c r="AB322" s="22" t="e">
        <f>VLOOKUP(C322,[2]!Table1[[Province]:[Ngày HĐ dự phòng]],33,FALSE)</f>
        <v>#REF!</v>
      </c>
      <c r="AC322" s="40" t="e">
        <f t="shared" si="367"/>
        <v>#REF!</v>
      </c>
      <c r="AD322" s="43" t="e">
        <f t="shared" si="368"/>
        <v>#REF!</v>
      </c>
      <c r="AE322" s="43" t="e">
        <f t="shared" si="369"/>
        <v>#REF!</v>
      </c>
      <c r="AF322" s="39" t="e">
        <f>VLOOKUP(C322,[2]!Table1[[Province]:[Ngày HĐ dự phòng]],12,FALSE)</f>
        <v>#REF!</v>
      </c>
      <c r="AG322" s="39" t="e">
        <f t="shared" si="370"/>
        <v>#REF!</v>
      </c>
      <c r="AH322" s="39">
        <v>44091</v>
      </c>
      <c r="AI322" s="39">
        <v>44111</v>
      </c>
      <c r="AJ322" s="39">
        <v>44111</v>
      </c>
      <c r="AK322" s="231" t="s">
        <v>498</v>
      </c>
      <c r="AL322" s="230">
        <v>44154</v>
      </c>
      <c r="AM322" s="42">
        <v>1557031765</v>
      </c>
      <c r="AN322" s="230">
        <v>44914</v>
      </c>
      <c r="AO322" s="39" t="e">
        <f t="shared" si="371"/>
        <v>#REF!</v>
      </c>
    </row>
    <row r="323" spans="1:41" ht="39">
      <c r="A323" s="11">
        <f t="shared" si="311"/>
        <v>36</v>
      </c>
      <c r="B323" s="16" t="str">
        <f>VLOOKUP(A323,'Tên tỉnh'!$A$3:$C$65,2,FALSE)</f>
        <v>VNPT Lào Cai</v>
      </c>
      <c r="C323" s="17" t="str">
        <f>VLOOKUP(A323,'Tên tỉnh'!$A$3:$C$65,3,FALSE)</f>
        <v>Lào Cai</v>
      </c>
      <c r="D323" s="18" t="s">
        <v>485</v>
      </c>
      <c r="E323" s="17" t="s">
        <v>486</v>
      </c>
      <c r="F323" s="19">
        <v>43633</v>
      </c>
      <c r="G323" s="11">
        <v>3</v>
      </c>
      <c r="H323" s="12" t="s">
        <v>494</v>
      </c>
      <c r="I323" s="20">
        <v>44056</v>
      </c>
      <c r="J323" s="21" t="s">
        <v>419</v>
      </c>
      <c r="K323" s="11" t="s">
        <v>26</v>
      </c>
      <c r="L323" s="13">
        <v>829150</v>
      </c>
      <c r="M323" s="13" t="e">
        <f>VLOOKUP(C323,[3]!Table1[[Province]:[Ngày HĐ dự phòng]],5,FALSE)</f>
        <v>#REF!</v>
      </c>
      <c r="N323" s="13" t="e">
        <f>VLOOKUP(C323,[3]!Table1[[Province]:[Ngày HĐ dự phòng]],6,FALSE)</f>
        <v>#REF!</v>
      </c>
      <c r="O323" s="13" t="e">
        <f t="shared" si="300"/>
        <v>#REF!</v>
      </c>
      <c r="P323" s="12"/>
      <c r="Q323" s="22" t="e">
        <f>VLOOKUP(C323,[3]!Table1[[Province]:[Ngày HĐ dự phòng]],14,FALSE)</f>
        <v>#REF!</v>
      </c>
      <c r="R323" s="12"/>
      <c r="S323" s="22">
        <v>44180</v>
      </c>
      <c r="T323" s="22">
        <v>44118</v>
      </c>
      <c r="U323" s="22" t="e">
        <f t="shared" si="364"/>
        <v>#REF!</v>
      </c>
      <c r="V323" s="14" t="e">
        <f t="shared" si="365"/>
        <v>#REF!</v>
      </c>
      <c r="W323" s="12">
        <v>30</v>
      </c>
      <c r="X323" s="14" t="e">
        <f t="shared" si="366"/>
        <v>#REF!</v>
      </c>
      <c r="Y323" s="218" t="e">
        <f>VLOOKUP(C323,[3]!Table1[[Province]:[Ngày HĐ dự phòng]],30,FALSE)</f>
        <v>#REF!</v>
      </c>
      <c r="Z323" s="22" t="e">
        <f>VLOOKUP(C323,[3]!Table1[[Province]:[Ngày HĐ dự phòng]],31,FALSE)</f>
        <v>#REF!</v>
      </c>
      <c r="AA323" s="218" t="e">
        <f>VLOOKUP(C323,[3]!Table1[[Province]:[Ngày HĐ dự phòng]],32,FALSE)</f>
        <v>#REF!</v>
      </c>
      <c r="AB323" s="22" t="e">
        <f>VLOOKUP(C323,[3]!Table1[[Province]:[Ngày HĐ dự phòng]],33,FALSE)</f>
        <v>#REF!</v>
      </c>
      <c r="AC323" s="40" t="e">
        <f t="shared" si="367"/>
        <v>#REF!</v>
      </c>
      <c r="AD323" s="43" t="e">
        <f t="shared" si="368"/>
        <v>#REF!</v>
      </c>
      <c r="AE323" s="43" t="e">
        <f t="shared" si="369"/>
        <v>#REF!</v>
      </c>
      <c r="AF323" s="39" t="e">
        <f>VLOOKUP(C323,[3]!Table1[[Province]:[Ngày HĐ dự phòng]],12,FALSE)</f>
        <v>#REF!</v>
      </c>
      <c r="AG323" s="39" t="e">
        <f t="shared" si="370"/>
        <v>#REF!</v>
      </c>
      <c r="AH323" s="39">
        <v>44118</v>
      </c>
      <c r="AI323" s="39">
        <v>44132</v>
      </c>
      <c r="AJ323" s="39">
        <v>44132</v>
      </c>
      <c r="AK323" s="231" t="s">
        <v>499</v>
      </c>
      <c r="AL323" s="230">
        <v>44190</v>
      </c>
      <c r="AM323" s="42">
        <v>1453466784</v>
      </c>
      <c r="AN323" s="230">
        <v>44941</v>
      </c>
      <c r="AO323" s="39" t="e">
        <f t="shared" si="371"/>
        <v>#REF!</v>
      </c>
    </row>
    <row r="324" spans="1:41" ht="39">
      <c r="A324" s="11">
        <f t="shared" si="311"/>
        <v>36</v>
      </c>
      <c r="B324" s="16" t="str">
        <f>VLOOKUP(A324,'Tên tỉnh'!$A$3:$C$65,2,FALSE)</f>
        <v>VNPT Lào Cai</v>
      </c>
      <c r="C324" s="17" t="str">
        <f>VLOOKUP(A324,'Tên tỉnh'!$A$3:$C$65,3,FALSE)</f>
        <v>Lào Cai</v>
      </c>
      <c r="D324" s="18" t="s">
        <v>485</v>
      </c>
      <c r="E324" s="17" t="s">
        <v>486</v>
      </c>
      <c r="F324" s="19">
        <v>43633</v>
      </c>
      <c r="G324" s="11">
        <v>4</v>
      </c>
      <c r="H324" s="11" t="s">
        <v>489</v>
      </c>
      <c r="I324" s="20">
        <v>44056</v>
      </c>
      <c r="J324" s="21" t="s">
        <v>419</v>
      </c>
      <c r="K324" s="11" t="s">
        <v>26</v>
      </c>
      <c r="L324" s="13">
        <v>829150</v>
      </c>
      <c r="M324" s="13" t="e">
        <f>VLOOKUP(C324,[4]!Table1[[Province]:[Ngày HĐ dự phòng]],6,FALSE)</f>
        <v>#REF!</v>
      </c>
      <c r="N324" s="13" t="e">
        <f>VLOOKUP(C324,[4]!Table1[[Province]:[Ngày HĐ dự phòng]],7,FALSE)</f>
        <v>#REF!</v>
      </c>
      <c r="O324" s="13" t="e">
        <f t="shared" si="300"/>
        <v>#REF!</v>
      </c>
      <c r="P324" s="12"/>
      <c r="Q324" s="22" t="e">
        <f>VLOOKUP(C324,[4]!Table1[[Province]:[Ngày HĐ dự phòng]],16,FALSE)</f>
        <v>#REF!</v>
      </c>
      <c r="R324" s="12"/>
      <c r="S324" s="22">
        <v>44208</v>
      </c>
      <c r="T324" s="22">
        <v>44127</v>
      </c>
      <c r="U324" s="22" t="e">
        <f t="shared" si="364"/>
        <v>#REF!</v>
      </c>
      <c r="V324" s="14" t="e">
        <f t="shared" si="365"/>
        <v>#REF!</v>
      </c>
      <c r="W324" s="12">
        <v>30</v>
      </c>
      <c r="X324" s="14" t="e">
        <f t="shared" si="366"/>
        <v>#REF!</v>
      </c>
      <c r="Y324" s="218" t="e">
        <f>VLOOKUP(C324,[4]!Table1[[Province]:[Ngày HĐ dự phòng]],32,FALSE)</f>
        <v>#REF!</v>
      </c>
      <c r="Z324" s="22" t="e">
        <f>VLOOKUP(C324,[4]!Table1[[Province]:[Ngày HĐ dự phòng]],33,FALSE)</f>
        <v>#REF!</v>
      </c>
      <c r="AA324" s="218" t="e">
        <f>VLOOKUP(C324,[4]!Table1[[Province]:[Ngày HĐ dự phòng]],34,FALSE)</f>
        <v>#REF!</v>
      </c>
      <c r="AB324" s="22" t="e">
        <f>VLOOKUP(C324,[4]!Table1[[Province]:[Ngày HĐ dự phòng]],35,FALSE)</f>
        <v>#REF!</v>
      </c>
      <c r="AC324" s="40" t="e">
        <f t="shared" si="367"/>
        <v>#REF!</v>
      </c>
      <c r="AD324" s="43" t="e">
        <f t="shared" si="368"/>
        <v>#REF!</v>
      </c>
      <c r="AE324" s="43" t="e">
        <f t="shared" si="369"/>
        <v>#REF!</v>
      </c>
      <c r="AF324" s="39" t="e">
        <f>VLOOKUP(C324,[4]!Table1[[Province]:[Ngày HĐ dự phòng]],13,FALSE)</f>
        <v>#REF!</v>
      </c>
      <c r="AG324" s="39" t="e">
        <f t="shared" si="370"/>
        <v>#REF!</v>
      </c>
      <c r="AH324" s="39">
        <v>44127</v>
      </c>
      <c r="AI324" s="39">
        <v>44161</v>
      </c>
      <c r="AJ324" s="39">
        <v>44161</v>
      </c>
      <c r="AK324" s="231" t="s">
        <v>500</v>
      </c>
      <c r="AL324" s="230">
        <v>44214</v>
      </c>
      <c r="AM324" s="42">
        <v>241970845</v>
      </c>
      <c r="AN324" s="230">
        <v>44970</v>
      </c>
      <c r="AO324" s="39" t="e">
        <f t="shared" si="371"/>
        <v>#REF!</v>
      </c>
    </row>
    <row r="325" spans="1:41" ht="39">
      <c r="A325" s="11">
        <f t="shared" si="311"/>
        <v>36</v>
      </c>
      <c r="B325" s="16" t="str">
        <f>VLOOKUP(A325,'Tên tỉnh'!$A$3:$C$65,2,FALSE)</f>
        <v>VNPT Lào Cai</v>
      </c>
      <c r="C325" s="17" t="str">
        <f>VLOOKUP(A325,'Tên tỉnh'!$A$3:$C$65,3,FALSE)</f>
        <v>Lào Cai</v>
      </c>
      <c r="D325" s="18" t="s">
        <v>485</v>
      </c>
      <c r="E325" s="17" t="s">
        <v>486</v>
      </c>
      <c r="F325" s="19">
        <v>43633</v>
      </c>
      <c r="G325" s="11">
        <v>5</v>
      </c>
      <c r="H325" s="11" t="s">
        <v>490</v>
      </c>
      <c r="I325" s="20">
        <v>44056</v>
      </c>
      <c r="J325" s="21" t="s">
        <v>419</v>
      </c>
      <c r="K325" s="11" t="s">
        <v>26</v>
      </c>
      <c r="L325" s="13">
        <v>829150</v>
      </c>
      <c r="M325" s="13" t="e">
        <f>VLOOKUP(C325,[5]!Table1[[Province]:[Ngày HĐ dự phòng]],5,FALSE)</f>
        <v>#REF!</v>
      </c>
      <c r="N325" s="13" t="e">
        <f>VLOOKUP(C325,[5]!Table1[[Province]:[Ngày HĐ dự phòng]],6,FALSE)</f>
        <v>#REF!</v>
      </c>
      <c r="O325" s="13" t="e">
        <f t="shared" si="300"/>
        <v>#REF!</v>
      </c>
      <c r="P325" s="12"/>
      <c r="Q325" s="22" t="e">
        <f>VLOOKUP(C325,[5]!Table1[[Province]:[Ngày HĐ dự phòng]],14,FALSE)</f>
        <v>#REF!</v>
      </c>
      <c r="R325" s="12"/>
      <c r="S325" s="22">
        <v>44210</v>
      </c>
      <c r="T325" s="22">
        <v>44148</v>
      </c>
      <c r="U325" s="22" t="e">
        <f t="shared" si="364"/>
        <v>#REF!</v>
      </c>
      <c r="V325" s="14" t="e">
        <f t="shared" si="365"/>
        <v>#REF!</v>
      </c>
      <c r="W325" s="12">
        <v>30</v>
      </c>
      <c r="X325" s="14" t="e">
        <f t="shared" si="366"/>
        <v>#REF!</v>
      </c>
      <c r="Y325" s="218" t="e">
        <f>VLOOKUP(C325,[5]!Table1[[Province]:[Ngày HĐ dự phòng]],30,FALSE)</f>
        <v>#REF!</v>
      </c>
      <c r="Z325" s="22" t="e">
        <f>VLOOKUP(C325,[5]!Table1[[Province]:[Ngày HĐ dự phòng]],31,FALSE)</f>
        <v>#REF!</v>
      </c>
      <c r="AA325" s="218" t="e">
        <f>VLOOKUP(C325,[5]!Table1[[Province]:[Ngày HĐ dự phòng]],32,FALSE)</f>
        <v>#REF!</v>
      </c>
      <c r="AB325" s="22" t="e">
        <f>VLOOKUP(C325,[5]!Table1[[Province]:[Ngày HĐ dự phòng]],33,FALSE)</f>
        <v>#REF!</v>
      </c>
      <c r="AC325" s="40" t="e">
        <f t="shared" si="367"/>
        <v>#REF!</v>
      </c>
      <c r="AD325" s="43" t="e">
        <f t="shared" si="368"/>
        <v>#REF!</v>
      </c>
      <c r="AE325" s="43" t="e">
        <f t="shared" si="369"/>
        <v>#REF!</v>
      </c>
      <c r="AF325" s="39" t="e">
        <f>VLOOKUP(C325,[5]!Table1[[Province]:[Ngày HĐ dự phòng]],12,FALSE)</f>
        <v>#REF!</v>
      </c>
      <c r="AG325" s="39" t="e">
        <f t="shared" si="370"/>
        <v>#REF!</v>
      </c>
      <c r="AH325" s="39">
        <v>44148</v>
      </c>
      <c r="AI325" s="39">
        <v>44162</v>
      </c>
      <c r="AJ325" s="39">
        <v>44162</v>
      </c>
      <c r="AK325" s="232" t="s">
        <v>501</v>
      </c>
      <c r="AL325" s="230">
        <v>44214</v>
      </c>
      <c r="AM325" s="42">
        <v>786063220</v>
      </c>
      <c r="AN325" s="230">
        <v>44970</v>
      </c>
      <c r="AO325" s="39" t="e">
        <f t="shared" si="371"/>
        <v>#REF!</v>
      </c>
    </row>
    <row r="326" spans="1:41" ht="39">
      <c r="A326" s="11">
        <f t="shared" si="311"/>
        <v>36</v>
      </c>
      <c r="B326" s="16" t="str">
        <f>VLOOKUP(A326,'Tên tỉnh'!$A$3:$C$65,2,FALSE)</f>
        <v>VNPT Lào Cai</v>
      </c>
      <c r="C326" s="17" t="str">
        <f>VLOOKUP(A326,'Tên tỉnh'!$A$3:$C$65,3,FALSE)</f>
        <v>Lào Cai</v>
      </c>
      <c r="D326" s="18" t="s">
        <v>485</v>
      </c>
      <c r="E326" s="17" t="s">
        <v>486</v>
      </c>
      <c r="F326" s="19">
        <v>43633</v>
      </c>
      <c r="G326" s="11">
        <v>6</v>
      </c>
      <c r="H326" s="12" t="s">
        <v>491</v>
      </c>
      <c r="I326" s="20">
        <v>44056</v>
      </c>
      <c r="J326" s="21" t="s">
        <v>419</v>
      </c>
      <c r="K326" s="11" t="s">
        <v>26</v>
      </c>
      <c r="L326" s="13">
        <v>829150</v>
      </c>
      <c r="M326" s="13" t="e">
        <f>VLOOKUP(C326,[6]!Table1[[Province]:[Ngày HĐ dự phòng]],5,FALSE)</f>
        <v>#REF!</v>
      </c>
      <c r="N326" s="13" t="e">
        <f>VLOOKUP(C326,[6]!Table1[[Province]:[Ngày HĐ dự phòng]],6,FALSE)</f>
        <v>#REF!</v>
      </c>
      <c r="O326" s="13" t="e">
        <f t="shared" ref="O326:O389" si="372">L326*M326</f>
        <v>#REF!</v>
      </c>
      <c r="P326" s="12"/>
      <c r="Q326" s="22" t="e">
        <f>VLOOKUP(C326,[6]!Table1[[Province]:[Ngày HĐ dự phòng]],14,FALSE)</f>
        <v>#REF!</v>
      </c>
      <c r="R326" s="12"/>
      <c r="S326" s="22">
        <v>44251</v>
      </c>
      <c r="T326" s="22">
        <v>44179</v>
      </c>
      <c r="U326" s="22" t="e">
        <f t="shared" si="364"/>
        <v>#REF!</v>
      </c>
      <c r="V326" s="14" t="e">
        <f t="shared" si="365"/>
        <v>#REF!</v>
      </c>
      <c r="W326" s="12">
        <v>30</v>
      </c>
      <c r="X326" s="14" t="e">
        <f t="shared" si="366"/>
        <v>#REF!</v>
      </c>
      <c r="Y326" s="218" t="e">
        <f>VLOOKUP(C326,[6]!Table1[[Province]:[Ngày HĐ dự phòng]],30,FALSE)</f>
        <v>#REF!</v>
      </c>
      <c r="Z326" s="22" t="e">
        <f>VLOOKUP(C326,[6]!Table1[[Province]:[Ngày HĐ dự phòng]],31,FALSE)</f>
        <v>#REF!</v>
      </c>
      <c r="AA326" s="218" t="e">
        <f>VLOOKUP(C326,[6]!Table1[[Province]:[Ngày HĐ dự phòng]],32,FALSE)</f>
        <v>#REF!</v>
      </c>
      <c r="AB326" s="22" t="e">
        <f>VLOOKUP(C326,[6]!Table1[[Province]:[Ngày HĐ dự phòng]],33,FALSE)</f>
        <v>#REF!</v>
      </c>
      <c r="AC326" s="40" t="e">
        <f t="shared" si="367"/>
        <v>#REF!</v>
      </c>
      <c r="AD326" s="43" t="e">
        <f t="shared" si="368"/>
        <v>#REF!</v>
      </c>
      <c r="AE326" s="43" t="e">
        <f t="shared" si="369"/>
        <v>#REF!</v>
      </c>
      <c r="AF326" s="39" t="e">
        <f>VLOOKUP(C326,[6]!Table1[[Province]:[Ngày HĐ dự phòng]],12,FALSE)</f>
        <v>#REF!</v>
      </c>
      <c r="AG326" s="39" t="e">
        <f t="shared" si="370"/>
        <v>#REF!</v>
      </c>
      <c r="AH326" s="39">
        <v>44179</v>
      </c>
      <c r="AI326" s="39">
        <v>44190</v>
      </c>
      <c r="AJ326" s="39">
        <v>44190</v>
      </c>
      <c r="AK326" s="232" t="s">
        <v>502</v>
      </c>
      <c r="AL326" s="230">
        <v>44259</v>
      </c>
      <c r="AM326" s="42">
        <v>1476131599</v>
      </c>
      <c r="AN326" s="230">
        <v>45012</v>
      </c>
      <c r="AO326" s="39" t="e">
        <f t="shared" si="371"/>
        <v>#REF!</v>
      </c>
    </row>
    <row r="327" spans="1:41" ht="39">
      <c r="A327" s="11">
        <f t="shared" si="311"/>
        <v>36</v>
      </c>
      <c r="B327" s="16" t="str">
        <f>VLOOKUP(A327,'Tên tỉnh'!$A$3:$C$65,2,FALSE)</f>
        <v>VNPT Lào Cai</v>
      </c>
      <c r="C327" s="17" t="str">
        <f>VLOOKUP(A327,'Tên tỉnh'!$A$3:$C$65,3,FALSE)</f>
        <v>Lào Cai</v>
      </c>
      <c r="D327" s="18" t="s">
        <v>485</v>
      </c>
      <c r="E327" s="17" t="s">
        <v>486</v>
      </c>
      <c r="F327" s="19">
        <v>43633</v>
      </c>
      <c r="G327" s="11">
        <v>7</v>
      </c>
      <c r="H327" s="11" t="s">
        <v>492</v>
      </c>
      <c r="I327" s="20">
        <v>44056</v>
      </c>
      <c r="J327" s="21" t="s">
        <v>419</v>
      </c>
      <c r="K327" s="11" t="s">
        <v>26</v>
      </c>
      <c r="L327" s="13">
        <v>829150</v>
      </c>
      <c r="M327" s="13" t="e">
        <f>VLOOKUP(C326,[7]!Table1[[Province]:[Ngày HĐ dự phòng]],6,FALSE)</f>
        <v>#REF!</v>
      </c>
      <c r="N327" s="13" t="e">
        <f>VLOOKUP(C326,[7]!Table1[[Province]:[Ngày HĐ dự phòng]],7,FALSE)</f>
        <v>#REF!</v>
      </c>
      <c r="O327" s="13" t="e">
        <f t="shared" si="372"/>
        <v>#REF!</v>
      </c>
      <c r="P327" s="12"/>
      <c r="Q327" s="22" t="e">
        <f>VLOOKUP(C326,[7]!Table1[[Province]:[Ngày HĐ dự phòng]],16,FALSE)</f>
        <v>#REF!</v>
      </c>
      <c r="R327" s="12"/>
      <c r="S327" s="22">
        <v>44263</v>
      </c>
      <c r="T327" s="22">
        <v>44200</v>
      </c>
      <c r="U327" s="22" t="e">
        <f t="shared" si="364"/>
        <v>#REF!</v>
      </c>
      <c r="V327" s="14" t="e">
        <f t="shared" si="365"/>
        <v>#REF!</v>
      </c>
      <c r="W327" s="12">
        <v>30</v>
      </c>
      <c r="X327" s="14" t="e">
        <f t="shared" si="366"/>
        <v>#REF!</v>
      </c>
      <c r="Y327" s="218" t="e">
        <f>VLOOKUP(C326,[7]!Table1[[Province]:[Ngày HĐ dự phòng]],32,FALSE)</f>
        <v>#REF!</v>
      </c>
      <c r="Z327" s="22" t="e">
        <f>VLOOKUP(C326,[7]!Table1[[Province]:[Ngày HĐ dự phòng]],33,FALSE)</f>
        <v>#REF!</v>
      </c>
      <c r="AA327" s="218" t="e">
        <f>VLOOKUP(C326,[7]!Table1[[Province]:[Ngày HĐ dự phòng]],34,FALSE)</f>
        <v>#REF!</v>
      </c>
      <c r="AB327" s="22" t="e">
        <f>VLOOKUP(C326,[7]!Table1[[Province]:[Ngày HĐ dự phòng]],35,FALSE)</f>
        <v>#REF!</v>
      </c>
      <c r="AC327" s="40" t="e">
        <f t="shared" si="367"/>
        <v>#REF!</v>
      </c>
      <c r="AD327" s="43" t="e">
        <f t="shared" si="368"/>
        <v>#REF!</v>
      </c>
      <c r="AE327" s="43" t="e">
        <f t="shared" si="369"/>
        <v>#REF!</v>
      </c>
      <c r="AF327" s="39" t="e">
        <f>VLOOKUP(C326,[7]!Table1[[Province]:[Ngày HĐ dự phòng]],13,FALSE)</f>
        <v>#REF!</v>
      </c>
      <c r="AG327" s="39" t="e">
        <f t="shared" si="370"/>
        <v>#REF!</v>
      </c>
      <c r="AH327" s="39">
        <v>44200</v>
      </c>
      <c r="AI327" s="39">
        <v>44210</v>
      </c>
      <c r="AJ327" s="39">
        <v>44210</v>
      </c>
      <c r="AK327" s="232" t="s">
        <v>503</v>
      </c>
      <c r="AL327" s="230">
        <v>44272</v>
      </c>
      <c r="AM327" s="42">
        <v>492515100</v>
      </c>
      <c r="AN327" s="230">
        <v>45023</v>
      </c>
      <c r="AO327" s="39" t="e">
        <f t="shared" si="371"/>
        <v>#REF!</v>
      </c>
    </row>
    <row r="328" spans="1:41" ht="39">
      <c r="A328" s="11">
        <f t="shared" si="311"/>
        <v>36</v>
      </c>
      <c r="B328" s="16" t="str">
        <f>VLOOKUP(A328,'Tên tỉnh'!$A$3:$C$65,2,FALSE)</f>
        <v>VNPT Lào Cai</v>
      </c>
      <c r="C328" s="17" t="str">
        <f>VLOOKUP(A328,'Tên tỉnh'!$A$3:$C$65,3,FALSE)</f>
        <v>Lào Cai</v>
      </c>
      <c r="D328" s="18" t="s">
        <v>485</v>
      </c>
      <c r="E328" s="17" t="s">
        <v>486</v>
      </c>
      <c r="F328" s="19">
        <v>43633</v>
      </c>
      <c r="G328" s="11">
        <v>8</v>
      </c>
      <c r="H328" s="11" t="s">
        <v>493</v>
      </c>
      <c r="I328" s="20">
        <v>44056</v>
      </c>
      <c r="J328" s="21" t="s">
        <v>419</v>
      </c>
      <c r="K328" s="11" t="s">
        <v>26</v>
      </c>
      <c r="L328" s="13">
        <v>829150</v>
      </c>
      <c r="M328" s="13" t="e">
        <f>VLOOKUP(C328,[8]Sheet1!$B$2:$AH$2,5,FALSE)</f>
        <v>#N/A</v>
      </c>
      <c r="N328" s="13" t="e">
        <f>VLOOKUP(C328,[8]Sheet1!$B$2:$AH$2,6,FALSE)</f>
        <v>#N/A</v>
      </c>
      <c r="O328" s="13" t="e">
        <f t="shared" si="372"/>
        <v>#N/A</v>
      </c>
      <c r="P328" s="12"/>
      <c r="Q328" s="22" t="e">
        <f>VLOOKUP(C328,[8]Sheet1!$B$2:$AH$2,14,FALSE)</f>
        <v>#N/A</v>
      </c>
      <c r="R328" s="12"/>
      <c r="S328" s="22">
        <v>44279</v>
      </c>
      <c r="T328" s="22">
        <v>44223</v>
      </c>
      <c r="U328" s="22" t="e">
        <f t="shared" si="364"/>
        <v>#N/A</v>
      </c>
      <c r="V328" s="14" t="e">
        <f t="shared" si="365"/>
        <v>#N/A</v>
      </c>
      <c r="W328" s="12">
        <v>30</v>
      </c>
      <c r="X328" s="14" t="e">
        <f t="shared" si="366"/>
        <v>#N/A</v>
      </c>
      <c r="Y328" s="218" t="e">
        <f>VLOOKUP(C328,[8]Sheet1!$B$2:$AH$2,30,FALSE)</f>
        <v>#N/A</v>
      </c>
      <c r="Z328" s="22" t="e">
        <f>VLOOKUP(C328,[8]Sheet1!$B$2:$AH$2,31,FALSE)</f>
        <v>#N/A</v>
      </c>
      <c r="AA328" s="218" t="e">
        <f>VLOOKUP(C328,[8]Sheet1!$B$2:$AH$2,32,FALSE)</f>
        <v>#N/A</v>
      </c>
      <c r="AB328" s="22" t="e">
        <f>VLOOKUP(C328,[8]Sheet1!$B$2:$AH$2,33,FALSE)</f>
        <v>#N/A</v>
      </c>
      <c r="AC328" s="40" t="e">
        <f t="shared" si="367"/>
        <v>#N/A</v>
      </c>
      <c r="AD328" s="43" t="e">
        <f t="shared" si="368"/>
        <v>#N/A</v>
      </c>
      <c r="AE328" s="43" t="e">
        <f t="shared" si="369"/>
        <v>#N/A</v>
      </c>
      <c r="AF328" s="39" t="e">
        <f>VLOOKUP(C328,[8]Sheet1!$B$2:$AH$2,12,FALSE)</f>
        <v>#N/A</v>
      </c>
      <c r="AG328" s="39" t="e">
        <f t="shared" si="370"/>
        <v>#N/A</v>
      </c>
      <c r="AH328" s="39">
        <v>44223</v>
      </c>
      <c r="AI328" s="39">
        <v>44230</v>
      </c>
      <c r="AJ328" s="39">
        <v>44230</v>
      </c>
      <c r="AK328" s="232" t="s">
        <v>504</v>
      </c>
      <c r="AL328" s="230">
        <v>44288</v>
      </c>
      <c r="AM328" s="42">
        <v>262218688</v>
      </c>
      <c r="AN328" s="230">
        <v>45040</v>
      </c>
      <c r="AO328" s="39" t="e">
        <f t="shared" si="371"/>
        <v>#N/A</v>
      </c>
    </row>
    <row r="329" spans="1:41" ht="28.5" customHeight="1">
      <c r="A329" s="23"/>
      <c r="B329" s="24" t="str">
        <f t="shared" ref="B329" si="373">B321&amp;" Total"</f>
        <v>VNPT Lào Cai Total</v>
      </c>
      <c r="C329" s="24"/>
      <c r="D329" s="25"/>
      <c r="E329" s="228"/>
      <c r="F329" s="26"/>
      <c r="G329" s="23"/>
      <c r="H329" s="25"/>
      <c r="I329" s="26"/>
      <c r="J329" s="27"/>
      <c r="K329" s="25"/>
      <c r="L329" s="28"/>
      <c r="M329" s="28"/>
      <c r="N329" s="28"/>
      <c r="O329" s="29" t="e">
        <f t="shared" ref="O329" si="374">SUBTOTAL(9,O321:O328)</f>
        <v>#REF!</v>
      </c>
      <c r="P329" s="12"/>
      <c r="Q329" s="11"/>
      <c r="R329" s="28"/>
      <c r="S329" s="30"/>
      <c r="T329" s="31"/>
      <c r="U329" s="22"/>
      <c r="V329" s="32"/>
      <c r="W329" s="33"/>
      <c r="X329" s="14"/>
      <c r="Y329" s="218"/>
      <c r="Z329" s="22"/>
      <c r="AA329" s="218"/>
      <c r="AB329" s="22"/>
      <c r="AC329" s="38"/>
      <c r="AD329" s="38"/>
      <c r="AE329" s="38"/>
      <c r="AF329" s="38"/>
      <c r="AG329" s="38"/>
      <c r="AH329" s="38"/>
      <c r="AI329" s="38"/>
      <c r="AJ329" s="38"/>
      <c r="AK329" s="38"/>
      <c r="AL329" s="38"/>
      <c r="AM329" s="38"/>
      <c r="AN329" s="38"/>
      <c r="AO329" s="38"/>
    </row>
    <row r="330" spans="1:41" ht="39">
      <c r="A330" s="11">
        <f t="shared" si="311"/>
        <v>37</v>
      </c>
      <c r="B330" s="16" t="str">
        <f>VLOOKUP(A330,'Tên tỉnh'!$A$3:$C$65,2,FALSE)</f>
        <v>VNPT Lâm Đồng</v>
      </c>
      <c r="C330" s="17" t="str">
        <f>VLOOKUP(A330,'Tên tỉnh'!$A$3:$C$65,3,FALSE)</f>
        <v>Lâm Đồng</v>
      </c>
      <c r="D330" s="18" t="s">
        <v>485</v>
      </c>
      <c r="E330" s="17" t="s">
        <v>486</v>
      </c>
      <c r="F330" s="19">
        <v>43633</v>
      </c>
      <c r="G330" s="11">
        <v>1</v>
      </c>
      <c r="H330" s="11" t="s">
        <v>487</v>
      </c>
      <c r="I330" s="20">
        <v>44056</v>
      </c>
      <c r="J330" s="21" t="s">
        <v>419</v>
      </c>
      <c r="K330" s="11" t="s">
        <v>26</v>
      </c>
      <c r="L330" s="13">
        <v>829150</v>
      </c>
      <c r="M330" s="13" t="e">
        <f>VLOOKUP(C330,[1]!Table1[[Province]:[Ngày HĐ dự phòng]],5,FALSE)</f>
        <v>#REF!</v>
      </c>
      <c r="N330" s="13" t="e">
        <f>VLOOKUP(C330,[1]!Table1[[Province]:[Ngày HĐ dự phòng]],6,FALSE)</f>
        <v>#REF!</v>
      </c>
      <c r="O330" s="13" t="e">
        <f t="shared" si="372"/>
        <v>#REF!</v>
      </c>
      <c r="P330" s="12"/>
      <c r="Q330" s="22" t="e">
        <f>VLOOKUP(C330,[1]!Table1[[Province]:[Ngày HĐ dự phòng]],15,FALSE)</f>
        <v>#REF!</v>
      </c>
      <c r="R330" s="12"/>
      <c r="S330" s="22">
        <v>44153</v>
      </c>
      <c r="T330" s="22">
        <v>44068</v>
      </c>
      <c r="U330" s="22" t="e">
        <f t="shared" ref="U330:U337" si="375">Q330</f>
        <v>#REF!</v>
      </c>
      <c r="V330" s="14" t="e">
        <f t="shared" ref="V330:V337" si="376">U330-T330+1</f>
        <v>#REF!</v>
      </c>
      <c r="W330" s="12">
        <v>45</v>
      </c>
      <c r="X330" s="14" t="e">
        <f t="shared" ref="X330:X337" si="377">V330-W330</f>
        <v>#REF!</v>
      </c>
      <c r="Y330" s="218" t="e">
        <f>VLOOKUP(C330,[1]!Table1[[Province]:[Ngày HĐ dự phòng]],34,FALSE)</f>
        <v>#REF!</v>
      </c>
      <c r="Z330" s="22" t="e">
        <f>VLOOKUP(C330,[1]!Table1[[Province]:[Ngày HĐ dự phòng]],35,FALSE)</f>
        <v>#REF!</v>
      </c>
      <c r="AA330" s="218" t="e">
        <f>VLOOKUP(C330,[1]!Table1[[Province]:[Ngày HĐ dự phòng]],36,FALSE)</f>
        <v>#REF!</v>
      </c>
      <c r="AB330" s="22" t="e">
        <f>VLOOKUP(C330,[1]!Table1[[Province]:[Ngày HĐ dự phòng]],37,FALSE)</f>
        <v>#REF!</v>
      </c>
      <c r="AC330" s="40" t="e">
        <f t="shared" ref="AC330:AC337" si="378">O330</f>
        <v>#REF!</v>
      </c>
      <c r="AD330" s="43" t="e">
        <f t="shared" ref="AD330:AD337" si="379">AC330*0.1</f>
        <v>#REF!</v>
      </c>
      <c r="AE330" s="43" t="e">
        <f t="shared" ref="AE330:AE337" si="380">AC330+AD330</f>
        <v>#REF!</v>
      </c>
      <c r="AF330" s="39" t="e">
        <f>VLOOKUP(C330,[1]!Table1[[Province]:[Ngày HĐ dự phòng]],13,FALSE)</f>
        <v>#REF!</v>
      </c>
      <c r="AG330" s="39" t="e">
        <f t="shared" ref="AG330:AG337" si="381">AF330</f>
        <v>#REF!</v>
      </c>
      <c r="AH330" s="39">
        <v>44068</v>
      </c>
      <c r="AI330" s="39">
        <v>44097</v>
      </c>
      <c r="AJ330" s="39">
        <v>44097</v>
      </c>
      <c r="AK330" s="231" t="s">
        <v>497</v>
      </c>
      <c r="AL330" s="230">
        <v>44153</v>
      </c>
      <c r="AM330" s="42">
        <v>3008400799</v>
      </c>
      <c r="AN330" s="230">
        <v>44913</v>
      </c>
      <c r="AO330" s="39" t="e">
        <f t="shared" ref="AO330:AO337" si="382">AF330</f>
        <v>#REF!</v>
      </c>
    </row>
    <row r="331" spans="1:41" ht="39">
      <c r="A331" s="11">
        <f t="shared" si="311"/>
        <v>37</v>
      </c>
      <c r="B331" s="16" t="str">
        <f>VLOOKUP(A331,'Tên tỉnh'!$A$3:$C$65,2,FALSE)</f>
        <v>VNPT Lâm Đồng</v>
      </c>
      <c r="C331" s="17" t="str">
        <f>VLOOKUP(A331,'Tên tỉnh'!$A$3:$C$65,3,FALSE)</f>
        <v>Lâm Đồng</v>
      </c>
      <c r="D331" s="18" t="s">
        <v>485</v>
      </c>
      <c r="E331" s="17" t="s">
        <v>486</v>
      </c>
      <c r="F331" s="19">
        <v>43633</v>
      </c>
      <c r="G331" s="11">
        <v>2</v>
      </c>
      <c r="H331" s="12" t="s">
        <v>488</v>
      </c>
      <c r="I331" s="20">
        <v>44056</v>
      </c>
      <c r="J331" s="21" t="s">
        <v>419</v>
      </c>
      <c r="K331" s="11" t="s">
        <v>26</v>
      </c>
      <c r="L331" s="13">
        <v>829150</v>
      </c>
      <c r="M331" s="13" t="e">
        <f>VLOOKUP(C331,[2]!Table1[[Province]:[Ngày HĐ dự phòng]],5,FALSE)</f>
        <v>#REF!</v>
      </c>
      <c r="N331" s="13" t="e">
        <f>VLOOKUP(C331,[2]!Table1[[Province]:[Ngày HĐ dự phòng]],6,FALSE)</f>
        <v>#REF!</v>
      </c>
      <c r="O331" s="13" t="e">
        <f t="shared" si="372"/>
        <v>#REF!</v>
      </c>
      <c r="P331" s="12"/>
      <c r="Q331" s="22" t="e">
        <f>VLOOKUP(C331,[2]!Table1[[Province]:[Ngày HĐ dự phòng]],14,FALSE)</f>
        <v>#REF!</v>
      </c>
      <c r="R331" s="12"/>
      <c r="S331" s="22">
        <v>44154</v>
      </c>
      <c r="T331" s="22">
        <v>44091</v>
      </c>
      <c r="U331" s="22" t="e">
        <f t="shared" si="375"/>
        <v>#REF!</v>
      </c>
      <c r="V331" s="14" t="e">
        <f t="shared" si="376"/>
        <v>#REF!</v>
      </c>
      <c r="W331" s="12">
        <v>30</v>
      </c>
      <c r="X331" s="14" t="e">
        <f t="shared" si="377"/>
        <v>#REF!</v>
      </c>
      <c r="Y331" s="218" t="e">
        <f>VLOOKUP(C331,[2]!Table1[[Province]:[Ngày HĐ dự phòng]],30,FALSE)</f>
        <v>#REF!</v>
      </c>
      <c r="Z331" s="22" t="e">
        <f>VLOOKUP(C331,[2]!Table1[[Province]:[Ngày HĐ dự phòng]],31,FALSE)</f>
        <v>#REF!</v>
      </c>
      <c r="AA331" s="218" t="e">
        <f>VLOOKUP(C331,[2]!Table1[[Province]:[Ngày HĐ dự phòng]],32,FALSE)</f>
        <v>#REF!</v>
      </c>
      <c r="AB331" s="22" t="e">
        <f>VLOOKUP(C331,[2]!Table1[[Province]:[Ngày HĐ dự phòng]],33,FALSE)</f>
        <v>#REF!</v>
      </c>
      <c r="AC331" s="40" t="e">
        <f t="shared" si="378"/>
        <v>#REF!</v>
      </c>
      <c r="AD331" s="43" t="e">
        <f t="shared" si="379"/>
        <v>#REF!</v>
      </c>
      <c r="AE331" s="43" t="e">
        <f t="shared" si="380"/>
        <v>#REF!</v>
      </c>
      <c r="AF331" s="39" t="e">
        <f>VLOOKUP(C331,[2]!Table1[[Province]:[Ngày HĐ dự phòng]],12,FALSE)</f>
        <v>#REF!</v>
      </c>
      <c r="AG331" s="39" t="e">
        <f t="shared" si="381"/>
        <v>#REF!</v>
      </c>
      <c r="AH331" s="39">
        <v>44091</v>
      </c>
      <c r="AI331" s="39">
        <v>44111</v>
      </c>
      <c r="AJ331" s="39">
        <v>44111</v>
      </c>
      <c r="AK331" s="231" t="s">
        <v>498</v>
      </c>
      <c r="AL331" s="230">
        <v>44154</v>
      </c>
      <c r="AM331" s="42">
        <v>1557031765</v>
      </c>
      <c r="AN331" s="230">
        <v>44914</v>
      </c>
      <c r="AO331" s="39" t="e">
        <f t="shared" si="382"/>
        <v>#REF!</v>
      </c>
    </row>
    <row r="332" spans="1:41" ht="39">
      <c r="A332" s="11">
        <f t="shared" si="311"/>
        <v>37</v>
      </c>
      <c r="B332" s="16" t="str">
        <f>VLOOKUP(A332,'Tên tỉnh'!$A$3:$C$65,2,FALSE)</f>
        <v>VNPT Lâm Đồng</v>
      </c>
      <c r="C332" s="17" t="str">
        <f>VLOOKUP(A332,'Tên tỉnh'!$A$3:$C$65,3,FALSE)</f>
        <v>Lâm Đồng</v>
      </c>
      <c r="D332" s="18" t="s">
        <v>485</v>
      </c>
      <c r="E332" s="17" t="s">
        <v>486</v>
      </c>
      <c r="F332" s="19">
        <v>43633</v>
      </c>
      <c r="G332" s="11">
        <v>3</v>
      </c>
      <c r="H332" s="12" t="s">
        <v>494</v>
      </c>
      <c r="I332" s="20">
        <v>44056</v>
      </c>
      <c r="J332" s="21" t="s">
        <v>419</v>
      </c>
      <c r="K332" s="11" t="s">
        <v>26</v>
      </c>
      <c r="L332" s="13">
        <v>829150</v>
      </c>
      <c r="M332" s="13" t="e">
        <f>VLOOKUP(C332,[3]!Table1[[Province]:[Ngày HĐ dự phòng]],5,FALSE)</f>
        <v>#REF!</v>
      </c>
      <c r="N332" s="13" t="e">
        <f>VLOOKUP(C332,[3]!Table1[[Province]:[Ngày HĐ dự phòng]],6,FALSE)</f>
        <v>#REF!</v>
      </c>
      <c r="O332" s="13" t="e">
        <f t="shared" si="372"/>
        <v>#REF!</v>
      </c>
      <c r="P332" s="12"/>
      <c r="Q332" s="22" t="e">
        <f>VLOOKUP(C332,[3]!Table1[[Province]:[Ngày HĐ dự phòng]],14,FALSE)</f>
        <v>#REF!</v>
      </c>
      <c r="R332" s="12"/>
      <c r="S332" s="22">
        <v>44180</v>
      </c>
      <c r="T332" s="22">
        <v>44118</v>
      </c>
      <c r="U332" s="22" t="e">
        <f t="shared" si="375"/>
        <v>#REF!</v>
      </c>
      <c r="V332" s="14" t="e">
        <f t="shared" si="376"/>
        <v>#REF!</v>
      </c>
      <c r="W332" s="12">
        <v>30</v>
      </c>
      <c r="X332" s="14" t="e">
        <f t="shared" si="377"/>
        <v>#REF!</v>
      </c>
      <c r="Y332" s="218" t="e">
        <f>VLOOKUP(C332,[3]!Table1[[Province]:[Ngày HĐ dự phòng]],30,FALSE)</f>
        <v>#REF!</v>
      </c>
      <c r="Z332" s="22" t="e">
        <f>VLOOKUP(C332,[3]!Table1[[Province]:[Ngày HĐ dự phòng]],31,FALSE)</f>
        <v>#REF!</v>
      </c>
      <c r="AA332" s="218" t="e">
        <f>VLOOKUP(C332,[3]!Table1[[Province]:[Ngày HĐ dự phòng]],32,FALSE)</f>
        <v>#REF!</v>
      </c>
      <c r="AB332" s="22" t="e">
        <f>VLOOKUP(C332,[3]!Table1[[Province]:[Ngày HĐ dự phòng]],33,FALSE)</f>
        <v>#REF!</v>
      </c>
      <c r="AC332" s="40" t="e">
        <f t="shared" si="378"/>
        <v>#REF!</v>
      </c>
      <c r="AD332" s="43" t="e">
        <f t="shared" si="379"/>
        <v>#REF!</v>
      </c>
      <c r="AE332" s="43" t="e">
        <f t="shared" si="380"/>
        <v>#REF!</v>
      </c>
      <c r="AF332" s="39" t="e">
        <f>VLOOKUP(C332,[3]!Table1[[Province]:[Ngày HĐ dự phòng]],12,FALSE)</f>
        <v>#REF!</v>
      </c>
      <c r="AG332" s="39" t="e">
        <f t="shared" si="381"/>
        <v>#REF!</v>
      </c>
      <c r="AH332" s="39">
        <v>44118</v>
      </c>
      <c r="AI332" s="39">
        <v>44132</v>
      </c>
      <c r="AJ332" s="39">
        <v>44132</v>
      </c>
      <c r="AK332" s="231" t="s">
        <v>499</v>
      </c>
      <c r="AL332" s="230">
        <v>44190</v>
      </c>
      <c r="AM332" s="42">
        <v>1453466784</v>
      </c>
      <c r="AN332" s="230">
        <v>44941</v>
      </c>
      <c r="AO332" s="39" t="e">
        <f t="shared" si="382"/>
        <v>#REF!</v>
      </c>
    </row>
    <row r="333" spans="1:41" ht="39">
      <c r="A333" s="11">
        <f t="shared" si="311"/>
        <v>37</v>
      </c>
      <c r="B333" s="16" t="str">
        <f>VLOOKUP(A333,'Tên tỉnh'!$A$3:$C$65,2,FALSE)</f>
        <v>VNPT Lâm Đồng</v>
      </c>
      <c r="C333" s="17" t="str">
        <f>VLOOKUP(A333,'Tên tỉnh'!$A$3:$C$65,3,FALSE)</f>
        <v>Lâm Đồng</v>
      </c>
      <c r="D333" s="18" t="s">
        <v>485</v>
      </c>
      <c r="E333" s="17" t="s">
        <v>486</v>
      </c>
      <c r="F333" s="19">
        <v>43633</v>
      </c>
      <c r="G333" s="11">
        <v>4</v>
      </c>
      <c r="H333" s="11" t="s">
        <v>489</v>
      </c>
      <c r="I333" s="20">
        <v>44056</v>
      </c>
      <c r="J333" s="21" t="s">
        <v>419</v>
      </c>
      <c r="K333" s="11" t="s">
        <v>26</v>
      </c>
      <c r="L333" s="13">
        <v>829150</v>
      </c>
      <c r="M333" s="13" t="e">
        <f>VLOOKUP(C333,[4]!Table1[[Province]:[Ngày HĐ dự phòng]],6,FALSE)</f>
        <v>#REF!</v>
      </c>
      <c r="N333" s="13" t="e">
        <f>VLOOKUP(C333,[4]!Table1[[Province]:[Ngày HĐ dự phòng]],7,FALSE)</f>
        <v>#REF!</v>
      </c>
      <c r="O333" s="13" t="e">
        <f t="shared" si="372"/>
        <v>#REF!</v>
      </c>
      <c r="P333" s="12"/>
      <c r="Q333" s="22" t="e">
        <f>VLOOKUP(C333,[4]!Table1[[Province]:[Ngày HĐ dự phòng]],16,FALSE)</f>
        <v>#REF!</v>
      </c>
      <c r="R333" s="12"/>
      <c r="S333" s="22">
        <v>44208</v>
      </c>
      <c r="T333" s="22">
        <v>44127</v>
      </c>
      <c r="U333" s="22" t="e">
        <f t="shared" si="375"/>
        <v>#REF!</v>
      </c>
      <c r="V333" s="14" t="e">
        <f t="shared" si="376"/>
        <v>#REF!</v>
      </c>
      <c r="W333" s="12">
        <v>30</v>
      </c>
      <c r="X333" s="14" t="e">
        <f t="shared" si="377"/>
        <v>#REF!</v>
      </c>
      <c r="Y333" s="218" t="e">
        <f>VLOOKUP(C333,[4]!Table1[[Province]:[Ngày HĐ dự phòng]],32,FALSE)</f>
        <v>#REF!</v>
      </c>
      <c r="Z333" s="22" t="e">
        <f>VLOOKUP(C333,[4]!Table1[[Province]:[Ngày HĐ dự phòng]],33,FALSE)</f>
        <v>#REF!</v>
      </c>
      <c r="AA333" s="218" t="e">
        <f>VLOOKUP(C333,[4]!Table1[[Province]:[Ngày HĐ dự phòng]],34,FALSE)</f>
        <v>#REF!</v>
      </c>
      <c r="AB333" s="22" t="e">
        <f>VLOOKUP(C333,[4]!Table1[[Province]:[Ngày HĐ dự phòng]],35,FALSE)</f>
        <v>#REF!</v>
      </c>
      <c r="AC333" s="40" t="e">
        <f t="shared" si="378"/>
        <v>#REF!</v>
      </c>
      <c r="AD333" s="43" t="e">
        <f t="shared" si="379"/>
        <v>#REF!</v>
      </c>
      <c r="AE333" s="43" t="e">
        <f t="shared" si="380"/>
        <v>#REF!</v>
      </c>
      <c r="AF333" s="39" t="e">
        <f>VLOOKUP(C333,[4]!Table1[[Province]:[Ngày HĐ dự phòng]],13,FALSE)</f>
        <v>#REF!</v>
      </c>
      <c r="AG333" s="39" t="e">
        <f t="shared" si="381"/>
        <v>#REF!</v>
      </c>
      <c r="AH333" s="39">
        <v>44127</v>
      </c>
      <c r="AI333" s="39">
        <v>44161</v>
      </c>
      <c r="AJ333" s="39">
        <v>44161</v>
      </c>
      <c r="AK333" s="231" t="s">
        <v>500</v>
      </c>
      <c r="AL333" s="230">
        <v>44214</v>
      </c>
      <c r="AM333" s="42">
        <v>241970845</v>
      </c>
      <c r="AN333" s="230">
        <v>44970</v>
      </c>
      <c r="AO333" s="39" t="e">
        <f t="shared" si="382"/>
        <v>#REF!</v>
      </c>
    </row>
    <row r="334" spans="1:41" ht="39">
      <c r="A334" s="11">
        <f t="shared" si="311"/>
        <v>37</v>
      </c>
      <c r="B334" s="16" t="str">
        <f>VLOOKUP(A334,'Tên tỉnh'!$A$3:$C$65,2,FALSE)</f>
        <v>VNPT Lâm Đồng</v>
      </c>
      <c r="C334" s="17" t="str">
        <f>VLOOKUP(A334,'Tên tỉnh'!$A$3:$C$65,3,FALSE)</f>
        <v>Lâm Đồng</v>
      </c>
      <c r="D334" s="18" t="s">
        <v>485</v>
      </c>
      <c r="E334" s="17" t="s">
        <v>486</v>
      </c>
      <c r="F334" s="19">
        <v>43633</v>
      </c>
      <c r="G334" s="11">
        <v>5</v>
      </c>
      <c r="H334" s="11" t="s">
        <v>490</v>
      </c>
      <c r="I334" s="20">
        <v>44056</v>
      </c>
      <c r="J334" s="21" t="s">
        <v>419</v>
      </c>
      <c r="K334" s="11" t="s">
        <v>26</v>
      </c>
      <c r="L334" s="13">
        <v>829150</v>
      </c>
      <c r="M334" s="13" t="e">
        <f>VLOOKUP(C334,[5]!Table1[[Province]:[Ngày HĐ dự phòng]],5,FALSE)</f>
        <v>#REF!</v>
      </c>
      <c r="N334" s="13" t="e">
        <f>VLOOKUP(C334,[5]!Table1[[Province]:[Ngày HĐ dự phòng]],6,FALSE)</f>
        <v>#REF!</v>
      </c>
      <c r="O334" s="13" t="e">
        <f t="shared" si="372"/>
        <v>#REF!</v>
      </c>
      <c r="P334" s="12"/>
      <c r="Q334" s="22" t="e">
        <f>VLOOKUP(C334,[5]!Table1[[Province]:[Ngày HĐ dự phòng]],14,FALSE)</f>
        <v>#REF!</v>
      </c>
      <c r="R334" s="12"/>
      <c r="S334" s="22">
        <v>44210</v>
      </c>
      <c r="T334" s="22">
        <v>44148</v>
      </c>
      <c r="U334" s="22" t="e">
        <f t="shared" si="375"/>
        <v>#REF!</v>
      </c>
      <c r="V334" s="14" t="e">
        <f t="shared" si="376"/>
        <v>#REF!</v>
      </c>
      <c r="W334" s="12">
        <v>30</v>
      </c>
      <c r="X334" s="14" t="e">
        <f t="shared" si="377"/>
        <v>#REF!</v>
      </c>
      <c r="Y334" s="218" t="e">
        <f>VLOOKUP(C334,[5]!Table1[[Province]:[Ngày HĐ dự phòng]],30,FALSE)</f>
        <v>#REF!</v>
      </c>
      <c r="Z334" s="22" t="e">
        <f>VLOOKUP(C334,[5]!Table1[[Province]:[Ngày HĐ dự phòng]],31,FALSE)</f>
        <v>#REF!</v>
      </c>
      <c r="AA334" s="218" t="e">
        <f>VLOOKUP(C334,[5]!Table1[[Province]:[Ngày HĐ dự phòng]],32,FALSE)</f>
        <v>#REF!</v>
      </c>
      <c r="AB334" s="22" t="e">
        <f>VLOOKUP(C334,[5]!Table1[[Province]:[Ngày HĐ dự phòng]],33,FALSE)</f>
        <v>#REF!</v>
      </c>
      <c r="AC334" s="40" t="e">
        <f t="shared" si="378"/>
        <v>#REF!</v>
      </c>
      <c r="AD334" s="43" t="e">
        <f t="shared" si="379"/>
        <v>#REF!</v>
      </c>
      <c r="AE334" s="43" t="e">
        <f t="shared" si="380"/>
        <v>#REF!</v>
      </c>
      <c r="AF334" s="39" t="e">
        <f>VLOOKUP(C334,[5]!Table1[[Province]:[Ngày HĐ dự phòng]],12,FALSE)</f>
        <v>#REF!</v>
      </c>
      <c r="AG334" s="39" t="e">
        <f t="shared" si="381"/>
        <v>#REF!</v>
      </c>
      <c r="AH334" s="39">
        <v>44148</v>
      </c>
      <c r="AI334" s="39">
        <v>44162</v>
      </c>
      <c r="AJ334" s="39">
        <v>44162</v>
      </c>
      <c r="AK334" s="232" t="s">
        <v>501</v>
      </c>
      <c r="AL334" s="230">
        <v>44214</v>
      </c>
      <c r="AM334" s="42">
        <v>786063220</v>
      </c>
      <c r="AN334" s="230">
        <v>44970</v>
      </c>
      <c r="AO334" s="39" t="e">
        <f t="shared" si="382"/>
        <v>#REF!</v>
      </c>
    </row>
    <row r="335" spans="1:41" ht="39">
      <c r="A335" s="11">
        <f t="shared" ref="A335:A398" si="383">A326+1</f>
        <v>37</v>
      </c>
      <c r="B335" s="16" t="str">
        <f>VLOOKUP(A335,'Tên tỉnh'!$A$3:$C$65,2,FALSE)</f>
        <v>VNPT Lâm Đồng</v>
      </c>
      <c r="C335" s="17" t="str">
        <f>VLOOKUP(A335,'Tên tỉnh'!$A$3:$C$65,3,FALSE)</f>
        <v>Lâm Đồng</v>
      </c>
      <c r="D335" s="18" t="s">
        <v>485</v>
      </c>
      <c r="E335" s="17" t="s">
        <v>486</v>
      </c>
      <c r="F335" s="19">
        <v>43633</v>
      </c>
      <c r="G335" s="11">
        <v>6</v>
      </c>
      <c r="H335" s="12" t="s">
        <v>491</v>
      </c>
      <c r="I335" s="20">
        <v>44056</v>
      </c>
      <c r="J335" s="21" t="s">
        <v>419</v>
      </c>
      <c r="K335" s="11" t="s">
        <v>26</v>
      </c>
      <c r="L335" s="13">
        <v>829150</v>
      </c>
      <c r="M335" s="13" t="e">
        <f>VLOOKUP(C335,[6]!Table1[[Province]:[Ngày HĐ dự phòng]],5,FALSE)</f>
        <v>#REF!</v>
      </c>
      <c r="N335" s="13" t="e">
        <f>VLOOKUP(C335,[6]!Table1[[Province]:[Ngày HĐ dự phòng]],6,FALSE)</f>
        <v>#REF!</v>
      </c>
      <c r="O335" s="13" t="e">
        <f t="shared" si="372"/>
        <v>#REF!</v>
      </c>
      <c r="P335" s="12"/>
      <c r="Q335" s="22" t="e">
        <f>VLOOKUP(C335,[6]!Table1[[Province]:[Ngày HĐ dự phòng]],14,FALSE)</f>
        <v>#REF!</v>
      </c>
      <c r="R335" s="12"/>
      <c r="S335" s="22">
        <v>44251</v>
      </c>
      <c r="T335" s="22">
        <v>44179</v>
      </c>
      <c r="U335" s="22" t="e">
        <f t="shared" si="375"/>
        <v>#REF!</v>
      </c>
      <c r="V335" s="14" t="e">
        <f t="shared" si="376"/>
        <v>#REF!</v>
      </c>
      <c r="W335" s="12">
        <v>30</v>
      </c>
      <c r="X335" s="14" t="e">
        <f t="shared" si="377"/>
        <v>#REF!</v>
      </c>
      <c r="Y335" s="218" t="e">
        <f>VLOOKUP(C335,[6]!Table1[[Province]:[Ngày HĐ dự phòng]],30,FALSE)</f>
        <v>#REF!</v>
      </c>
      <c r="Z335" s="22" t="e">
        <f>VLOOKUP(C335,[6]!Table1[[Province]:[Ngày HĐ dự phòng]],31,FALSE)</f>
        <v>#REF!</v>
      </c>
      <c r="AA335" s="218" t="e">
        <f>VLOOKUP(C335,[6]!Table1[[Province]:[Ngày HĐ dự phòng]],32,FALSE)</f>
        <v>#REF!</v>
      </c>
      <c r="AB335" s="22" t="e">
        <f>VLOOKUP(C335,[6]!Table1[[Province]:[Ngày HĐ dự phòng]],33,FALSE)</f>
        <v>#REF!</v>
      </c>
      <c r="AC335" s="40" t="e">
        <f t="shared" si="378"/>
        <v>#REF!</v>
      </c>
      <c r="AD335" s="43" t="e">
        <f t="shared" si="379"/>
        <v>#REF!</v>
      </c>
      <c r="AE335" s="43" t="e">
        <f t="shared" si="380"/>
        <v>#REF!</v>
      </c>
      <c r="AF335" s="39" t="e">
        <f>VLOOKUP(C335,[6]!Table1[[Province]:[Ngày HĐ dự phòng]],12,FALSE)</f>
        <v>#REF!</v>
      </c>
      <c r="AG335" s="39" t="e">
        <f t="shared" si="381"/>
        <v>#REF!</v>
      </c>
      <c r="AH335" s="39">
        <v>44179</v>
      </c>
      <c r="AI335" s="39">
        <v>44190</v>
      </c>
      <c r="AJ335" s="39">
        <v>44190</v>
      </c>
      <c r="AK335" s="232" t="s">
        <v>502</v>
      </c>
      <c r="AL335" s="230">
        <v>44259</v>
      </c>
      <c r="AM335" s="42">
        <v>1476131599</v>
      </c>
      <c r="AN335" s="230">
        <v>45012</v>
      </c>
      <c r="AO335" s="39" t="e">
        <f t="shared" si="382"/>
        <v>#REF!</v>
      </c>
    </row>
    <row r="336" spans="1:41" ht="39">
      <c r="A336" s="11">
        <f t="shared" si="383"/>
        <v>37</v>
      </c>
      <c r="B336" s="16" t="str">
        <f>VLOOKUP(A336,'Tên tỉnh'!$A$3:$C$65,2,FALSE)</f>
        <v>VNPT Lâm Đồng</v>
      </c>
      <c r="C336" s="17" t="str">
        <f>VLOOKUP(A336,'Tên tỉnh'!$A$3:$C$65,3,FALSE)</f>
        <v>Lâm Đồng</v>
      </c>
      <c r="D336" s="18" t="s">
        <v>485</v>
      </c>
      <c r="E336" s="17" t="s">
        <v>486</v>
      </c>
      <c r="F336" s="19">
        <v>43633</v>
      </c>
      <c r="G336" s="11">
        <v>7</v>
      </c>
      <c r="H336" s="11" t="s">
        <v>492</v>
      </c>
      <c r="I336" s="20">
        <v>44056</v>
      </c>
      <c r="J336" s="21" t="s">
        <v>419</v>
      </c>
      <c r="K336" s="11" t="s">
        <v>26</v>
      </c>
      <c r="L336" s="13">
        <v>829150</v>
      </c>
      <c r="M336" s="13" t="e">
        <f>VLOOKUP(C335,[7]!Table1[[Province]:[Ngày HĐ dự phòng]],6,FALSE)</f>
        <v>#REF!</v>
      </c>
      <c r="N336" s="13" t="e">
        <f>VLOOKUP(C335,[7]!Table1[[Province]:[Ngày HĐ dự phòng]],7,FALSE)</f>
        <v>#REF!</v>
      </c>
      <c r="O336" s="13" t="e">
        <f t="shared" si="372"/>
        <v>#REF!</v>
      </c>
      <c r="P336" s="12"/>
      <c r="Q336" s="22" t="e">
        <f>VLOOKUP(C335,[7]!Table1[[Province]:[Ngày HĐ dự phòng]],16,FALSE)</f>
        <v>#REF!</v>
      </c>
      <c r="R336" s="12"/>
      <c r="S336" s="22">
        <v>44263</v>
      </c>
      <c r="T336" s="22">
        <v>44200</v>
      </c>
      <c r="U336" s="22" t="e">
        <f t="shared" si="375"/>
        <v>#REF!</v>
      </c>
      <c r="V336" s="14" t="e">
        <f t="shared" si="376"/>
        <v>#REF!</v>
      </c>
      <c r="W336" s="12">
        <v>30</v>
      </c>
      <c r="X336" s="14" t="e">
        <f t="shared" si="377"/>
        <v>#REF!</v>
      </c>
      <c r="Y336" s="218" t="e">
        <f>VLOOKUP(C335,[7]!Table1[[Province]:[Ngày HĐ dự phòng]],32,FALSE)</f>
        <v>#REF!</v>
      </c>
      <c r="Z336" s="22" t="e">
        <f>VLOOKUP(C335,[7]!Table1[[Province]:[Ngày HĐ dự phòng]],33,FALSE)</f>
        <v>#REF!</v>
      </c>
      <c r="AA336" s="218" t="e">
        <f>VLOOKUP(C335,[7]!Table1[[Province]:[Ngày HĐ dự phòng]],34,FALSE)</f>
        <v>#REF!</v>
      </c>
      <c r="AB336" s="22" t="e">
        <f>VLOOKUP(C335,[7]!Table1[[Province]:[Ngày HĐ dự phòng]],35,FALSE)</f>
        <v>#REF!</v>
      </c>
      <c r="AC336" s="40" t="e">
        <f t="shared" si="378"/>
        <v>#REF!</v>
      </c>
      <c r="AD336" s="43" t="e">
        <f t="shared" si="379"/>
        <v>#REF!</v>
      </c>
      <c r="AE336" s="43" t="e">
        <f t="shared" si="380"/>
        <v>#REF!</v>
      </c>
      <c r="AF336" s="39" t="e">
        <f>VLOOKUP(C335,[7]!Table1[[Province]:[Ngày HĐ dự phòng]],13,FALSE)</f>
        <v>#REF!</v>
      </c>
      <c r="AG336" s="39" t="e">
        <f t="shared" si="381"/>
        <v>#REF!</v>
      </c>
      <c r="AH336" s="39">
        <v>44200</v>
      </c>
      <c r="AI336" s="39">
        <v>44210</v>
      </c>
      <c r="AJ336" s="39">
        <v>44210</v>
      </c>
      <c r="AK336" s="232" t="s">
        <v>503</v>
      </c>
      <c r="AL336" s="230">
        <v>44272</v>
      </c>
      <c r="AM336" s="42">
        <v>492515100</v>
      </c>
      <c r="AN336" s="230">
        <v>45023</v>
      </c>
      <c r="AO336" s="39" t="e">
        <f t="shared" si="382"/>
        <v>#REF!</v>
      </c>
    </row>
    <row r="337" spans="1:41" ht="39">
      <c r="A337" s="11">
        <f t="shared" si="383"/>
        <v>37</v>
      </c>
      <c r="B337" s="16" t="str">
        <f>VLOOKUP(A337,'Tên tỉnh'!$A$3:$C$65,2,FALSE)</f>
        <v>VNPT Lâm Đồng</v>
      </c>
      <c r="C337" s="17" t="str">
        <f>VLOOKUP(A337,'Tên tỉnh'!$A$3:$C$65,3,FALSE)</f>
        <v>Lâm Đồng</v>
      </c>
      <c r="D337" s="18" t="s">
        <v>485</v>
      </c>
      <c r="E337" s="17" t="s">
        <v>486</v>
      </c>
      <c r="F337" s="19">
        <v>43633</v>
      </c>
      <c r="G337" s="11">
        <v>8</v>
      </c>
      <c r="H337" s="11" t="s">
        <v>493</v>
      </c>
      <c r="I337" s="20">
        <v>44056</v>
      </c>
      <c r="J337" s="21" t="s">
        <v>419</v>
      </c>
      <c r="K337" s="11" t="s">
        <v>26</v>
      </c>
      <c r="L337" s="13">
        <v>829150</v>
      </c>
      <c r="M337" s="13" t="e">
        <f>VLOOKUP(C337,[8]Sheet1!$B$2:$AH$2,5,FALSE)</f>
        <v>#N/A</v>
      </c>
      <c r="N337" s="13" t="e">
        <f>VLOOKUP(C337,[8]Sheet1!$B$2:$AH$2,6,FALSE)</f>
        <v>#N/A</v>
      </c>
      <c r="O337" s="13" t="e">
        <f t="shared" si="372"/>
        <v>#N/A</v>
      </c>
      <c r="P337" s="12"/>
      <c r="Q337" s="22" t="e">
        <f>VLOOKUP(C337,[8]Sheet1!$B$2:$AH$2,14,FALSE)</f>
        <v>#N/A</v>
      </c>
      <c r="R337" s="12"/>
      <c r="S337" s="22">
        <v>44279</v>
      </c>
      <c r="T337" s="22">
        <v>44223</v>
      </c>
      <c r="U337" s="22" t="e">
        <f t="shared" si="375"/>
        <v>#N/A</v>
      </c>
      <c r="V337" s="14" t="e">
        <f t="shared" si="376"/>
        <v>#N/A</v>
      </c>
      <c r="W337" s="12">
        <v>30</v>
      </c>
      <c r="X337" s="14" t="e">
        <f t="shared" si="377"/>
        <v>#N/A</v>
      </c>
      <c r="Y337" s="218" t="e">
        <f>VLOOKUP(C337,[8]Sheet1!$B$2:$AH$2,30,FALSE)</f>
        <v>#N/A</v>
      </c>
      <c r="Z337" s="22" t="e">
        <f>VLOOKUP(C337,[8]Sheet1!$B$2:$AH$2,31,FALSE)</f>
        <v>#N/A</v>
      </c>
      <c r="AA337" s="218" t="e">
        <f>VLOOKUP(C337,[8]Sheet1!$B$2:$AH$2,32,FALSE)</f>
        <v>#N/A</v>
      </c>
      <c r="AB337" s="22" t="e">
        <f>VLOOKUP(C337,[8]Sheet1!$B$2:$AH$2,33,FALSE)</f>
        <v>#N/A</v>
      </c>
      <c r="AC337" s="40" t="e">
        <f t="shared" si="378"/>
        <v>#N/A</v>
      </c>
      <c r="AD337" s="43" t="e">
        <f t="shared" si="379"/>
        <v>#N/A</v>
      </c>
      <c r="AE337" s="43" t="e">
        <f t="shared" si="380"/>
        <v>#N/A</v>
      </c>
      <c r="AF337" s="39" t="e">
        <f>VLOOKUP(C337,[8]Sheet1!$B$2:$AH$2,12,FALSE)</f>
        <v>#N/A</v>
      </c>
      <c r="AG337" s="39" t="e">
        <f t="shared" si="381"/>
        <v>#N/A</v>
      </c>
      <c r="AH337" s="39">
        <v>44223</v>
      </c>
      <c r="AI337" s="39">
        <v>44230</v>
      </c>
      <c r="AJ337" s="39">
        <v>44230</v>
      </c>
      <c r="AK337" s="232" t="s">
        <v>504</v>
      </c>
      <c r="AL337" s="230">
        <v>44288</v>
      </c>
      <c r="AM337" s="42">
        <v>262218688</v>
      </c>
      <c r="AN337" s="230">
        <v>45040</v>
      </c>
      <c r="AO337" s="39" t="e">
        <f t="shared" si="382"/>
        <v>#N/A</v>
      </c>
    </row>
    <row r="338" spans="1:41" ht="28.5" customHeight="1">
      <c r="A338" s="23"/>
      <c r="B338" s="24" t="str">
        <f t="shared" ref="B338" si="384">B330&amp;" Total"</f>
        <v>VNPT Lâm Đồng Total</v>
      </c>
      <c r="C338" s="24"/>
      <c r="D338" s="25"/>
      <c r="E338" s="228"/>
      <c r="F338" s="26"/>
      <c r="G338" s="23"/>
      <c r="H338" s="25"/>
      <c r="I338" s="26"/>
      <c r="J338" s="27"/>
      <c r="K338" s="25"/>
      <c r="L338" s="28"/>
      <c r="M338" s="28"/>
      <c r="N338" s="28"/>
      <c r="O338" s="29" t="e">
        <f t="shared" ref="O338" si="385">SUBTOTAL(9,O330:O337)</f>
        <v>#REF!</v>
      </c>
      <c r="P338" s="12"/>
      <c r="Q338" s="11"/>
      <c r="R338" s="28"/>
      <c r="S338" s="30"/>
      <c r="T338" s="31"/>
      <c r="U338" s="22"/>
      <c r="V338" s="32"/>
      <c r="W338" s="33"/>
      <c r="X338" s="14"/>
      <c r="Y338" s="218"/>
      <c r="Z338" s="22"/>
      <c r="AA338" s="218"/>
      <c r="AB338" s="22"/>
      <c r="AC338" s="38"/>
      <c r="AD338" s="38"/>
      <c r="AE338" s="38"/>
      <c r="AF338" s="38"/>
      <c r="AG338" s="38"/>
      <c r="AH338" s="38"/>
      <c r="AI338" s="38"/>
      <c r="AJ338" s="38"/>
      <c r="AK338" s="38"/>
      <c r="AL338" s="38"/>
      <c r="AM338" s="38"/>
      <c r="AN338" s="38"/>
      <c r="AO338" s="38"/>
    </row>
    <row r="339" spans="1:41" ht="39">
      <c r="A339" s="11">
        <f t="shared" si="383"/>
        <v>38</v>
      </c>
      <c r="B339" s="16" t="str">
        <f>VLOOKUP(A339,'Tên tỉnh'!$A$3:$C$65,2,FALSE)</f>
        <v>VNPT Long An</v>
      </c>
      <c r="C339" s="17" t="str">
        <f>VLOOKUP(A339,'Tên tỉnh'!$A$3:$C$65,3,FALSE)</f>
        <v>Long An</v>
      </c>
      <c r="D339" s="18" t="s">
        <v>485</v>
      </c>
      <c r="E339" s="17" t="s">
        <v>486</v>
      </c>
      <c r="F339" s="19">
        <v>43633</v>
      </c>
      <c r="G339" s="11">
        <v>1</v>
      </c>
      <c r="H339" s="11" t="s">
        <v>487</v>
      </c>
      <c r="I339" s="20">
        <v>44056</v>
      </c>
      <c r="J339" s="21" t="s">
        <v>419</v>
      </c>
      <c r="K339" s="11" t="s">
        <v>26</v>
      </c>
      <c r="L339" s="13">
        <v>829150</v>
      </c>
      <c r="M339" s="13" t="e">
        <f>VLOOKUP(C339,[1]!Table1[[Province]:[Ngày HĐ dự phòng]],5,FALSE)</f>
        <v>#REF!</v>
      </c>
      <c r="N339" s="13" t="e">
        <f>VLOOKUP(C339,[1]!Table1[[Province]:[Ngày HĐ dự phòng]],6,FALSE)</f>
        <v>#REF!</v>
      </c>
      <c r="O339" s="13" t="e">
        <f t="shared" si="372"/>
        <v>#REF!</v>
      </c>
      <c r="P339" s="12"/>
      <c r="Q339" s="22" t="e">
        <f>VLOOKUP(C339,[1]!Table1[[Province]:[Ngày HĐ dự phòng]],15,FALSE)</f>
        <v>#REF!</v>
      </c>
      <c r="R339" s="12"/>
      <c r="S339" s="22">
        <v>44153</v>
      </c>
      <c r="T339" s="22">
        <v>44068</v>
      </c>
      <c r="U339" s="22" t="e">
        <f t="shared" ref="U339:U346" si="386">Q339</f>
        <v>#REF!</v>
      </c>
      <c r="V339" s="14" t="e">
        <f t="shared" ref="V339:V346" si="387">U339-T339+1</f>
        <v>#REF!</v>
      </c>
      <c r="W339" s="12">
        <v>45</v>
      </c>
      <c r="X339" s="14" t="e">
        <f t="shared" ref="X339:X346" si="388">V339-W339</f>
        <v>#REF!</v>
      </c>
      <c r="Y339" s="218" t="e">
        <f>VLOOKUP(C339,[1]!Table1[[Province]:[Ngày HĐ dự phòng]],34,FALSE)</f>
        <v>#REF!</v>
      </c>
      <c r="Z339" s="22" t="e">
        <f>VLOOKUP(C339,[1]!Table1[[Province]:[Ngày HĐ dự phòng]],35,FALSE)</f>
        <v>#REF!</v>
      </c>
      <c r="AA339" s="218" t="e">
        <f>VLOOKUP(C339,[1]!Table1[[Province]:[Ngày HĐ dự phòng]],36,FALSE)</f>
        <v>#REF!</v>
      </c>
      <c r="AB339" s="22" t="e">
        <f>VLOOKUP(C339,[1]!Table1[[Province]:[Ngày HĐ dự phòng]],37,FALSE)</f>
        <v>#REF!</v>
      </c>
      <c r="AC339" s="40" t="e">
        <f t="shared" ref="AC339:AC346" si="389">O339</f>
        <v>#REF!</v>
      </c>
      <c r="AD339" s="43" t="e">
        <f t="shared" ref="AD339:AD346" si="390">AC339*0.1</f>
        <v>#REF!</v>
      </c>
      <c r="AE339" s="43" t="e">
        <f t="shared" ref="AE339:AE346" si="391">AC339+AD339</f>
        <v>#REF!</v>
      </c>
      <c r="AF339" s="39" t="e">
        <f>VLOOKUP(C339,[1]!Table1[[Province]:[Ngày HĐ dự phòng]],13,FALSE)</f>
        <v>#REF!</v>
      </c>
      <c r="AG339" s="39" t="e">
        <f t="shared" ref="AG339:AG346" si="392">AF339</f>
        <v>#REF!</v>
      </c>
      <c r="AH339" s="39">
        <v>44068</v>
      </c>
      <c r="AI339" s="39">
        <v>44097</v>
      </c>
      <c r="AJ339" s="39">
        <v>44097</v>
      </c>
      <c r="AK339" s="231" t="s">
        <v>497</v>
      </c>
      <c r="AL339" s="230">
        <v>44153</v>
      </c>
      <c r="AM339" s="42">
        <v>3008400799</v>
      </c>
      <c r="AN339" s="230">
        <v>44913</v>
      </c>
      <c r="AO339" s="39" t="e">
        <f t="shared" ref="AO339:AO346" si="393">AF339</f>
        <v>#REF!</v>
      </c>
    </row>
    <row r="340" spans="1:41" ht="39">
      <c r="A340" s="11">
        <f t="shared" si="383"/>
        <v>38</v>
      </c>
      <c r="B340" s="16" t="str">
        <f>VLOOKUP(A340,'Tên tỉnh'!$A$3:$C$65,2,FALSE)</f>
        <v>VNPT Long An</v>
      </c>
      <c r="C340" s="17" t="str">
        <f>VLOOKUP(A340,'Tên tỉnh'!$A$3:$C$65,3,FALSE)</f>
        <v>Long An</v>
      </c>
      <c r="D340" s="18" t="s">
        <v>485</v>
      </c>
      <c r="E340" s="17" t="s">
        <v>486</v>
      </c>
      <c r="F340" s="19">
        <v>43633</v>
      </c>
      <c r="G340" s="11">
        <v>2</v>
      </c>
      <c r="H340" s="12" t="s">
        <v>488</v>
      </c>
      <c r="I340" s="20">
        <v>44056</v>
      </c>
      <c r="J340" s="21" t="s">
        <v>419</v>
      </c>
      <c r="K340" s="11" t="s">
        <v>26</v>
      </c>
      <c r="L340" s="13">
        <v>829150</v>
      </c>
      <c r="M340" s="13" t="e">
        <f>VLOOKUP(C340,[2]!Table1[[Province]:[Ngày HĐ dự phòng]],5,FALSE)</f>
        <v>#REF!</v>
      </c>
      <c r="N340" s="13" t="e">
        <f>VLOOKUP(C340,[2]!Table1[[Province]:[Ngày HĐ dự phòng]],6,FALSE)</f>
        <v>#REF!</v>
      </c>
      <c r="O340" s="13" t="e">
        <f t="shared" si="372"/>
        <v>#REF!</v>
      </c>
      <c r="P340" s="12"/>
      <c r="Q340" s="22" t="e">
        <f>VLOOKUP(C340,[2]!Table1[[Province]:[Ngày HĐ dự phòng]],14,FALSE)</f>
        <v>#REF!</v>
      </c>
      <c r="R340" s="12"/>
      <c r="S340" s="22">
        <v>44154</v>
      </c>
      <c r="T340" s="22">
        <v>44091</v>
      </c>
      <c r="U340" s="22" t="e">
        <f t="shared" si="386"/>
        <v>#REF!</v>
      </c>
      <c r="V340" s="14" t="e">
        <f t="shared" si="387"/>
        <v>#REF!</v>
      </c>
      <c r="W340" s="12">
        <v>30</v>
      </c>
      <c r="X340" s="14" t="e">
        <f t="shared" si="388"/>
        <v>#REF!</v>
      </c>
      <c r="Y340" s="218" t="e">
        <f>VLOOKUP(C340,[2]!Table1[[Province]:[Ngày HĐ dự phòng]],30,FALSE)</f>
        <v>#REF!</v>
      </c>
      <c r="Z340" s="22" t="e">
        <f>VLOOKUP(C340,[2]!Table1[[Province]:[Ngày HĐ dự phòng]],31,FALSE)</f>
        <v>#REF!</v>
      </c>
      <c r="AA340" s="218" t="e">
        <f>VLOOKUP(C340,[2]!Table1[[Province]:[Ngày HĐ dự phòng]],32,FALSE)</f>
        <v>#REF!</v>
      </c>
      <c r="AB340" s="22" t="e">
        <f>VLOOKUP(C340,[2]!Table1[[Province]:[Ngày HĐ dự phòng]],33,FALSE)</f>
        <v>#REF!</v>
      </c>
      <c r="AC340" s="40" t="e">
        <f t="shared" si="389"/>
        <v>#REF!</v>
      </c>
      <c r="AD340" s="43" t="e">
        <f t="shared" si="390"/>
        <v>#REF!</v>
      </c>
      <c r="AE340" s="43" t="e">
        <f t="shared" si="391"/>
        <v>#REF!</v>
      </c>
      <c r="AF340" s="39" t="e">
        <f>VLOOKUP(C340,[2]!Table1[[Province]:[Ngày HĐ dự phòng]],12,FALSE)</f>
        <v>#REF!</v>
      </c>
      <c r="AG340" s="39" t="e">
        <f t="shared" si="392"/>
        <v>#REF!</v>
      </c>
      <c r="AH340" s="39">
        <v>44091</v>
      </c>
      <c r="AI340" s="39">
        <v>44111</v>
      </c>
      <c r="AJ340" s="39">
        <v>44111</v>
      </c>
      <c r="AK340" s="231" t="s">
        <v>498</v>
      </c>
      <c r="AL340" s="230">
        <v>44154</v>
      </c>
      <c r="AM340" s="42">
        <v>1557031765</v>
      </c>
      <c r="AN340" s="230">
        <v>44914</v>
      </c>
      <c r="AO340" s="39" t="e">
        <f t="shared" si="393"/>
        <v>#REF!</v>
      </c>
    </row>
    <row r="341" spans="1:41" ht="39">
      <c r="A341" s="11">
        <f t="shared" si="383"/>
        <v>38</v>
      </c>
      <c r="B341" s="16" t="str">
        <f>VLOOKUP(A341,'Tên tỉnh'!$A$3:$C$65,2,FALSE)</f>
        <v>VNPT Long An</v>
      </c>
      <c r="C341" s="17" t="str">
        <f>VLOOKUP(A341,'Tên tỉnh'!$A$3:$C$65,3,FALSE)</f>
        <v>Long An</v>
      </c>
      <c r="D341" s="18" t="s">
        <v>485</v>
      </c>
      <c r="E341" s="17" t="s">
        <v>486</v>
      </c>
      <c r="F341" s="19">
        <v>43633</v>
      </c>
      <c r="G341" s="11">
        <v>3</v>
      </c>
      <c r="H341" s="12" t="s">
        <v>494</v>
      </c>
      <c r="I341" s="20">
        <v>44056</v>
      </c>
      <c r="J341" s="21" t="s">
        <v>419</v>
      </c>
      <c r="K341" s="11" t="s">
        <v>26</v>
      </c>
      <c r="L341" s="13">
        <v>829150</v>
      </c>
      <c r="M341" s="13" t="e">
        <f>VLOOKUP(C341,[3]!Table1[[Province]:[Ngày HĐ dự phòng]],5,FALSE)</f>
        <v>#REF!</v>
      </c>
      <c r="N341" s="13" t="e">
        <f>VLOOKUP(C341,[3]!Table1[[Province]:[Ngày HĐ dự phòng]],6,FALSE)</f>
        <v>#REF!</v>
      </c>
      <c r="O341" s="13" t="e">
        <f t="shared" si="372"/>
        <v>#REF!</v>
      </c>
      <c r="P341" s="12"/>
      <c r="Q341" s="22" t="e">
        <f>VLOOKUP(C341,[3]!Table1[[Province]:[Ngày HĐ dự phòng]],14,FALSE)</f>
        <v>#REF!</v>
      </c>
      <c r="R341" s="12"/>
      <c r="S341" s="22">
        <v>44180</v>
      </c>
      <c r="T341" s="22">
        <v>44118</v>
      </c>
      <c r="U341" s="22" t="e">
        <f t="shared" si="386"/>
        <v>#REF!</v>
      </c>
      <c r="V341" s="14" t="e">
        <f t="shared" si="387"/>
        <v>#REF!</v>
      </c>
      <c r="W341" s="12">
        <v>30</v>
      </c>
      <c r="X341" s="14" t="e">
        <f t="shared" si="388"/>
        <v>#REF!</v>
      </c>
      <c r="Y341" s="218" t="e">
        <f>VLOOKUP(C341,[3]!Table1[[Province]:[Ngày HĐ dự phòng]],30,FALSE)</f>
        <v>#REF!</v>
      </c>
      <c r="Z341" s="22" t="e">
        <f>VLOOKUP(C341,[3]!Table1[[Province]:[Ngày HĐ dự phòng]],31,FALSE)</f>
        <v>#REF!</v>
      </c>
      <c r="AA341" s="218" t="e">
        <f>VLOOKUP(C341,[3]!Table1[[Province]:[Ngày HĐ dự phòng]],32,FALSE)</f>
        <v>#REF!</v>
      </c>
      <c r="AB341" s="22" t="e">
        <f>VLOOKUP(C341,[3]!Table1[[Province]:[Ngày HĐ dự phòng]],33,FALSE)</f>
        <v>#REF!</v>
      </c>
      <c r="AC341" s="40" t="e">
        <f t="shared" si="389"/>
        <v>#REF!</v>
      </c>
      <c r="AD341" s="43" t="e">
        <f t="shared" si="390"/>
        <v>#REF!</v>
      </c>
      <c r="AE341" s="43" t="e">
        <f t="shared" si="391"/>
        <v>#REF!</v>
      </c>
      <c r="AF341" s="39" t="e">
        <f>VLOOKUP(C341,[3]!Table1[[Province]:[Ngày HĐ dự phòng]],12,FALSE)</f>
        <v>#REF!</v>
      </c>
      <c r="AG341" s="39" t="e">
        <f t="shared" si="392"/>
        <v>#REF!</v>
      </c>
      <c r="AH341" s="39">
        <v>44118</v>
      </c>
      <c r="AI341" s="39">
        <v>44132</v>
      </c>
      <c r="AJ341" s="39">
        <v>44132</v>
      </c>
      <c r="AK341" s="231" t="s">
        <v>499</v>
      </c>
      <c r="AL341" s="230">
        <v>44190</v>
      </c>
      <c r="AM341" s="42">
        <v>1453466784</v>
      </c>
      <c r="AN341" s="230">
        <v>44941</v>
      </c>
      <c r="AO341" s="39" t="e">
        <f t="shared" si="393"/>
        <v>#REF!</v>
      </c>
    </row>
    <row r="342" spans="1:41" ht="39">
      <c r="A342" s="11">
        <f t="shared" si="383"/>
        <v>38</v>
      </c>
      <c r="B342" s="16" t="str">
        <f>VLOOKUP(A342,'Tên tỉnh'!$A$3:$C$65,2,FALSE)</f>
        <v>VNPT Long An</v>
      </c>
      <c r="C342" s="17" t="str">
        <f>VLOOKUP(A342,'Tên tỉnh'!$A$3:$C$65,3,FALSE)</f>
        <v>Long An</v>
      </c>
      <c r="D342" s="18" t="s">
        <v>485</v>
      </c>
      <c r="E342" s="17" t="s">
        <v>486</v>
      </c>
      <c r="F342" s="19">
        <v>43633</v>
      </c>
      <c r="G342" s="11">
        <v>4</v>
      </c>
      <c r="H342" s="11" t="s">
        <v>489</v>
      </c>
      <c r="I342" s="20">
        <v>44056</v>
      </c>
      <c r="J342" s="21" t="s">
        <v>419</v>
      </c>
      <c r="K342" s="11" t="s">
        <v>26</v>
      </c>
      <c r="L342" s="13">
        <v>829150</v>
      </c>
      <c r="M342" s="13" t="e">
        <f>VLOOKUP(C342,[4]!Table1[[Province]:[Ngày HĐ dự phòng]],6,FALSE)</f>
        <v>#REF!</v>
      </c>
      <c r="N342" s="13" t="e">
        <f>VLOOKUP(C342,[4]!Table1[[Province]:[Ngày HĐ dự phòng]],7,FALSE)</f>
        <v>#REF!</v>
      </c>
      <c r="O342" s="13" t="e">
        <f t="shared" si="372"/>
        <v>#REF!</v>
      </c>
      <c r="P342" s="12"/>
      <c r="Q342" s="22" t="e">
        <f>VLOOKUP(C342,[4]!Table1[[Province]:[Ngày HĐ dự phòng]],16,FALSE)</f>
        <v>#REF!</v>
      </c>
      <c r="R342" s="12"/>
      <c r="S342" s="22">
        <v>44208</v>
      </c>
      <c r="T342" s="22">
        <v>44127</v>
      </c>
      <c r="U342" s="22" t="e">
        <f t="shared" si="386"/>
        <v>#REF!</v>
      </c>
      <c r="V342" s="14" t="e">
        <f t="shared" si="387"/>
        <v>#REF!</v>
      </c>
      <c r="W342" s="12">
        <v>30</v>
      </c>
      <c r="X342" s="14" t="e">
        <f t="shared" si="388"/>
        <v>#REF!</v>
      </c>
      <c r="Y342" s="218" t="e">
        <f>VLOOKUP(C342,[4]!Table1[[Province]:[Ngày HĐ dự phòng]],32,FALSE)</f>
        <v>#REF!</v>
      </c>
      <c r="Z342" s="22" t="e">
        <f>VLOOKUP(C342,[4]!Table1[[Province]:[Ngày HĐ dự phòng]],33,FALSE)</f>
        <v>#REF!</v>
      </c>
      <c r="AA342" s="218" t="e">
        <f>VLOOKUP(C342,[4]!Table1[[Province]:[Ngày HĐ dự phòng]],34,FALSE)</f>
        <v>#REF!</v>
      </c>
      <c r="AB342" s="22" t="e">
        <f>VLOOKUP(C342,[4]!Table1[[Province]:[Ngày HĐ dự phòng]],35,FALSE)</f>
        <v>#REF!</v>
      </c>
      <c r="AC342" s="40" t="e">
        <f t="shared" si="389"/>
        <v>#REF!</v>
      </c>
      <c r="AD342" s="43" t="e">
        <f t="shared" si="390"/>
        <v>#REF!</v>
      </c>
      <c r="AE342" s="43" t="e">
        <f t="shared" si="391"/>
        <v>#REF!</v>
      </c>
      <c r="AF342" s="39" t="e">
        <f>VLOOKUP(C342,[4]!Table1[[Province]:[Ngày HĐ dự phòng]],13,FALSE)</f>
        <v>#REF!</v>
      </c>
      <c r="AG342" s="39" t="e">
        <f t="shared" si="392"/>
        <v>#REF!</v>
      </c>
      <c r="AH342" s="39">
        <v>44127</v>
      </c>
      <c r="AI342" s="39">
        <v>44161</v>
      </c>
      <c r="AJ342" s="39">
        <v>44161</v>
      </c>
      <c r="AK342" s="231" t="s">
        <v>500</v>
      </c>
      <c r="AL342" s="230">
        <v>44214</v>
      </c>
      <c r="AM342" s="42">
        <v>241970845</v>
      </c>
      <c r="AN342" s="230">
        <v>44970</v>
      </c>
      <c r="AO342" s="39" t="e">
        <f t="shared" si="393"/>
        <v>#REF!</v>
      </c>
    </row>
    <row r="343" spans="1:41" ht="39">
      <c r="A343" s="11">
        <f t="shared" si="383"/>
        <v>38</v>
      </c>
      <c r="B343" s="16" t="str">
        <f>VLOOKUP(A343,'Tên tỉnh'!$A$3:$C$65,2,FALSE)</f>
        <v>VNPT Long An</v>
      </c>
      <c r="C343" s="17" t="str">
        <f>VLOOKUP(A343,'Tên tỉnh'!$A$3:$C$65,3,FALSE)</f>
        <v>Long An</v>
      </c>
      <c r="D343" s="18" t="s">
        <v>485</v>
      </c>
      <c r="E343" s="17" t="s">
        <v>486</v>
      </c>
      <c r="F343" s="19">
        <v>43633</v>
      </c>
      <c r="G343" s="11">
        <v>5</v>
      </c>
      <c r="H343" s="11" t="s">
        <v>490</v>
      </c>
      <c r="I343" s="20">
        <v>44056</v>
      </c>
      <c r="J343" s="21" t="s">
        <v>419</v>
      </c>
      <c r="K343" s="11" t="s">
        <v>26</v>
      </c>
      <c r="L343" s="13">
        <v>829150</v>
      </c>
      <c r="M343" s="13" t="e">
        <f>VLOOKUP(C343,[5]!Table1[[Province]:[Ngày HĐ dự phòng]],5,FALSE)</f>
        <v>#REF!</v>
      </c>
      <c r="N343" s="13" t="e">
        <f>VLOOKUP(C343,[5]!Table1[[Province]:[Ngày HĐ dự phòng]],6,FALSE)</f>
        <v>#REF!</v>
      </c>
      <c r="O343" s="13" t="e">
        <f t="shared" si="372"/>
        <v>#REF!</v>
      </c>
      <c r="P343" s="12"/>
      <c r="Q343" s="22" t="e">
        <f>VLOOKUP(C343,[5]!Table1[[Province]:[Ngày HĐ dự phòng]],14,FALSE)</f>
        <v>#REF!</v>
      </c>
      <c r="R343" s="12"/>
      <c r="S343" s="22">
        <v>44210</v>
      </c>
      <c r="T343" s="22">
        <v>44148</v>
      </c>
      <c r="U343" s="22" t="e">
        <f t="shared" si="386"/>
        <v>#REF!</v>
      </c>
      <c r="V343" s="14" t="e">
        <f t="shared" si="387"/>
        <v>#REF!</v>
      </c>
      <c r="W343" s="12">
        <v>30</v>
      </c>
      <c r="X343" s="14" t="e">
        <f t="shared" si="388"/>
        <v>#REF!</v>
      </c>
      <c r="Y343" s="218" t="e">
        <f>VLOOKUP(C343,[5]!Table1[[Province]:[Ngày HĐ dự phòng]],30,FALSE)</f>
        <v>#REF!</v>
      </c>
      <c r="Z343" s="22" t="e">
        <f>VLOOKUP(C343,[5]!Table1[[Province]:[Ngày HĐ dự phòng]],31,FALSE)</f>
        <v>#REF!</v>
      </c>
      <c r="AA343" s="218" t="e">
        <f>VLOOKUP(C343,[5]!Table1[[Province]:[Ngày HĐ dự phòng]],32,FALSE)</f>
        <v>#REF!</v>
      </c>
      <c r="AB343" s="22" t="e">
        <f>VLOOKUP(C343,[5]!Table1[[Province]:[Ngày HĐ dự phòng]],33,FALSE)</f>
        <v>#REF!</v>
      </c>
      <c r="AC343" s="40" t="e">
        <f t="shared" si="389"/>
        <v>#REF!</v>
      </c>
      <c r="AD343" s="43" t="e">
        <f t="shared" si="390"/>
        <v>#REF!</v>
      </c>
      <c r="AE343" s="43" t="e">
        <f t="shared" si="391"/>
        <v>#REF!</v>
      </c>
      <c r="AF343" s="39" t="e">
        <f>VLOOKUP(C343,[5]!Table1[[Province]:[Ngày HĐ dự phòng]],12,FALSE)</f>
        <v>#REF!</v>
      </c>
      <c r="AG343" s="39" t="e">
        <f t="shared" si="392"/>
        <v>#REF!</v>
      </c>
      <c r="AH343" s="39">
        <v>44148</v>
      </c>
      <c r="AI343" s="39">
        <v>44162</v>
      </c>
      <c r="AJ343" s="39">
        <v>44162</v>
      </c>
      <c r="AK343" s="232" t="s">
        <v>501</v>
      </c>
      <c r="AL343" s="230">
        <v>44214</v>
      </c>
      <c r="AM343" s="42">
        <v>786063220</v>
      </c>
      <c r="AN343" s="230">
        <v>44970</v>
      </c>
      <c r="AO343" s="39" t="e">
        <f t="shared" si="393"/>
        <v>#REF!</v>
      </c>
    </row>
    <row r="344" spans="1:41" ht="39">
      <c r="A344" s="11">
        <f t="shared" si="383"/>
        <v>38</v>
      </c>
      <c r="B344" s="16" t="str">
        <f>VLOOKUP(A344,'Tên tỉnh'!$A$3:$C$65,2,FALSE)</f>
        <v>VNPT Long An</v>
      </c>
      <c r="C344" s="17" t="str">
        <f>VLOOKUP(A344,'Tên tỉnh'!$A$3:$C$65,3,FALSE)</f>
        <v>Long An</v>
      </c>
      <c r="D344" s="18" t="s">
        <v>485</v>
      </c>
      <c r="E344" s="17" t="s">
        <v>486</v>
      </c>
      <c r="F344" s="19">
        <v>43633</v>
      </c>
      <c r="G344" s="11">
        <v>6</v>
      </c>
      <c r="H344" s="12" t="s">
        <v>491</v>
      </c>
      <c r="I344" s="20">
        <v>44056</v>
      </c>
      <c r="J344" s="21" t="s">
        <v>419</v>
      </c>
      <c r="K344" s="11" t="s">
        <v>26</v>
      </c>
      <c r="L344" s="13">
        <v>829150</v>
      </c>
      <c r="M344" s="13" t="e">
        <f>VLOOKUP(C344,[6]!Table1[[Province]:[Ngày HĐ dự phòng]],5,FALSE)</f>
        <v>#REF!</v>
      </c>
      <c r="N344" s="13" t="e">
        <f>VLOOKUP(C344,[6]!Table1[[Province]:[Ngày HĐ dự phòng]],6,FALSE)</f>
        <v>#REF!</v>
      </c>
      <c r="O344" s="13" t="e">
        <f t="shared" si="372"/>
        <v>#REF!</v>
      </c>
      <c r="P344" s="12"/>
      <c r="Q344" s="22" t="e">
        <f>VLOOKUP(C344,[6]!Table1[[Province]:[Ngày HĐ dự phòng]],14,FALSE)</f>
        <v>#REF!</v>
      </c>
      <c r="R344" s="12"/>
      <c r="S344" s="22">
        <v>44251</v>
      </c>
      <c r="T344" s="22">
        <v>44179</v>
      </c>
      <c r="U344" s="22" t="e">
        <f t="shared" si="386"/>
        <v>#REF!</v>
      </c>
      <c r="V344" s="14" t="e">
        <f t="shared" si="387"/>
        <v>#REF!</v>
      </c>
      <c r="W344" s="12">
        <v>30</v>
      </c>
      <c r="X344" s="14" t="e">
        <f t="shared" si="388"/>
        <v>#REF!</v>
      </c>
      <c r="Y344" s="218" t="e">
        <f>VLOOKUP(C344,[6]!Table1[[Province]:[Ngày HĐ dự phòng]],30,FALSE)</f>
        <v>#REF!</v>
      </c>
      <c r="Z344" s="22" t="e">
        <f>VLOOKUP(C344,[6]!Table1[[Province]:[Ngày HĐ dự phòng]],31,FALSE)</f>
        <v>#REF!</v>
      </c>
      <c r="AA344" s="218" t="e">
        <f>VLOOKUP(C344,[6]!Table1[[Province]:[Ngày HĐ dự phòng]],32,FALSE)</f>
        <v>#REF!</v>
      </c>
      <c r="AB344" s="22" t="e">
        <f>VLOOKUP(C344,[6]!Table1[[Province]:[Ngày HĐ dự phòng]],33,FALSE)</f>
        <v>#REF!</v>
      </c>
      <c r="AC344" s="40" t="e">
        <f t="shared" si="389"/>
        <v>#REF!</v>
      </c>
      <c r="AD344" s="43" t="e">
        <f t="shared" si="390"/>
        <v>#REF!</v>
      </c>
      <c r="AE344" s="43" t="e">
        <f t="shared" si="391"/>
        <v>#REF!</v>
      </c>
      <c r="AF344" s="39" t="e">
        <f>VLOOKUP(C344,[6]!Table1[[Province]:[Ngày HĐ dự phòng]],12,FALSE)</f>
        <v>#REF!</v>
      </c>
      <c r="AG344" s="39" t="e">
        <f t="shared" si="392"/>
        <v>#REF!</v>
      </c>
      <c r="AH344" s="39">
        <v>44179</v>
      </c>
      <c r="AI344" s="39">
        <v>44190</v>
      </c>
      <c r="AJ344" s="39">
        <v>44190</v>
      </c>
      <c r="AK344" s="232" t="s">
        <v>502</v>
      </c>
      <c r="AL344" s="230">
        <v>44259</v>
      </c>
      <c r="AM344" s="42">
        <v>1476131599</v>
      </c>
      <c r="AN344" s="230">
        <v>45012</v>
      </c>
      <c r="AO344" s="39" t="e">
        <f t="shared" si="393"/>
        <v>#REF!</v>
      </c>
    </row>
    <row r="345" spans="1:41" ht="39">
      <c r="A345" s="11">
        <f t="shared" si="383"/>
        <v>38</v>
      </c>
      <c r="B345" s="16" t="str">
        <f>VLOOKUP(A345,'Tên tỉnh'!$A$3:$C$65,2,FALSE)</f>
        <v>VNPT Long An</v>
      </c>
      <c r="C345" s="17" t="str">
        <f>VLOOKUP(A345,'Tên tỉnh'!$A$3:$C$65,3,FALSE)</f>
        <v>Long An</v>
      </c>
      <c r="D345" s="18" t="s">
        <v>485</v>
      </c>
      <c r="E345" s="17" t="s">
        <v>486</v>
      </c>
      <c r="F345" s="19">
        <v>43633</v>
      </c>
      <c r="G345" s="11">
        <v>7</v>
      </c>
      <c r="H345" s="11" t="s">
        <v>492</v>
      </c>
      <c r="I345" s="20">
        <v>44056</v>
      </c>
      <c r="J345" s="21" t="s">
        <v>419</v>
      </c>
      <c r="K345" s="11" t="s">
        <v>26</v>
      </c>
      <c r="L345" s="13">
        <v>829150</v>
      </c>
      <c r="M345" s="13" t="e">
        <f>VLOOKUP(C344,[7]!Table1[[Province]:[Ngày HĐ dự phòng]],6,FALSE)</f>
        <v>#REF!</v>
      </c>
      <c r="N345" s="13" t="e">
        <f>VLOOKUP(C344,[7]!Table1[[Province]:[Ngày HĐ dự phòng]],7,FALSE)</f>
        <v>#REF!</v>
      </c>
      <c r="O345" s="13" t="e">
        <f t="shared" si="372"/>
        <v>#REF!</v>
      </c>
      <c r="P345" s="12"/>
      <c r="Q345" s="22" t="e">
        <f>VLOOKUP(C344,[7]!Table1[[Province]:[Ngày HĐ dự phòng]],16,FALSE)</f>
        <v>#REF!</v>
      </c>
      <c r="R345" s="12"/>
      <c r="S345" s="22">
        <v>44263</v>
      </c>
      <c r="T345" s="22">
        <v>44200</v>
      </c>
      <c r="U345" s="22" t="e">
        <f t="shared" si="386"/>
        <v>#REF!</v>
      </c>
      <c r="V345" s="14" t="e">
        <f t="shared" si="387"/>
        <v>#REF!</v>
      </c>
      <c r="W345" s="12">
        <v>30</v>
      </c>
      <c r="X345" s="14" t="e">
        <f t="shared" si="388"/>
        <v>#REF!</v>
      </c>
      <c r="Y345" s="218" t="e">
        <f>VLOOKUP(C344,[7]!Table1[[Province]:[Ngày HĐ dự phòng]],32,FALSE)</f>
        <v>#REF!</v>
      </c>
      <c r="Z345" s="22" t="e">
        <f>VLOOKUP(C344,[7]!Table1[[Province]:[Ngày HĐ dự phòng]],33,FALSE)</f>
        <v>#REF!</v>
      </c>
      <c r="AA345" s="218" t="e">
        <f>VLOOKUP(C344,[7]!Table1[[Province]:[Ngày HĐ dự phòng]],34,FALSE)</f>
        <v>#REF!</v>
      </c>
      <c r="AB345" s="22" t="e">
        <f>VLOOKUP(C344,[7]!Table1[[Province]:[Ngày HĐ dự phòng]],35,FALSE)</f>
        <v>#REF!</v>
      </c>
      <c r="AC345" s="40" t="e">
        <f t="shared" si="389"/>
        <v>#REF!</v>
      </c>
      <c r="AD345" s="43" t="e">
        <f t="shared" si="390"/>
        <v>#REF!</v>
      </c>
      <c r="AE345" s="43" t="e">
        <f t="shared" si="391"/>
        <v>#REF!</v>
      </c>
      <c r="AF345" s="39" t="e">
        <f>VLOOKUP(C344,[7]!Table1[[Province]:[Ngày HĐ dự phòng]],13,FALSE)</f>
        <v>#REF!</v>
      </c>
      <c r="AG345" s="39" t="e">
        <f t="shared" si="392"/>
        <v>#REF!</v>
      </c>
      <c r="AH345" s="39">
        <v>44200</v>
      </c>
      <c r="AI345" s="39">
        <v>44210</v>
      </c>
      <c r="AJ345" s="39">
        <v>44210</v>
      </c>
      <c r="AK345" s="232" t="s">
        <v>503</v>
      </c>
      <c r="AL345" s="230">
        <v>44272</v>
      </c>
      <c r="AM345" s="42">
        <v>492515100</v>
      </c>
      <c r="AN345" s="230">
        <v>45023</v>
      </c>
      <c r="AO345" s="39" t="e">
        <f t="shared" si="393"/>
        <v>#REF!</v>
      </c>
    </row>
    <row r="346" spans="1:41" ht="39">
      <c r="A346" s="11">
        <f t="shared" si="383"/>
        <v>38</v>
      </c>
      <c r="B346" s="16" t="str">
        <f>VLOOKUP(A346,'Tên tỉnh'!$A$3:$C$65,2,FALSE)</f>
        <v>VNPT Long An</v>
      </c>
      <c r="C346" s="17" t="str">
        <f>VLOOKUP(A346,'Tên tỉnh'!$A$3:$C$65,3,FALSE)</f>
        <v>Long An</v>
      </c>
      <c r="D346" s="18" t="s">
        <v>485</v>
      </c>
      <c r="E346" s="17" t="s">
        <v>486</v>
      </c>
      <c r="F346" s="19">
        <v>43633</v>
      </c>
      <c r="G346" s="11">
        <v>8</v>
      </c>
      <c r="H346" s="11" t="s">
        <v>493</v>
      </c>
      <c r="I346" s="20">
        <v>44056</v>
      </c>
      <c r="J346" s="21" t="s">
        <v>419</v>
      </c>
      <c r="K346" s="11" t="s">
        <v>26</v>
      </c>
      <c r="L346" s="13">
        <v>829150</v>
      </c>
      <c r="M346" s="13" t="e">
        <f>VLOOKUP(C346,[8]Sheet1!$B$2:$AH$2,5,FALSE)</f>
        <v>#N/A</v>
      </c>
      <c r="N346" s="13" t="e">
        <f>VLOOKUP(C346,[8]Sheet1!$B$2:$AH$2,6,FALSE)</f>
        <v>#N/A</v>
      </c>
      <c r="O346" s="13" t="e">
        <f t="shared" si="372"/>
        <v>#N/A</v>
      </c>
      <c r="P346" s="12"/>
      <c r="Q346" s="22" t="e">
        <f>VLOOKUP(C346,[8]Sheet1!$B$2:$AH$2,14,FALSE)</f>
        <v>#N/A</v>
      </c>
      <c r="R346" s="12"/>
      <c r="S346" s="22">
        <v>44279</v>
      </c>
      <c r="T346" s="22">
        <v>44223</v>
      </c>
      <c r="U346" s="22" t="e">
        <f t="shared" si="386"/>
        <v>#N/A</v>
      </c>
      <c r="V346" s="14" t="e">
        <f t="shared" si="387"/>
        <v>#N/A</v>
      </c>
      <c r="W346" s="12">
        <v>30</v>
      </c>
      <c r="X346" s="14" t="e">
        <f t="shared" si="388"/>
        <v>#N/A</v>
      </c>
      <c r="Y346" s="218" t="e">
        <f>VLOOKUP(C346,[8]Sheet1!$B$2:$AH$2,30,FALSE)</f>
        <v>#N/A</v>
      </c>
      <c r="Z346" s="22" t="e">
        <f>VLOOKUP(C346,[8]Sheet1!$B$2:$AH$2,31,FALSE)</f>
        <v>#N/A</v>
      </c>
      <c r="AA346" s="218" t="e">
        <f>VLOOKUP(C346,[8]Sheet1!$B$2:$AH$2,32,FALSE)</f>
        <v>#N/A</v>
      </c>
      <c r="AB346" s="22" t="e">
        <f>VLOOKUP(C346,[8]Sheet1!$B$2:$AH$2,33,FALSE)</f>
        <v>#N/A</v>
      </c>
      <c r="AC346" s="40" t="e">
        <f t="shared" si="389"/>
        <v>#N/A</v>
      </c>
      <c r="AD346" s="43" t="e">
        <f t="shared" si="390"/>
        <v>#N/A</v>
      </c>
      <c r="AE346" s="43" t="e">
        <f t="shared" si="391"/>
        <v>#N/A</v>
      </c>
      <c r="AF346" s="39" t="e">
        <f>VLOOKUP(C346,[8]Sheet1!$B$2:$AH$2,12,FALSE)</f>
        <v>#N/A</v>
      </c>
      <c r="AG346" s="39" t="e">
        <f t="shared" si="392"/>
        <v>#N/A</v>
      </c>
      <c r="AH346" s="39">
        <v>44223</v>
      </c>
      <c r="AI346" s="39">
        <v>44230</v>
      </c>
      <c r="AJ346" s="39">
        <v>44230</v>
      </c>
      <c r="AK346" s="232" t="s">
        <v>504</v>
      </c>
      <c r="AL346" s="230">
        <v>44288</v>
      </c>
      <c r="AM346" s="42">
        <v>262218688</v>
      </c>
      <c r="AN346" s="230">
        <v>45040</v>
      </c>
      <c r="AO346" s="39" t="e">
        <f t="shared" si="393"/>
        <v>#N/A</v>
      </c>
    </row>
    <row r="347" spans="1:41" ht="28.5" customHeight="1">
      <c r="A347" s="23"/>
      <c r="B347" s="24" t="str">
        <f t="shared" ref="B347" si="394">B339&amp;" Total"</f>
        <v>VNPT Long An Total</v>
      </c>
      <c r="C347" s="24"/>
      <c r="D347" s="25"/>
      <c r="E347" s="228"/>
      <c r="F347" s="26"/>
      <c r="G347" s="23"/>
      <c r="H347" s="25"/>
      <c r="I347" s="26"/>
      <c r="J347" s="27"/>
      <c r="K347" s="25"/>
      <c r="L347" s="28"/>
      <c r="M347" s="28"/>
      <c r="N347" s="28"/>
      <c r="O347" s="29" t="e">
        <f t="shared" ref="O347" si="395">SUBTOTAL(9,O339:O346)</f>
        <v>#REF!</v>
      </c>
      <c r="P347" s="12"/>
      <c r="Q347" s="11"/>
      <c r="R347" s="28"/>
      <c r="S347" s="30"/>
      <c r="T347" s="31"/>
      <c r="U347" s="22"/>
      <c r="V347" s="32"/>
      <c r="W347" s="33"/>
      <c r="X347" s="14"/>
      <c r="Y347" s="218"/>
      <c r="Z347" s="22"/>
      <c r="AA347" s="218"/>
      <c r="AB347" s="22"/>
      <c r="AC347" s="38"/>
      <c r="AD347" s="38"/>
      <c r="AE347" s="38"/>
      <c r="AF347" s="38"/>
      <c r="AG347" s="38"/>
      <c r="AH347" s="38"/>
      <c r="AI347" s="38"/>
      <c r="AJ347" s="38"/>
      <c r="AK347" s="38"/>
      <c r="AL347" s="38"/>
      <c r="AM347" s="38"/>
      <c r="AN347" s="38"/>
      <c r="AO347" s="38"/>
    </row>
    <row r="348" spans="1:41" ht="39">
      <c r="A348" s="11">
        <f t="shared" si="383"/>
        <v>39</v>
      </c>
      <c r="B348" s="16" t="str">
        <f>VLOOKUP(A348,'Tên tỉnh'!$A$3:$C$65,2,FALSE)</f>
        <v>VNPT Nam Định</v>
      </c>
      <c r="C348" s="17" t="str">
        <f>VLOOKUP(A348,'Tên tỉnh'!$A$3:$C$65,3,FALSE)</f>
        <v>Nam Định</v>
      </c>
      <c r="D348" s="18" t="s">
        <v>485</v>
      </c>
      <c r="E348" s="17" t="s">
        <v>486</v>
      </c>
      <c r="F348" s="19">
        <v>43633</v>
      </c>
      <c r="G348" s="11">
        <v>1</v>
      </c>
      <c r="H348" s="11" t="s">
        <v>487</v>
      </c>
      <c r="I348" s="20">
        <v>44056</v>
      </c>
      <c r="J348" s="21" t="s">
        <v>419</v>
      </c>
      <c r="K348" s="11" t="s">
        <v>26</v>
      </c>
      <c r="L348" s="13">
        <v>829150</v>
      </c>
      <c r="M348" s="13" t="e">
        <f>VLOOKUP(C348,[1]!Table1[[Province]:[Ngày HĐ dự phòng]],5,FALSE)</f>
        <v>#REF!</v>
      </c>
      <c r="N348" s="13" t="e">
        <f>VLOOKUP(C348,[1]!Table1[[Province]:[Ngày HĐ dự phòng]],6,FALSE)</f>
        <v>#REF!</v>
      </c>
      <c r="O348" s="13" t="e">
        <f t="shared" si="372"/>
        <v>#REF!</v>
      </c>
      <c r="P348" s="12"/>
      <c r="Q348" s="22" t="e">
        <f>VLOOKUP(C348,[1]!Table1[[Province]:[Ngày HĐ dự phòng]],15,FALSE)</f>
        <v>#REF!</v>
      </c>
      <c r="R348" s="12"/>
      <c r="S348" s="22">
        <v>44153</v>
      </c>
      <c r="T348" s="22">
        <v>44068</v>
      </c>
      <c r="U348" s="22" t="e">
        <f t="shared" ref="U348:U355" si="396">Q348</f>
        <v>#REF!</v>
      </c>
      <c r="V348" s="14" t="e">
        <f t="shared" ref="V348:V355" si="397">U348-T348+1</f>
        <v>#REF!</v>
      </c>
      <c r="W348" s="12">
        <v>45</v>
      </c>
      <c r="X348" s="14" t="e">
        <f t="shared" ref="X348:X355" si="398">V348-W348</f>
        <v>#REF!</v>
      </c>
      <c r="Y348" s="218" t="e">
        <f>VLOOKUP(C348,[1]!Table1[[Province]:[Ngày HĐ dự phòng]],34,FALSE)</f>
        <v>#REF!</v>
      </c>
      <c r="Z348" s="22" t="e">
        <f>VLOOKUP(C348,[1]!Table1[[Province]:[Ngày HĐ dự phòng]],35,FALSE)</f>
        <v>#REF!</v>
      </c>
      <c r="AA348" s="218" t="e">
        <f>VLOOKUP(C348,[1]!Table1[[Province]:[Ngày HĐ dự phòng]],36,FALSE)</f>
        <v>#REF!</v>
      </c>
      <c r="AB348" s="22" t="e">
        <f>VLOOKUP(C348,[1]!Table1[[Province]:[Ngày HĐ dự phòng]],37,FALSE)</f>
        <v>#REF!</v>
      </c>
      <c r="AC348" s="40" t="e">
        <f t="shared" ref="AC348:AC355" si="399">O348</f>
        <v>#REF!</v>
      </c>
      <c r="AD348" s="43" t="e">
        <f t="shared" ref="AD348:AD355" si="400">AC348*0.1</f>
        <v>#REF!</v>
      </c>
      <c r="AE348" s="43" t="e">
        <f t="shared" ref="AE348:AE355" si="401">AC348+AD348</f>
        <v>#REF!</v>
      </c>
      <c r="AF348" s="39" t="e">
        <f>VLOOKUP(C348,[1]!Table1[[Province]:[Ngày HĐ dự phòng]],13,FALSE)</f>
        <v>#REF!</v>
      </c>
      <c r="AG348" s="39" t="e">
        <f t="shared" ref="AG348:AG355" si="402">AF348</f>
        <v>#REF!</v>
      </c>
      <c r="AH348" s="39">
        <v>44068</v>
      </c>
      <c r="AI348" s="39">
        <v>44097</v>
      </c>
      <c r="AJ348" s="39">
        <v>44097</v>
      </c>
      <c r="AK348" s="231" t="s">
        <v>497</v>
      </c>
      <c r="AL348" s="230">
        <v>44153</v>
      </c>
      <c r="AM348" s="42">
        <v>3008400799</v>
      </c>
      <c r="AN348" s="230">
        <v>44913</v>
      </c>
      <c r="AO348" s="39" t="e">
        <f t="shared" ref="AO348:AO355" si="403">AF348</f>
        <v>#REF!</v>
      </c>
    </row>
    <row r="349" spans="1:41" ht="39">
      <c r="A349" s="11">
        <f t="shared" si="383"/>
        <v>39</v>
      </c>
      <c r="B349" s="16" t="str">
        <f>VLOOKUP(A349,'Tên tỉnh'!$A$3:$C$65,2,FALSE)</f>
        <v>VNPT Nam Định</v>
      </c>
      <c r="C349" s="17" t="str">
        <f>VLOOKUP(A349,'Tên tỉnh'!$A$3:$C$65,3,FALSE)</f>
        <v>Nam Định</v>
      </c>
      <c r="D349" s="18" t="s">
        <v>485</v>
      </c>
      <c r="E349" s="17" t="s">
        <v>486</v>
      </c>
      <c r="F349" s="19">
        <v>43633</v>
      </c>
      <c r="G349" s="11">
        <v>2</v>
      </c>
      <c r="H349" s="12" t="s">
        <v>488</v>
      </c>
      <c r="I349" s="20">
        <v>44056</v>
      </c>
      <c r="J349" s="21" t="s">
        <v>419</v>
      </c>
      <c r="K349" s="11" t="s">
        <v>26</v>
      </c>
      <c r="L349" s="13">
        <v>829150</v>
      </c>
      <c r="M349" s="13" t="e">
        <f>VLOOKUP(C349,[2]!Table1[[Province]:[Ngày HĐ dự phòng]],5,FALSE)</f>
        <v>#REF!</v>
      </c>
      <c r="N349" s="13" t="e">
        <f>VLOOKUP(C349,[2]!Table1[[Province]:[Ngày HĐ dự phòng]],6,FALSE)</f>
        <v>#REF!</v>
      </c>
      <c r="O349" s="13" t="e">
        <f t="shared" si="372"/>
        <v>#REF!</v>
      </c>
      <c r="P349" s="12"/>
      <c r="Q349" s="22" t="e">
        <f>VLOOKUP(C349,[2]!Table1[[Province]:[Ngày HĐ dự phòng]],14,FALSE)</f>
        <v>#REF!</v>
      </c>
      <c r="R349" s="12"/>
      <c r="S349" s="22">
        <v>44154</v>
      </c>
      <c r="T349" s="22">
        <v>44091</v>
      </c>
      <c r="U349" s="22" t="e">
        <f t="shared" si="396"/>
        <v>#REF!</v>
      </c>
      <c r="V349" s="14" t="e">
        <f t="shared" si="397"/>
        <v>#REF!</v>
      </c>
      <c r="W349" s="12">
        <v>30</v>
      </c>
      <c r="X349" s="14" t="e">
        <f t="shared" si="398"/>
        <v>#REF!</v>
      </c>
      <c r="Y349" s="218" t="e">
        <f>VLOOKUP(C349,[2]!Table1[[Province]:[Ngày HĐ dự phòng]],30,FALSE)</f>
        <v>#REF!</v>
      </c>
      <c r="Z349" s="22" t="e">
        <f>VLOOKUP(C349,[2]!Table1[[Province]:[Ngày HĐ dự phòng]],31,FALSE)</f>
        <v>#REF!</v>
      </c>
      <c r="AA349" s="218" t="e">
        <f>VLOOKUP(C349,[2]!Table1[[Province]:[Ngày HĐ dự phòng]],32,FALSE)</f>
        <v>#REF!</v>
      </c>
      <c r="AB349" s="22" t="e">
        <f>VLOOKUP(C349,[2]!Table1[[Province]:[Ngày HĐ dự phòng]],33,FALSE)</f>
        <v>#REF!</v>
      </c>
      <c r="AC349" s="40" t="e">
        <f t="shared" si="399"/>
        <v>#REF!</v>
      </c>
      <c r="AD349" s="43" t="e">
        <f t="shared" si="400"/>
        <v>#REF!</v>
      </c>
      <c r="AE349" s="43" t="e">
        <f t="shared" si="401"/>
        <v>#REF!</v>
      </c>
      <c r="AF349" s="39" t="e">
        <f>VLOOKUP(C349,[2]!Table1[[Province]:[Ngày HĐ dự phòng]],12,FALSE)</f>
        <v>#REF!</v>
      </c>
      <c r="AG349" s="39" t="e">
        <f t="shared" si="402"/>
        <v>#REF!</v>
      </c>
      <c r="AH349" s="39">
        <v>44091</v>
      </c>
      <c r="AI349" s="39">
        <v>44111</v>
      </c>
      <c r="AJ349" s="39">
        <v>44111</v>
      </c>
      <c r="AK349" s="231" t="s">
        <v>498</v>
      </c>
      <c r="AL349" s="230">
        <v>44154</v>
      </c>
      <c r="AM349" s="42">
        <v>1557031765</v>
      </c>
      <c r="AN349" s="230">
        <v>44914</v>
      </c>
      <c r="AO349" s="39" t="e">
        <f t="shared" si="403"/>
        <v>#REF!</v>
      </c>
    </row>
    <row r="350" spans="1:41" ht="39">
      <c r="A350" s="11">
        <f t="shared" si="383"/>
        <v>39</v>
      </c>
      <c r="B350" s="16" t="str">
        <f>VLOOKUP(A350,'Tên tỉnh'!$A$3:$C$65,2,FALSE)</f>
        <v>VNPT Nam Định</v>
      </c>
      <c r="C350" s="17" t="str">
        <f>VLOOKUP(A350,'Tên tỉnh'!$A$3:$C$65,3,FALSE)</f>
        <v>Nam Định</v>
      </c>
      <c r="D350" s="18" t="s">
        <v>485</v>
      </c>
      <c r="E350" s="17" t="s">
        <v>486</v>
      </c>
      <c r="F350" s="19">
        <v>43633</v>
      </c>
      <c r="G350" s="11">
        <v>3</v>
      </c>
      <c r="H350" s="12" t="s">
        <v>494</v>
      </c>
      <c r="I350" s="20">
        <v>44056</v>
      </c>
      <c r="J350" s="21" t="s">
        <v>419</v>
      </c>
      <c r="K350" s="11" t="s">
        <v>26</v>
      </c>
      <c r="L350" s="13">
        <v>829150</v>
      </c>
      <c r="M350" s="13" t="e">
        <f>VLOOKUP(C350,[3]!Table1[[Province]:[Ngày HĐ dự phòng]],5,FALSE)</f>
        <v>#REF!</v>
      </c>
      <c r="N350" s="13" t="e">
        <f>VLOOKUP(C350,[3]!Table1[[Province]:[Ngày HĐ dự phòng]],6,FALSE)</f>
        <v>#REF!</v>
      </c>
      <c r="O350" s="13" t="e">
        <f t="shared" si="372"/>
        <v>#REF!</v>
      </c>
      <c r="P350" s="12"/>
      <c r="Q350" s="22" t="e">
        <f>VLOOKUP(C350,[3]!Table1[[Province]:[Ngày HĐ dự phòng]],14,FALSE)</f>
        <v>#REF!</v>
      </c>
      <c r="R350" s="12"/>
      <c r="S350" s="22">
        <v>44180</v>
      </c>
      <c r="T350" s="22">
        <v>44118</v>
      </c>
      <c r="U350" s="22" t="e">
        <f t="shared" si="396"/>
        <v>#REF!</v>
      </c>
      <c r="V350" s="14" t="e">
        <f t="shared" si="397"/>
        <v>#REF!</v>
      </c>
      <c r="W350" s="12">
        <v>30</v>
      </c>
      <c r="X350" s="14" t="e">
        <f t="shared" si="398"/>
        <v>#REF!</v>
      </c>
      <c r="Y350" s="218" t="e">
        <f>VLOOKUP(C350,[3]!Table1[[Province]:[Ngày HĐ dự phòng]],30,FALSE)</f>
        <v>#REF!</v>
      </c>
      <c r="Z350" s="22" t="e">
        <f>VLOOKUP(C350,[3]!Table1[[Province]:[Ngày HĐ dự phòng]],31,FALSE)</f>
        <v>#REF!</v>
      </c>
      <c r="AA350" s="218" t="e">
        <f>VLOOKUP(C350,[3]!Table1[[Province]:[Ngày HĐ dự phòng]],32,FALSE)</f>
        <v>#REF!</v>
      </c>
      <c r="AB350" s="22" t="e">
        <f>VLOOKUP(C350,[3]!Table1[[Province]:[Ngày HĐ dự phòng]],33,FALSE)</f>
        <v>#REF!</v>
      </c>
      <c r="AC350" s="40" t="e">
        <f t="shared" si="399"/>
        <v>#REF!</v>
      </c>
      <c r="AD350" s="43" t="e">
        <f t="shared" si="400"/>
        <v>#REF!</v>
      </c>
      <c r="AE350" s="43" t="e">
        <f t="shared" si="401"/>
        <v>#REF!</v>
      </c>
      <c r="AF350" s="39" t="e">
        <f>VLOOKUP(C350,[3]!Table1[[Province]:[Ngày HĐ dự phòng]],12,FALSE)</f>
        <v>#REF!</v>
      </c>
      <c r="AG350" s="39" t="e">
        <f t="shared" si="402"/>
        <v>#REF!</v>
      </c>
      <c r="AH350" s="39">
        <v>44118</v>
      </c>
      <c r="AI350" s="39">
        <v>44132</v>
      </c>
      <c r="AJ350" s="39">
        <v>44132</v>
      </c>
      <c r="AK350" s="231" t="s">
        <v>499</v>
      </c>
      <c r="AL350" s="230">
        <v>44190</v>
      </c>
      <c r="AM350" s="42">
        <v>1453466784</v>
      </c>
      <c r="AN350" s="230">
        <v>44941</v>
      </c>
      <c r="AO350" s="39" t="e">
        <f t="shared" si="403"/>
        <v>#REF!</v>
      </c>
    </row>
    <row r="351" spans="1:41" ht="39">
      <c r="A351" s="11">
        <f t="shared" si="383"/>
        <v>39</v>
      </c>
      <c r="B351" s="16" t="str">
        <f>VLOOKUP(A351,'Tên tỉnh'!$A$3:$C$65,2,FALSE)</f>
        <v>VNPT Nam Định</v>
      </c>
      <c r="C351" s="17" t="str">
        <f>VLOOKUP(A351,'Tên tỉnh'!$A$3:$C$65,3,FALSE)</f>
        <v>Nam Định</v>
      </c>
      <c r="D351" s="18" t="s">
        <v>485</v>
      </c>
      <c r="E351" s="17" t="s">
        <v>486</v>
      </c>
      <c r="F351" s="19">
        <v>43633</v>
      </c>
      <c r="G351" s="11">
        <v>4</v>
      </c>
      <c r="H351" s="11" t="s">
        <v>489</v>
      </c>
      <c r="I351" s="20">
        <v>44056</v>
      </c>
      <c r="J351" s="21" t="s">
        <v>419</v>
      </c>
      <c r="K351" s="11" t="s">
        <v>26</v>
      </c>
      <c r="L351" s="13">
        <v>829150</v>
      </c>
      <c r="M351" s="13" t="e">
        <f>VLOOKUP(C351,[4]!Table1[[Province]:[Ngày HĐ dự phòng]],6,FALSE)</f>
        <v>#REF!</v>
      </c>
      <c r="N351" s="13" t="e">
        <f>VLOOKUP(C351,[4]!Table1[[Province]:[Ngày HĐ dự phòng]],7,FALSE)</f>
        <v>#REF!</v>
      </c>
      <c r="O351" s="13" t="e">
        <f t="shared" si="372"/>
        <v>#REF!</v>
      </c>
      <c r="P351" s="12"/>
      <c r="Q351" s="22" t="e">
        <f>VLOOKUP(C351,[4]!Table1[[Province]:[Ngày HĐ dự phòng]],16,FALSE)</f>
        <v>#REF!</v>
      </c>
      <c r="R351" s="12"/>
      <c r="S351" s="22">
        <v>44208</v>
      </c>
      <c r="T351" s="22">
        <v>44127</v>
      </c>
      <c r="U351" s="22" t="e">
        <f t="shared" si="396"/>
        <v>#REF!</v>
      </c>
      <c r="V351" s="14" t="e">
        <f t="shared" si="397"/>
        <v>#REF!</v>
      </c>
      <c r="W351" s="12">
        <v>30</v>
      </c>
      <c r="X351" s="14" t="e">
        <f t="shared" si="398"/>
        <v>#REF!</v>
      </c>
      <c r="Y351" s="218" t="e">
        <f>VLOOKUP(C351,[4]!Table1[[Province]:[Ngày HĐ dự phòng]],32,FALSE)</f>
        <v>#REF!</v>
      </c>
      <c r="Z351" s="22" t="e">
        <f>VLOOKUP(C351,[4]!Table1[[Province]:[Ngày HĐ dự phòng]],33,FALSE)</f>
        <v>#REF!</v>
      </c>
      <c r="AA351" s="218" t="e">
        <f>VLOOKUP(C351,[4]!Table1[[Province]:[Ngày HĐ dự phòng]],34,FALSE)</f>
        <v>#REF!</v>
      </c>
      <c r="AB351" s="22" t="e">
        <f>VLOOKUP(C351,[4]!Table1[[Province]:[Ngày HĐ dự phòng]],35,FALSE)</f>
        <v>#REF!</v>
      </c>
      <c r="AC351" s="40" t="e">
        <f t="shared" si="399"/>
        <v>#REF!</v>
      </c>
      <c r="AD351" s="43" t="e">
        <f t="shared" si="400"/>
        <v>#REF!</v>
      </c>
      <c r="AE351" s="43" t="e">
        <f t="shared" si="401"/>
        <v>#REF!</v>
      </c>
      <c r="AF351" s="39" t="e">
        <f>VLOOKUP(C351,[4]!Table1[[Province]:[Ngày HĐ dự phòng]],13,FALSE)</f>
        <v>#REF!</v>
      </c>
      <c r="AG351" s="39" t="e">
        <f t="shared" si="402"/>
        <v>#REF!</v>
      </c>
      <c r="AH351" s="39">
        <v>44127</v>
      </c>
      <c r="AI351" s="39">
        <v>44161</v>
      </c>
      <c r="AJ351" s="39">
        <v>44161</v>
      </c>
      <c r="AK351" s="231" t="s">
        <v>500</v>
      </c>
      <c r="AL351" s="230">
        <v>44214</v>
      </c>
      <c r="AM351" s="42">
        <v>241970845</v>
      </c>
      <c r="AN351" s="230">
        <v>44970</v>
      </c>
      <c r="AO351" s="39" t="e">
        <f t="shared" si="403"/>
        <v>#REF!</v>
      </c>
    </row>
    <row r="352" spans="1:41" ht="39">
      <c r="A352" s="11">
        <f t="shared" si="383"/>
        <v>39</v>
      </c>
      <c r="B352" s="16" t="str">
        <f>VLOOKUP(A352,'Tên tỉnh'!$A$3:$C$65,2,FALSE)</f>
        <v>VNPT Nam Định</v>
      </c>
      <c r="C352" s="17" t="str">
        <f>VLOOKUP(A352,'Tên tỉnh'!$A$3:$C$65,3,FALSE)</f>
        <v>Nam Định</v>
      </c>
      <c r="D352" s="18" t="s">
        <v>485</v>
      </c>
      <c r="E352" s="17" t="s">
        <v>486</v>
      </c>
      <c r="F352" s="19">
        <v>43633</v>
      </c>
      <c r="G352" s="11">
        <v>5</v>
      </c>
      <c r="H352" s="11" t="s">
        <v>490</v>
      </c>
      <c r="I352" s="20">
        <v>44056</v>
      </c>
      <c r="J352" s="21" t="s">
        <v>419</v>
      </c>
      <c r="K352" s="11" t="s">
        <v>26</v>
      </c>
      <c r="L352" s="13">
        <v>829150</v>
      </c>
      <c r="M352" s="13" t="e">
        <f>VLOOKUP(C352,[5]!Table1[[Province]:[Ngày HĐ dự phòng]],5,FALSE)</f>
        <v>#REF!</v>
      </c>
      <c r="N352" s="13" t="e">
        <f>VLOOKUP(C352,[5]!Table1[[Province]:[Ngày HĐ dự phòng]],6,FALSE)</f>
        <v>#REF!</v>
      </c>
      <c r="O352" s="13" t="e">
        <f t="shared" si="372"/>
        <v>#REF!</v>
      </c>
      <c r="P352" s="12"/>
      <c r="Q352" s="22" t="e">
        <f>VLOOKUP(C352,[5]!Table1[[Province]:[Ngày HĐ dự phòng]],14,FALSE)</f>
        <v>#REF!</v>
      </c>
      <c r="R352" s="12"/>
      <c r="S352" s="22">
        <v>44210</v>
      </c>
      <c r="T352" s="22">
        <v>44148</v>
      </c>
      <c r="U352" s="22" t="e">
        <f t="shared" si="396"/>
        <v>#REF!</v>
      </c>
      <c r="V352" s="14" t="e">
        <f t="shared" si="397"/>
        <v>#REF!</v>
      </c>
      <c r="W352" s="12">
        <v>30</v>
      </c>
      <c r="X352" s="14" t="e">
        <f t="shared" si="398"/>
        <v>#REF!</v>
      </c>
      <c r="Y352" s="218" t="e">
        <f>VLOOKUP(C352,[5]!Table1[[Province]:[Ngày HĐ dự phòng]],30,FALSE)</f>
        <v>#REF!</v>
      </c>
      <c r="Z352" s="22" t="e">
        <f>VLOOKUP(C352,[5]!Table1[[Province]:[Ngày HĐ dự phòng]],31,FALSE)</f>
        <v>#REF!</v>
      </c>
      <c r="AA352" s="218" t="e">
        <f>VLOOKUP(C352,[5]!Table1[[Province]:[Ngày HĐ dự phòng]],32,FALSE)</f>
        <v>#REF!</v>
      </c>
      <c r="AB352" s="22" t="e">
        <f>VLOOKUP(C352,[5]!Table1[[Province]:[Ngày HĐ dự phòng]],33,FALSE)</f>
        <v>#REF!</v>
      </c>
      <c r="AC352" s="40" t="e">
        <f t="shared" si="399"/>
        <v>#REF!</v>
      </c>
      <c r="AD352" s="43" t="e">
        <f t="shared" si="400"/>
        <v>#REF!</v>
      </c>
      <c r="AE352" s="43" t="e">
        <f t="shared" si="401"/>
        <v>#REF!</v>
      </c>
      <c r="AF352" s="39" t="e">
        <f>VLOOKUP(C352,[5]!Table1[[Province]:[Ngày HĐ dự phòng]],12,FALSE)</f>
        <v>#REF!</v>
      </c>
      <c r="AG352" s="39" t="e">
        <f t="shared" si="402"/>
        <v>#REF!</v>
      </c>
      <c r="AH352" s="39">
        <v>44148</v>
      </c>
      <c r="AI352" s="39">
        <v>44162</v>
      </c>
      <c r="AJ352" s="39">
        <v>44162</v>
      </c>
      <c r="AK352" s="232" t="s">
        <v>501</v>
      </c>
      <c r="AL352" s="230">
        <v>44214</v>
      </c>
      <c r="AM352" s="42">
        <v>786063220</v>
      </c>
      <c r="AN352" s="230">
        <v>44970</v>
      </c>
      <c r="AO352" s="39" t="e">
        <f t="shared" si="403"/>
        <v>#REF!</v>
      </c>
    </row>
    <row r="353" spans="1:41" ht="39">
      <c r="A353" s="11">
        <f t="shared" si="383"/>
        <v>39</v>
      </c>
      <c r="B353" s="16" t="str">
        <f>VLOOKUP(A353,'Tên tỉnh'!$A$3:$C$65,2,FALSE)</f>
        <v>VNPT Nam Định</v>
      </c>
      <c r="C353" s="17" t="str">
        <f>VLOOKUP(A353,'Tên tỉnh'!$A$3:$C$65,3,FALSE)</f>
        <v>Nam Định</v>
      </c>
      <c r="D353" s="18" t="s">
        <v>485</v>
      </c>
      <c r="E353" s="17" t="s">
        <v>486</v>
      </c>
      <c r="F353" s="19">
        <v>43633</v>
      </c>
      <c r="G353" s="11">
        <v>6</v>
      </c>
      <c r="H353" s="12" t="s">
        <v>491</v>
      </c>
      <c r="I353" s="20">
        <v>44056</v>
      </c>
      <c r="J353" s="21" t="s">
        <v>419</v>
      </c>
      <c r="K353" s="11" t="s">
        <v>26</v>
      </c>
      <c r="L353" s="13">
        <v>829150</v>
      </c>
      <c r="M353" s="13" t="e">
        <f>VLOOKUP(C353,[6]!Table1[[Province]:[Ngày HĐ dự phòng]],5,FALSE)</f>
        <v>#REF!</v>
      </c>
      <c r="N353" s="13" t="e">
        <f>VLOOKUP(C353,[6]!Table1[[Province]:[Ngày HĐ dự phòng]],6,FALSE)</f>
        <v>#REF!</v>
      </c>
      <c r="O353" s="13" t="e">
        <f t="shared" si="372"/>
        <v>#REF!</v>
      </c>
      <c r="P353" s="12"/>
      <c r="Q353" s="22" t="e">
        <f>VLOOKUP(C353,[6]!Table1[[Province]:[Ngày HĐ dự phòng]],14,FALSE)</f>
        <v>#REF!</v>
      </c>
      <c r="R353" s="12"/>
      <c r="S353" s="22">
        <v>44251</v>
      </c>
      <c r="T353" s="22">
        <v>44179</v>
      </c>
      <c r="U353" s="22" t="e">
        <f t="shared" si="396"/>
        <v>#REF!</v>
      </c>
      <c r="V353" s="14" t="e">
        <f t="shared" si="397"/>
        <v>#REF!</v>
      </c>
      <c r="W353" s="12">
        <v>30</v>
      </c>
      <c r="X353" s="14" t="e">
        <f t="shared" si="398"/>
        <v>#REF!</v>
      </c>
      <c r="Y353" s="218" t="e">
        <f>VLOOKUP(C353,[6]!Table1[[Province]:[Ngày HĐ dự phòng]],30,FALSE)</f>
        <v>#REF!</v>
      </c>
      <c r="Z353" s="22" t="e">
        <f>VLOOKUP(C353,[6]!Table1[[Province]:[Ngày HĐ dự phòng]],31,FALSE)</f>
        <v>#REF!</v>
      </c>
      <c r="AA353" s="218" t="e">
        <f>VLOOKUP(C353,[6]!Table1[[Province]:[Ngày HĐ dự phòng]],32,FALSE)</f>
        <v>#REF!</v>
      </c>
      <c r="AB353" s="22" t="e">
        <f>VLOOKUP(C353,[6]!Table1[[Province]:[Ngày HĐ dự phòng]],33,FALSE)</f>
        <v>#REF!</v>
      </c>
      <c r="AC353" s="40" t="e">
        <f t="shared" si="399"/>
        <v>#REF!</v>
      </c>
      <c r="AD353" s="43" t="e">
        <f t="shared" si="400"/>
        <v>#REF!</v>
      </c>
      <c r="AE353" s="43" t="e">
        <f t="shared" si="401"/>
        <v>#REF!</v>
      </c>
      <c r="AF353" s="39" t="e">
        <f>VLOOKUP(C353,[6]!Table1[[Province]:[Ngày HĐ dự phòng]],12,FALSE)</f>
        <v>#REF!</v>
      </c>
      <c r="AG353" s="39" t="e">
        <f t="shared" si="402"/>
        <v>#REF!</v>
      </c>
      <c r="AH353" s="39">
        <v>44179</v>
      </c>
      <c r="AI353" s="39">
        <v>44190</v>
      </c>
      <c r="AJ353" s="39">
        <v>44190</v>
      </c>
      <c r="AK353" s="232" t="s">
        <v>502</v>
      </c>
      <c r="AL353" s="230">
        <v>44259</v>
      </c>
      <c r="AM353" s="42">
        <v>1476131599</v>
      </c>
      <c r="AN353" s="230">
        <v>45012</v>
      </c>
      <c r="AO353" s="39" t="e">
        <f t="shared" si="403"/>
        <v>#REF!</v>
      </c>
    </row>
    <row r="354" spans="1:41" ht="39">
      <c r="A354" s="11">
        <f t="shared" si="383"/>
        <v>39</v>
      </c>
      <c r="B354" s="16" t="str">
        <f>VLOOKUP(A354,'Tên tỉnh'!$A$3:$C$65,2,FALSE)</f>
        <v>VNPT Nam Định</v>
      </c>
      <c r="C354" s="17" t="str">
        <f>VLOOKUP(A354,'Tên tỉnh'!$A$3:$C$65,3,FALSE)</f>
        <v>Nam Định</v>
      </c>
      <c r="D354" s="18" t="s">
        <v>485</v>
      </c>
      <c r="E354" s="17" t="s">
        <v>486</v>
      </c>
      <c r="F354" s="19">
        <v>43633</v>
      </c>
      <c r="G354" s="11">
        <v>7</v>
      </c>
      <c r="H354" s="11" t="s">
        <v>492</v>
      </c>
      <c r="I354" s="20">
        <v>44056</v>
      </c>
      <c r="J354" s="21" t="s">
        <v>419</v>
      </c>
      <c r="K354" s="11" t="s">
        <v>26</v>
      </c>
      <c r="L354" s="13">
        <v>829150</v>
      </c>
      <c r="M354" s="13" t="e">
        <f>VLOOKUP(C353,[7]!Table1[[Province]:[Ngày HĐ dự phòng]],6,FALSE)</f>
        <v>#REF!</v>
      </c>
      <c r="N354" s="13" t="e">
        <f>VLOOKUP(C353,[7]!Table1[[Province]:[Ngày HĐ dự phòng]],7,FALSE)</f>
        <v>#REF!</v>
      </c>
      <c r="O354" s="13" t="e">
        <f t="shared" si="372"/>
        <v>#REF!</v>
      </c>
      <c r="P354" s="12"/>
      <c r="Q354" s="22" t="e">
        <f>VLOOKUP(C353,[7]!Table1[[Province]:[Ngày HĐ dự phòng]],16,FALSE)</f>
        <v>#REF!</v>
      </c>
      <c r="R354" s="12"/>
      <c r="S354" s="22">
        <v>44263</v>
      </c>
      <c r="T354" s="22">
        <v>44200</v>
      </c>
      <c r="U354" s="22" t="e">
        <f t="shared" si="396"/>
        <v>#REF!</v>
      </c>
      <c r="V354" s="14" t="e">
        <f t="shared" si="397"/>
        <v>#REF!</v>
      </c>
      <c r="W354" s="12">
        <v>30</v>
      </c>
      <c r="X354" s="14" t="e">
        <f t="shared" si="398"/>
        <v>#REF!</v>
      </c>
      <c r="Y354" s="218" t="e">
        <f>VLOOKUP(C353,[7]!Table1[[Province]:[Ngày HĐ dự phòng]],32,FALSE)</f>
        <v>#REF!</v>
      </c>
      <c r="Z354" s="22" t="e">
        <f>VLOOKUP(C353,[7]!Table1[[Province]:[Ngày HĐ dự phòng]],33,FALSE)</f>
        <v>#REF!</v>
      </c>
      <c r="AA354" s="218" t="e">
        <f>VLOOKUP(C353,[7]!Table1[[Province]:[Ngày HĐ dự phòng]],34,FALSE)</f>
        <v>#REF!</v>
      </c>
      <c r="AB354" s="22" t="e">
        <f>VLOOKUP(C353,[7]!Table1[[Province]:[Ngày HĐ dự phòng]],35,FALSE)</f>
        <v>#REF!</v>
      </c>
      <c r="AC354" s="40" t="e">
        <f t="shared" si="399"/>
        <v>#REF!</v>
      </c>
      <c r="AD354" s="43" t="e">
        <f t="shared" si="400"/>
        <v>#REF!</v>
      </c>
      <c r="AE354" s="43" t="e">
        <f t="shared" si="401"/>
        <v>#REF!</v>
      </c>
      <c r="AF354" s="39" t="e">
        <f>VLOOKUP(C353,[7]!Table1[[Province]:[Ngày HĐ dự phòng]],13,FALSE)</f>
        <v>#REF!</v>
      </c>
      <c r="AG354" s="39" t="e">
        <f t="shared" si="402"/>
        <v>#REF!</v>
      </c>
      <c r="AH354" s="39">
        <v>44200</v>
      </c>
      <c r="AI354" s="39">
        <v>44210</v>
      </c>
      <c r="AJ354" s="39">
        <v>44210</v>
      </c>
      <c r="AK354" s="232" t="s">
        <v>503</v>
      </c>
      <c r="AL354" s="230">
        <v>44272</v>
      </c>
      <c r="AM354" s="42">
        <v>492515100</v>
      </c>
      <c r="AN354" s="230">
        <v>45023</v>
      </c>
      <c r="AO354" s="39" t="e">
        <f t="shared" si="403"/>
        <v>#REF!</v>
      </c>
    </row>
    <row r="355" spans="1:41" ht="39">
      <c r="A355" s="11">
        <f t="shared" si="383"/>
        <v>39</v>
      </c>
      <c r="B355" s="16" t="str">
        <f>VLOOKUP(A355,'Tên tỉnh'!$A$3:$C$65,2,FALSE)</f>
        <v>VNPT Nam Định</v>
      </c>
      <c r="C355" s="17" t="str">
        <f>VLOOKUP(A355,'Tên tỉnh'!$A$3:$C$65,3,FALSE)</f>
        <v>Nam Định</v>
      </c>
      <c r="D355" s="18" t="s">
        <v>485</v>
      </c>
      <c r="E355" s="17" t="s">
        <v>486</v>
      </c>
      <c r="F355" s="19">
        <v>43633</v>
      </c>
      <c r="G355" s="11">
        <v>8</v>
      </c>
      <c r="H355" s="11" t="s">
        <v>493</v>
      </c>
      <c r="I355" s="20">
        <v>44056</v>
      </c>
      <c r="J355" s="21" t="s">
        <v>419</v>
      </c>
      <c r="K355" s="11" t="s">
        <v>26</v>
      </c>
      <c r="L355" s="13">
        <v>829150</v>
      </c>
      <c r="M355" s="13" t="e">
        <f>VLOOKUP(C355,[8]Sheet1!$B$2:$AH$2,5,FALSE)</f>
        <v>#N/A</v>
      </c>
      <c r="N355" s="13" t="e">
        <f>VLOOKUP(C355,[8]Sheet1!$B$2:$AH$2,6,FALSE)</f>
        <v>#N/A</v>
      </c>
      <c r="O355" s="13" t="e">
        <f t="shared" si="372"/>
        <v>#N/A</v>
      </c>
      <c r="P355" s="12"/>
      <c r="Q355" s="22" t="e">
        <f>VLOOKUP(C355,[8]Sheet1!$B$2:$AH$2,14,FALSE)</f>
        <v>#N/A</v>
      </c>
      <c r="R355" s="12"/>
      <c r="S355" s="22">
        <v>44279</v>
      </c>
      <c r="T355" s="22">
        <v>44223</v>
      </c>
      <c r="U355" s="22" t="e">
        <f t="shared" si="396"/>
        <v>#N/A</v>
      </c>
      <c r="V355" s="14" t="e">
        <f t="shared" si="397"/>
        <v>#N/A</v>
      </c>
      <c r="W355" s="12">
        <v>30</v>
      </c>
      <c r="X355" s="14" t="e">
        <f t="shared" si="398"/>
        <v>#N/A</v>
      </c>
      <c r="Y355" s="218" t="e">
        <f>VLOOKUP(C355,[8]Sheet1!$B$2:$AH$2,30,FALSE)</f>
        <v>#N/A</v>
      </c>
      <c r="Z355" s="22" t="e">
        <f>VLOOKUP(C355,[8]Sheet1!$B$2:$AH$2,31,FALSE)</f>
        <v>#N/A</v>
      </c>
      <c r="AA355" s="218" t="e">
        <f>VLOOKUP(C355,[8]Sheet1!$B$2:$AH$2,32,FALSE)</f>
        <v>#N/A</v>
      </c>
      <c r="AB355" s="22" t="e">
        <f>VLOOKUP(C355,[8]Sheet1!$B$2:$AH$2,33,FALSE)</f>
        <v>#N/A</v>
      </c>
      <c r="AC355" s="40" t="e">
        <f t="shared" si="399"/>
        <v>#N/A</v>
      </c>
      <c r="AD355" s="43" t="e">
        <f t="shared" si="400"/>
        <v>#N/A</v>
      </c>
      <c r="AE355" s="43" t="e">
        <f t="shared" si="401"/>
        <v>#N/A</v>
      </c>
      <c r="AF355" s="39" t="e">
        <f>VLOOKUP(C355,[8]Sheet1!$B$2:$AH$2,12,FALSE)</f>
        <v>#N/A</v>
      </c>
      <c r="AG355" s="39" t="e">
        <f t="shared" si="402"/>
        <v>#N/A</v>
      </c>
      <c r="AH355" s="39">
        <v>44223</v>
      </c>
      <c r="AI355" s="39">
        <v>44230</v>
      </c>
      <c r="AJ355" s="39">
        <v>44230</v>
      </c>
      <c r="AK355" s="232" t="s">
        <v>504</v>
      </c>
      <c r="AL355" s="230">
        <v>44288</v>
      </c>
      <c r="AM355" s="42">
        <v>262218688</v>
      </c>
      <c r="AN355" s="230">
        <v>45040</v>
      </c>
      <c r="AO355" s="39" t="e">
        <f t="shared" si="403"/>
        <v>#N/A</v>
      </c>
    </row>
    <row r="356" spans="1:41" ht="28.5" customHeight="1">
      <c r="A356" s="23"/>
      <c r="B356" s="24" t="str">
        <f t="shared" ref="B356" si="404">B348&amp;" Total"</f>
        <v>VNPT Nam Định Total</v>
      </c>
      <c r="C356" s="24"/>
      <c r="D356" s="25"/>
      <c r="E356" s="228"/>
      <c r="F356" s="26"/>
      <c r="G356" s="23"/>
      <c r="H356" s="25"/>
      <c r="I356" s="26"/>
      <c r="J356" s="27"/>
      <c r="K356" s="25"/>
      <c r="L356" s="28"/>
      <c r="M356" s="28"/>
      <c r="N356" s="28"/>
      <c r="O356" s="29" t="e">
        <f t="shared" ref="O356" si="405">SUBTOTAL(9,O348:O355)</f>
        <v>#REF!</v>
      </c>
      <c r="P356" s="12"/>
      <c r="Q356" s="11"/>
      <c r="R356" s="28"/>
      <c r="S356" s="30"/>
      <c r="T356" s="31"/>
      <c r="U356" s="22"/>
      <c r="V356" s="32"/>
      <c r="W356" s="33"/>
      <c r="X356" s="14"/>
      <c r="Y356" s="218"/>
      <c r="Z356" s="22"/>
      <c r="AA356" s="218"/>
      <c r="AB356" s="22"/>
      <c r="AC356" s="38"/>
      <c r="AD356" s="38"/>
      <c r="AE356" s="38"/>
      <c r="AF356" s="38"/>
      <c r="AG356" s="38"/>
      <c r="AH356" s="38"/>
      <c r="AI356" s="38"/>
      <c r="AJ356" s="38"/>
      <c r="AK356" s="38"/>
      <c r="AL356" s="38"/>
      <c r="AM356" s="38"/>
      <c r="AN356" s="38"/>
      <c r="AO356" s="38"/>
    </row>
    <row r="357" spans="1:41" ht="39">
      <c r="A357" s="11">
        <f t="shared" si="383"/>
        <v>40</v>
      </c>
      <c r="B357" s="16" t="str">
        <f>VLOOKUP(A357,'Tên tỉnh'!$A$3:$C$65,2,FALSE)</f>
        <v>VNPT Ninh Bình</v>
      </c>
      <c r="C357" s="17" t="str">
        <f>VLOOKUP(A357,'Tên tỉnh'!$A$3:$C$65,3,FALSE)</f>
        <v>Ninh Bình</v>
      </c>
      <c r="D357" s="18" t="s">
        <v>485</v>
      </c>
      <c r="E357" s="17" t="s">
        <v>486</v>
      </c>
      <c r="F357" s="19">
        <v>43633</v>
      </c>
      <c r="G357" s="11">
        <v>1</v>
      </c>
      <c r="H357" s="11" t="s">
        <v>487</v>
      </c>
      <c r="I357" s="20">
        <v>44056</v>
      </c>
      <c r="J357" s="21" t="s">
        <v>419</v>
      </c>
      <c r="K357" s="11" t="s">
        <v>26</v>
      </c>
      <c r="L357" s="13">
        <v>829150</v>
      </c>
      <c r="M357" s="13" t="e">
        <f>VLOOKUP(C357,[1]!Table1[[Province]:[Ngày HĐ dự phòng]],5,FALSE)</f>
        <v>#REF!</v>
      </c>
      <c r="N357" s="13" t="e">
        <f>VLOOKUP(C357,[1]!Table1[[Province]:[Ngày HĐ dự phòng]],6,FALSE)</f>
        <v>#REF!</v>
      </c>
      <c r="O357" s="13" t="e">
        <f t="shared" si="372"/>
        <v>#REF!</v>
      </c>
      <c r="P357" s="12"/>
      <c r="Q357" s="22" t="e">
        <f>VLOOKUP(C357,[1]!Table1[[Province]:[Ngày HĐ dự phòng]],15,FALSE)</f>
        <v>#REF!</v>
      </c>
      <c r="R357" s="12"/>
      <c r="S357" s="22">
        <v>44153</v>
      </c>
      <c r="T357" s="22">
        <v>44068</v>
      </c>
      <c r="U357" s="22" t="e">
        <f t="shared" ref="U357:U364" si="406">Q357</f>
        <v>#REF!</v>
      </c>
      <c r="V357" s="14" t="e">
        <f t="shared" ref="V357:V364" si="407">U357-T357+1</f>
        <v>#REF!</v>
      </c>
      <c r="W357" s="12">
        <v>45</v>
      </c>
      <c r="X357" s="14" t="e">
        <f t="shared" ref="X357:X364" si="408">V357-W357</f>
        <v>#REF!</v>
      </c>
      <c r="Y357" s="218" t="e">
        <f>VLOOKUP(C357,[1]!Table1[[Province]:[Ngày HĐ dự phòng]],34,FALSE)</f>
        <v>#REF!</v>
      </c>
      <c r="Z357" s="22" t="e">
        <f>VLOOKUP(C357,[1]!Table1[[Province]:[Ngày HĐ dự phòng]],35,FALSE)</f>
        <v>#REF!</v>
      </c>
      <c r="AA357" s="218" t="e">
        <f>VLOOKUP(C357,[1]!Table1[[Province]:[Ngày HĐ dự phòng]],36,FALSE)</f>
        <v>#REF!</v>
      </c>
      <c r="AB357" s="22" t="e">
        <f>VLOOKUP(C357,[1]!Table1[[Province]:[Ngày HĐ dự phòng]],37,FALSE)</f>
        <v>#REF!</v>
      </c>
      <c r="AC357" s="40" t="e">
        <f t="shared" ref="AC357:AC364" si="409">O357</f>
        <v>#REF!</v>
      </c>
      <c r="AD357" s="43" t="e">
        <f t="shared" ref="AD357:AD364" si="410">AC357*0.1</f>
        <v>#REF!</v>
      </c>
      <c r="AE357" s="43" t="e">
        <f t="shared" ref="AE357:AE364" si="411">AC357+AD357</f>
        <v>#REF!</v>
      </c>
      <c r="AF357" s="39" t="e">
        <f>VLOOKUP(C357,[1]!Table1[[Province]:[Ngày HĐ dự phòng]],13,FALSE)</f>
        <v>#REF!</v>
      </c>
      <c r="AG357" s="39" t="e">
        <f t="shared" ref="AG357:AG364" si="412">AF357</f>
        <v>#REF!</v>
      </c>
      <c r="AH357" s="39">
        <v>44068</v>
      </c>
      <c r="AI357" s="39">
        <v>44097</v>
      </c>
      <c r="AJ357" s="39">
        <v>44097</v>
      </c>
      <c r="AK357" s="231" t="s">
        <v>497</v>
      </c>
      <c r="AL357" s="230">
        <v>44153</v>
      </c>
      <c r="AM357" s="42">
        <v>3008400799</v>
      </c>
      <c r="AN357" s="230">
        <v>44913</v>
      </c>
      <c r="AO357" s="39" t="e">
        <f t="shared" ref="AO357:AO364" si="413">AF357</f>
        <v>#REF!</v>
      </c>
    </row>
    <row r="358" spans="1:41" ht="39">
      <c r="A358" s="11">
        <f t="shared" si="383"/>
        <v>40</v>
      </c>
      <c r="B358" s="16" t="str">
        <f>VLOOKUP(A358,'Tên tỉnh'!$A$3:$C$65,2,FALSE)</f>
        <v>VNPT Ninh Bình</v>
      </c>
      <c r="C358" s="17" t="str">
        <f>VLOOKUP(A358,'Tên tỉnh'!$A$3:$C$65,3,FALSE)</f>
        <v>Ninh Bình</v>
      </c>
      <c r="D358" s="18" t="s">
        <v>485</v>
      </c>
      <c r="E358" s="17" t="s">
        <v>486</v>
      </c>
      <c r="F358" s="19">
        <v>43633</v>
      </c>
      <c r="G358" s="11">
        <v>2</v>
      </c>
      <c r="H358" s="12" t="s">
        <v>488</v>
      </c>
      <c r="I358" s="20">
        <v>44056</v>
      </c>
      <c r="J358" s="21" t="s">
        <v>419</v>
      </c>
      <c r="K358" s="11" t="s">
        <v>26</v>
      </c>
      <c r="L358" s="13">
        <v>829150</v>
      </c>
      <c r="M358" s="13" t="e">
        <f>VLOOKUP(C358,[2]!Table1[[Province]:[Ngày HĐ dự phòng]],5,FALSE)</f>
        <v>#REF!</v>
      </c>
      <c r="N358" s="13" t="e">
        <f>VLOOKUP(C358,[2]!Table1[[Province]:[Ngày HĐ dự phòng]],6,FALSE)</f>
        <v>#REF!</v>
      </c>
      <c r="O358" s="13" t="e">
        <f t="shared" si="372"/>
        <v>#REF!</v>
      </c>
      <c r="P358" s="12"/>
      <c r="Q358" s="22" t="e">
        <f>VLOOKUP(C358,[2]!Table1[[Province]:[Ngày HĐ dự phòng]],14,FALSE)</f>
        <v>#REF!</v>
      </c>
      <c r="R358" s="12"/>
      <c r="S358" s="22">
        <v>44154</v>
      </c>
      <c r="T358" s="22">
        <v>44091</v>
      </c>
      <c r="U358" s="22" t="e">
        <f t="shared" si="406"/>
        <v>#REF!</v>
      </c>
      <c r="V358" s="14" t="e">
        <f t="shared" si="407"/>
        <v>#REF!</v>
      </c>
      <c r="W358" s="12">
        <v>30</v>
      </c>
      <c r="X358" s="14" t="e">
        <f t="shared" si="408"/>
        <v>#REF!</v>
      </c>
      <c r="Y358" s="218" t="e">
        <f>VLOOKUP(C358,[2]!Table1[[Province]:[Ngày HĐ dự phòng]],30,FALSE)</f>
        <v>#REF!</v>
      </c>
      <c r="Z358" s="22" t="e">
        <f>VLOOKUP(C358,[2]!Table1[[Province]:[Ngày HĐ dự phòng]],31,FALSE)</f>
        <v>#REF!</v>
      </c>
      <c r="AA358" s="218" t="e">
        <f>VLOOKUP(C358,[2]!Table1[[Province]:[Ngày HĐ dự phòng]],32,FALSE)</f>
        <v>#REF!</v>
      </c>
      <c r="AB358" s="22" t="e">
        <f>VLOOKUP(C358,[2]!Table1[[Province]:[Ngày HĐ dự phòng]],33,FALSE)</f>
        <v>#REF!</v>
      </c>
      <c r="AC358" s="40" t="e">
        <f t="shared" si="409"/>
        <v>#REF!</v>
      </c>
      <c r="AD358" s="43" t="e">
        <f t="shared" si="410"/>
        <v>#REF!</v>
      </c>
      <c r="AE358" s="43" t="e">
        <f t="shared" si="411"/>
        <v>#REF!</v>
      </c>
      <c r="AF358" s="39" t="e">
        <f>VLOOKUP(C358,[2]!Table1[[Province]:[Ngày HĐ dự phòng]],12,FALSE)</f>
        <v>#REF!</v>
      </c>
      <c r="AG358" s="39" t="e">
        <f t="shared" si="412"/>
        <v>#REF!</v>
      </c>
      <c r="AH358" s="39">
        <v>44091</v>
      </c>
      <c r="AI358" s="39">
        <v>44111</v>
      </c>
      <c r="AJ358" s="39">
        <v>44111</v>
      </c>
      <c r="AK358" s="231" t="s">
        <v>498</v>
      </c>
      <c r="AL358" s="230">
        <v>44154</v>
      </c>
      <c r="AM358" s="42">
        <v>1557031765</v>
      </c>
      <c r="AN358" s="230">
        <v>44914</v>
      </c>
      <c r="AO358" s="39" t="e">
        <f t="shared" si="413"/>
        <v>#REF!</v>
      </c>
    </row>
    <row r="359" spans="1:41" ht="39">
      <c r="A359" s="11">
        <f t="shared" si="383"/>
        <v>40</v>
      </c>
      <c r="B359" s="16" t="str">
        <f>VLOOKUP(A359,'Tên tỉnh'!$A$3:$C$65,2,FALSE)</f>
        <v>VNPT Ninh Bình</v>
      </c>
      <c r="C359" s="17" t="str">
        <f>VLOOKUP(A359,'Tên tỉnh'!$A$3:$C$65,3,FALSE)</f>
        <v>Ninh Bình</v>
      </c>
      <c r="D359" s="18" t="s">
        <v>485</v>
      </c>
      <c r="E359" s="17" t="s">
        <v>486</v>
      </c>
      <c r="F359" s="19">
        <v>43633</v>
      </c>
      <c r="G359" s="11">
        <v>3</v>
      </c>
      <c r="H359" s="12" t="s">
        <v>494</v>
      </c>
      <c r="I359" s="20">
        <v>44056</v>
      </c>
      <c r="J359" s="21" t="s">
        <v>419</v>
      </c>
      <c r="K359" s="11" t="s">
        <v>26</v>
      </c>
      <c r="L359" s="13">
        <v>829150</v>
      </c>
      <c r="M359" s="13" t="e">
        <f>VLOOKUP(C359,[3]!Table1[[Province]:[Ngày HĐ dự phòng]],5,FALSE)</f>
        <v>#REF!</v>
      </c>
      <c r="N359" s="13" t="e">
        <f>VLOOKUP(C359,[3]!Table1[[Province]:[Ngày HĐ dự phòng]],6,FALSE)</f>
        <v>#REF!</v>
      </c>
      <c r="O359" s="13" t="e">
        <f t="shared" si="372"/>
        <v>#REF!</v>
      </c>
      <c r="P359" s="12"/>
      <c r="Q359" s="22" t="e">
        <f>VLOOKUP(C359,[3]!Table1[[Province]:[Ngày HĐ dự phòng]],14,FALSE)</f>
        <v>#REF!</v>
      </c>
      <c r="R359" s="12"/>
      <c r="S359" s="22">
        <v>44180</v>
      </c>
      <c r="T359" s="22">
        <v>44118</v>
      </c>
      <c r="U359" s="22" t="e">
        <f t="shared" si="406"/>
        <v>#REF!</v>
      </c>
      <c r="V359" s="14" t="e">
        <f t="shared" si="407"/>
        <v>#REF!</v>
      </c>
      <c r="W359" s="12">
        <v>30</v>
      </c>
      <c r="X359" s="14" t="e">
        <f t="shared" si="408"/>
        <v>#REF!</v>
      </c>
      <c r="Y359" s="218" t="e">
        <f>VLOOKUP(C359,[3]!Table1[[Province]:[Ngày HĐ dự phòng]],30,FALSE)</f>
        <v>#REF!</v>
      </c>
      <c r="Z359" s="22" t="e">
        <f>VLOOKUP(C359,[3]!Table1[[Province]:[Ngày HĐ dự phòng]],31,FALSE)</f>
        <v>#REF!</v>
      </c>
      <c r="AA359" s="218" t="e">
        <f>VLOOKUP(C359,[3]!Table1[[Province]:[Ngày HĐ dự phòng]],32,FALSE)</f>
        <v>#REF!</v>
      </c>
      <c r="AB359" s="22" t="e">
        <f>VLOOKUP(C359,[3]!Table1[[Province]:[Ngày HĐ dự phòng]],33,FALSE)</f>
        <v>#REF!</v>
      </c>
      <c r="AC359" s="40" t="e">
        <f t="shared" si="409"/>
        <v>#REF!</v>
      </c>
      <c r="AD359" s="43" t="e">
        <f t="shared" si="410"/>
        <v>#REF!</v>
      </c>
      <c r="AE359" s="43" t="e">
        <f t="shared" si="411"/>
        <v>#REF!</v>
      </c>
      <c r="AF359" s="39" t="e">
        <f>VLOOKUP(C359,[3]!Table1[[Province]:[Ngày HĐ dự phòng]],12,FALSE)</f>
        <v>#REF!</v>
      </c>
      <c r="AG359" s="39" t="e">
        <f t="shared" si="412"/>
        <v>#REF!</v>
      </c>
      <c r="AH359" s="39">
        <v>44118</v>
      </c>
      <c r="AI359" s="39">
        <v>44132</v>
      </c>
      <c r="AJ359" s="39">
        <v>44132</v>
      </c>
      <c r="AK359" s="231" t="s">
        <v>499</v>
      </c>
      <c r="AL359" s="230">
        <v>44190</v>
      </c>
      <c r="AM359" s="42">
        <v>1453466784</v>
      </c>
      <c r="AN359" s="230">
        <v>44941</v>
      </c>
      <c r="AO359" s="39" t="e">
        <f t="shared" si="413"/>
        <v>#REF!</v>
      </c>
    </row>
    <row r="360" spans="1:41" ht="39">
      <c r="A360" s="11">
        <f t="shared" si="383"/>
        <v>40</v>
      </c>
      <c r="B360" s="16" t="str">
        <f>VLOOKUP(A360,'Tên tỉnh'!$A$3:$C$65,2,FALSE)</f>
        <v>VNPT Ninh Bình</v>
      </c>
      <c r="C360" s="17" t="str">
        <f>VLOOKUP(A360,'Tên tỉnh'!$A$3:$C$65,3,FALSE)</f>
        <v>Ninh Bình</v>
      </c>
      <c r="D360" s="18" t="s">
        <v>485</v>
      </c>
      <c r="E360" s="17" t="s">
        <v>486</v>
      </c>
      <c r="F360" s="19">
        <v>43633</v>
      </c>
      <c r="G360" s="11">
        <v>4</v>
      </c>
      <c r="H360" s="11" t="s">
        <v>489</v>
      </c>
      <c r="I360" s="20">
        <v>44056</v>
      </c>
      <c r="J360" s="21" t="s">
        <v>419</v>
      </c>
      <c r="K360" s="11" t="s">
        <v>26</v>
      </c>
      <c r="L360" s="13">
        <v>829150</v>
      </c>
      <c r="M360" s="13" t="e">
        <f>VLOOKUP(C360,[4]!Table1[[Province]:[Ngày HĐ dự phòng]],6,FALSE)</f>
        <v>#REF!</v>
      </c>
      <c r="N360" s="13" t="e">
        <f>VLOOKUP(C360,[4]!Table1[[Province]:[Ngày HĐ dự phòng]],7,FALSE)</f>
        <v>#REF!</v>
      </c>
      <c r="O360" s="13" t="e">
        <f t="shared" si="372"/>
        <v>#REF!</v>
      </c>
      <c r="P360" s="12"/>
      <c r="Q360" s="22" t="e">
        <f>VLOOKUP(C360,[4]!Table1[[Province]:[Ngày HĐ dự phòng]],16,FALSE)</f>
        <v>#REF!</v>
      </c>
      <c r="R360" s="12"/>
      <c r="S360" s="22">
        <v>44208</v>
      </c>
      <c r="T360" s="22">
        <v>44127</v>
      </c>
      <c r="U360" s="22" t="e">
        <f t="shared" si="406"/>
        <v>#REF!</v>
      </c>
      <c r="V360" s="14" t="e">
        <f t="shared" si="407"/>
        <v>#REF!</v>
      </c>
      <c r="W360" s="12">
        <v>30</v>
      </c>
      <c r="X360" s="14" t="e">
        <f t="shared" si="408"/>
        <v>#REF!</v>
      </c>
      <c r="Y360" s="218" t="e">
        <f>VLOOKUP(C360,[4]!Table1[[Province]:[Ngày HĐ dự phòng]],32,FALSE)</f>
        <v>#REF!</v>
      </c>
      <c r="Z360" s="22" t="e">
        <f>VLOOKUP(C360,[4]!Table1[[Province]:[Ngày HĐ dự phòng]],33,FALSE)</f>
        <v>#REF!</v>
      </c>
      <c r="AA360" s="218" t="e">
        <f>VLOOKUP(C360,[4]!Table1[[Province]:[Ngày HĐ dự phòng]],34,FALSE)</f>
        <v>#REF!</v>
      </c>
      <c r="AB360" s="22" t="e">
        <f>VLOOKUP(C360,[4]!Table1[[Province]:[Ngày HĐ dự phòng]],35,FALSE)</f>
        <v>#REF!</v>
      </c>
      <c r="AC360" s="40" t="e">
        <f t="shared" si="409"/>
        <v>#REF!</v>
      </c>
      <c r="AD360" s="43" t="e">
        <f t="shared" si="410"/>
        <v>#REF!</v>
      </c>
      <c r="AE360" s="43" t="e">
        <f t="shared" si="411"/>
        <v>#REF!</v>
      </c>
      <c r="AF360" s="39" t="e">
        <f>VLOOKUP(C360,[4]!Table1[[Province]:[Ngày HĐ dự phòng]],13,FALSE)</f>
        <v>#REF!</v>
      </c>
      <c r="AG360" s="39" t="e">
        <f t="shared" si="412"/>
        <v>#REF!</v>
      </c>
      <c r="AH360" s="39">
        <v>44127</v>
      </c>
      <c r="AI360" s="39">
        <v>44161</v>
      </c>
      <c r="AJ360" s="39">
        <v>44161</v>
      </c>
      <c r="AK360" s="231" t="s">
        <v>500</v>
      </c>
      <c r="AL360" s="230">
        <v>44214</v>
      </c>
      <c r="AM360" s="42">
        <v>241970845</v>
      </c>
      <c r="AN360" s="230">
        <v>44970</v>
      </c>
      <c r="AO360" s="39" t="e">
        <f t="shared" si="413"/>
        <v>#REF!</v>
      </c>
    </row>
    <row r="361" spans="1:41" ht="39">
      <c r="A361" s="11">
        <f t="shared" si="383"/>
        <v>40</v>
      </c>
      <c r="B361" s="16" t="str">
        <f>VLOOKUP(A361,'Tên tỉnh'!$A$3:$C$65,2,FALSE)</f>
        <v>VNPT Ninh Bình</v>
      </c>
      <c r="C361" s="17" t="str">
        <f>VLOOKUP(A361,'Tên tỉnh'!$A$3:$C$65,3,FALSE)</f>
        <v>Ninh Bình</v>
      </c>
      <c r="D361" s="18" t="s">
        <v>485</v>
      </c>
      <c r="E361" s="17" t="s">
        <v>486</v>
      </c>
      <c r="F361" s="19">
        <v>43633</v>
      </c>
      <c r="G361" s="11">
        <v>5</v>
      </c>
      <c r="H361" s="11" t="s">
        <v>490</v>
      </c>
      <c r="I361" s="20">
        <v>44056</v>
      </c>
      <c r="J361" s="21" t="s">
        <v>419</v>
      </c>
      <c r="K361" s="11" t="s">
        <v>26</v>
      </c>
      <c r="L361" s="13">
        <v>829150</v>
      </c>
      <c r="M361" s="13" t="e">
        <f>VLOOKUP(C361,[5]!Table1[[Province]:[Ngày HĐ dự phòng]],5,FALSE)</f>
        <v>#REF!</v>
      </c>
      <c r="N361" s="13" t="e">
        <f>VLOOKUP(C361,[5]!Table1[[Province]:[Ngày HĐ dự phòng]],6,FALSE)</f>
        <v>#REF!</v>
      </c>
      <c r="O361" s="13" t="e">
        <f t="shared" si="372"/>
        <v>#REF!</v>
      </c>
      <c r="P361" s="12"/>
      <c r="Q361" s="22" t="e">
        <f>VLOOKUP(C361,[5]!Table1[[Province]:[Ngày HĐ dự phòng]],14,FALSE)</f>
        <v>#REF!</v>
      </c>
      <c r="R361" s="12"/>
      <c r="S361" s="22">
        <v>44210</v>
      </c>
      <c r="T361" s="22">
        <v>44148</v>
      </c>
      <c r="U361" s="22" t="e">
        <f t="shared" si="406"/>
        <v>#REF!</v>
      </c>
      <c r="V361" s="14" t="e">
        <f t="shared" si="407"/>
        <v>#REF!</v>
      </c>
      <c r="W361" s="12">
        <v>30</v>
      </c>
      <c r="X361" s="14" t="e">
        <f t="shared" si="408"/>
        <v>#REF!</v>
      </c>
      <c r="Y361" s="218" t="e">
        <f>VLOOKUP(C361,[5]!Table1[[Province]:[Ngày HĐ dự phòng]],30,FALSE)</f>
        <v>#REF!</v>
      </c>
      <c r="Z361" s="22" t="e">
        <f>VLOOKUP(C361,[5]!Table1[[Province]:[Ngày HĐ dự phòng]],31,FALSE)</f>
        <v>#REF!</v>
      </c>
      <c r="AA361" s="218" t="e">
        <f>VLOOKUP(C361,[5]!Table1[[Province]:[Ngày HĐ dự phòng]],32,FALSE)</f>
        <v>#REF!</v>
      </c>
      <c r="AB361" s="22" t="e">
        <f>VLOOKUP(C361,[5]!Table1[[Province]:[Ngày HĐ dự phòng]],33,FALSE)</f>
        <v>#REF!</v>
      </c>
      <c r="AC361" s="40" t="e">
        <f t="shared" si="409"/>
        <v>#REF!</v>
      </c>
      <c r="AD361" s="43" t="e">
        <f t="shared" si="410"/>
        <v>#REF!</v>
      </c>
      <c r="AE361" s="43" t="e">
        <f t="shared" si="411"/>
        <v>#REF!</v>
      </c>
      <c r="AF361" s="39" t="e">
        <f>VLOOKUP(C361,[5]!Table1[[Province]:[Ngày HĐ dự phòng]],12,FALSE)</f>
        <v>#REF!</v>
      </c>
      <c r="AG361" s="39" t="e">
        <f t="shared" si="412"/>
        <v>#REF!</v>
      </c>
      <c r="AH361" s="39">
        <v>44148</v>
      </c>
      <c r="AI361" s="39">
        <v>44162</v>
      </c>
      <c r="AJ361" s="39">
        <v>44162</v>
      </c>
      <c r="AK361" s="232" t="s">
        <v>501</v>
      </c>
      <c r="AL361" s="230">
        <v>44214</v>
      </c>
      <c r="AM361" s="42">
        <v>786063220</v>
      </c>
      <c r="AN361" s="230">
        <v>44970</v>
      </c>
      <c r="AO361" s="39" t="e">
        <f t="shared" si="413"/>
        <v>#REF!</v>
      </c>
    </row>
    <row r="362" spans="1:41" ht="39">
      <c r="A362" s="11">
        <f t="shared" si="383"/>
        <v>40</v>
      </c>
      <c r="B362" s="16" t="str">
        <f>VLOOKUP(A362,'Tên tỉnh'!$A$3:$C$65,2,FALSE)</f>
        <v>VNPT Ninh Bình</v>
      </c>
      <c r="C362" s="17" t="str">
        <f>VLOOKUP(A362,'Tên tỉnh'!$A$3:$C$65,3,FALSE)</f>
        <v>Ninh Bình</v>
      </c>
      <c r="D362" s="18" t="s">
        <v>485</v>
      </c>
      <c r="E362" s="17" t="s">
        <v>486</v>
      </c>
      <c r="F362" s="19">
        <v>43633</v>
      </c>
      <c r="G362" s="11">
        <v>6</v>
      </c>
      <c r="H362" s="12" t="s">
        <v>491</v>
      </c>
      <c r="I362" s="20">
        <v>44056</v>
      </c>
      <c r="J362" s="21" t="s">
        <v>419</v>
      </c>
      <c r="K362" s="11" t="s">
        <v>26</v>
      </c>
      <c r="L362" s="13">
        <v>829150</v>
      </c>
      <c r="M362" s="13" t="e">
        <f>VLOOKUP(C362,[6]!Table1[[Province]:[Ngày HĐ dự phòng]],5,FALSE)</f>
        <v>#REF!</v>
      </c>
      <c r="N362" s="13" t="e">
        <f>VLOOKUP(C362,[6]!Table1[[Province]:[Ngày HĐ dự phòng]],6,FALSE)</f>
        <v>#REF!</v>
      </c>
      <c r="O362" s="13" t="e">
        <f t="shared" si="372"/>
        <v>#REF!</v>
      </c>
      <c r="P362" s="12"/>
      <c r="Q362" s="22" t="e">
        <f>VLOOKUP(C362,[6]!Table1[[Province]:[Ngày HĐ dự phòng]],14,FALSE)</f>
        <v>#REF!</v>
      </c>
      <c r="R362" s="12"/>
      <c r="S362" s="22">
        <v>44251</v>
      </c>
      <c r="T362" s="22">
        <v>44179</v>
      </c>
      <c r="U362" s="22" t="e">
        <f t="shared" si="406"/>
        <v>#REF!</v>
      </c>
      <c r="V362" s="14" t="e">
        <f t="shared" si="407"/>
        <v>#REF!</v>
      </c>
      <c r="W362" s="12">
        <v>30</v>
      </c>
      <c r="X362" s="14" t="e">
        <f t="shared" si="408"/>
        <v>#REF!</v>
      </c>
      <c r="Y362" s="218" t="e">
        <f>VLOOKUP(C362,[6]!Table1[[Province]:[Ngày HĐ dự phòng]],30,FALSE)</f>
        <v>#REF!</v>
      </c>
      <c r="Z362" s="22" t="e">
        <f>VLOOKUP(C362,[6]!Table1[[Province]:[Ngày HĐ dự phòng]],31,FALSE)</f>
        <v>#REF!</v>
      </c>
      <c r="AA362" s="218" t="e">
        <f>VLOOKUP(C362,[6]!Table1[[Province]:[Ngày HĐ dự phòng]],32,FALSE)</f>
        <v>#REF!</v>
      </c>
      <c r="AB362" s="22" t="e">
        <f>VLOOKUP(C362,[6]!Table1[[Province]:[Ngày HĐ dự phòng]],33,FALSE)</f>
        <v>#REF!</v>
      </c>
      <c r="AC362" s="40" t="e">
        <f t="shared" si="409"/>
        <v>#REF!</v>
      </c>
      <c r="AD362" s="43" t="e">
        <f t="shared" si="410"/>
        <v>#REF!</v>
      </c>
      <c r="AE362" s="43" t="e">
        <f t="shared" si="411"/>
        <v>#REF!</v>
      </c>
      <c r="AF362" s="39" t="e">
        <f>VLOOKUP(C362,[6]!Table1[[Province]:[Ngày HĐ dự phòng]],12,FALSE)</f>
        <v>#REF!</v>
      </c>
      <c r="AG362" s="39" t="e">
        <f t="shared" si="412"/>
        <v>#REF!</v>
      </c>
      <c r="AH362" s="39">
        <v>44179</v>
      </c>
      <c r="AI362" s="39">
        <v>44190</v>
      </c>
      <c r="AJ362" s="39">
        <v>44190</v>
      </c>
      <c r="AK362" s="232" t="s">
        <v>502</v>
      </c>
      <c r="AL362" s="230">
        <v>44259</v>
      </c>
      <c r="AM362" s="42">
        <v>1476131599</v>
      </c>
      <c r="AN362" s="230">
        <v>45012</v>
      </c>
      <c r="AO362" s="39" t="e">
        <f t="shared" si="413"/>
        <v>#REF!</v>
      </c>
    </row>
    <row r="363" spans="1:41" ht="39">
      <c r="A363" s="11">
        <f t="shared" si="383"/>
        <v>40</v>
      </c>
      <c r="B363" s="16" t="str">
        <f>VLOOKUP(A363,'Tên tỉnh'!$A$3:$C$65,2,FALSE)</f>
        <v>VNPT Ninh Bình</v>
      </c>
      <c r="C363" s="17" t="str">
        <f>VLOOKUP(A363,'Tên tỉnh'!$A$3:$C$65,3,FALSE)</f>
        <v>Ninh Bình</v>
      </c>
      <c r="D363" s="18" t="s">
        <v>485</v>
      </c>
      <c r="E363" s="17" t="s">
        <v>486</v>
      </c>
      <c r="F363" s="19">
        <v>43633</v>
      </c>
      <c r="G363" s="11">
        <v>7</v>
      </c>
      <c r="H363" s="11" t="s">
        <v>492</v>
      </c>
      <c r="I363" s="20">
        <v>44056</v>
      </c>
      <c r="J363" s="21" t="s">
        <v>419</v>
      </c>
      <c r="K363" s="11" t="s">
        <v>26</v>
      </c>
      <c r="L363" s="13">
        <v>829150</v>
      </c>
      <c r="M363" s="13" t="e">
        <f>VLOOKUP(C362,[7]!Table1[[Province]:[Ngày HĐ dự phòng]],6,FALSE)</f>
        <v>#REF!</v>
      </c>
      <c r="N363" s="13" t="e">
        <f>VLOOKUP(C362,[7]!Table1[[Province]:[Ngày HĐ dự phòng]],7,FALSE)</f>
        <v>#REF!</v>
      </c>
      <c r="O363" s="13" t="e">
        <f t="shared" si="372"/>
        <v>#REF!</v>
      </c>
      <c r="P363" s="12"/>
      <c r="Q363" s="22" t="e">
        <f>VLOOKUP(C362,[7]!Table1[[Province]:[Ngày HĐ dự phòng]],16,FALSE)</f>
        <v>#REF!</v>
      </c>
      <c r="R363" s="12"/>
      <c r="S363" s="22">
        <v>44263</v>
      </c>
      <c r="T363" s="22">
        <v>44200</v>
      </c>
      <c r="U363" s="22" t="e">
        <f t="shared" si="406"/>
        <v>#REF!</v>
      </c>
      <c r="V363" s="14" t="e">
        <f t="shared" si="407"/>
        <v>#REF!</v>
      </c>
      <c r="W363" s="12">
        <v>30</v>
      </c>
      <c r="X363" s="14" t="e">
        <f t="shared" si="408"/>
        <v>#REF!</v>
      </c>
      <c r="Y363" s="218" t="e">
        <f>VLOOKUP(C362,[7]!Table1[[Province]:[Ngày HĐ dự phòng]],32,FALSE)</f>
        <v>#REF!</v>
      </c>
      <c r="Z363" s="22" t="e">
        <f>VLOOKUP(C362,[7]!Table1[[Province]:[Ngày HĐ dự phòng]],33,FALSE)</f>
        <v>#REF!</v>
      </c>
      <c r="AA363" s="218" t="e">
        <f>VLOOKUP(C362,[7]!Table1[[Province]:[Ngày HĐ dự phòng]],34,FALSE)</f>
        <v>#REF!</v>
      </c>
      <c r="AB363" s="22" t="e">
        <f>VLOOKUP(C362,[7]!Table1[[Province]:[Ngày HĐ dự phòng]],35,FALSE)</f>
        <v>#REF!</v>
      </c>
      <c r="AC363" s="40" t="e">
        <f t="shared" si="409"/>
        <v>#REF!</v>
      </c>
      <c r="AD363" s="43" t="e">
        <f t="shared" si="410"/>
        <v>#REF!</v>
      </c>
      <c r="AE363" s="43" t="e">
        <f t="shared" si="411"/>
        <v>#REF!</v>
      </c>
      <c r="AF363" s="39" t="e">
        <f>VLOOKUP(C362,[7]!Table1[[Province]:[Ngày HĐ dự phòng]],13,FALSE)</f>
        <v>#REF!</v>
      </c>
      <c r="AG363" s="39" t="e">
        <f t="shared" si="412"/>
        <v>#REF!</v>
      </c>
      <c r="AH363" s="39">
        <v>44200</v>
      </c>
      <c r="AI363" s="39">
        <v>44210</v>
      </c>
      <c r="AJ363" s="39">
        <v>44210</v>
      </c>
      <c r="AK363" s="232" t="s">
        <v>503</v>
      </c>
      <c r="AL363" s="230">
        <v>44272</v>
      </c>
      <c r="AM363" s="42">
        <v>492515100</v>
      </c>
      <c r="AN363" s="230">
        <v>45023</v>
      </c>
      <c r="AO363" s="39" t="e">
        <f t="shared" si="413"/>
        <v>#REF!</v>
      </c>
    </row>
    <row r="364" spans="1:41" ht="39">
      <c r="A364" s="11">
        <f t="shared" si="383"/>
        <v>40</v>
      </c>
      <c r="B364" s="16" t="str">
        <f>VLOOKUP(A364,'Tên tỉnh'!$A$3:$C$65,2,FALSE)</f>
        <v>VNPT Ninh Bình</v>
      </c>
      <c r="C364" s="17" t="str">
        <f>VLOOKUP(A364,'Tên tỉnh'!$A$3:$C$65,3,FALSE)</f>
        <v>Ninh Bình</v>
      </c>
      <c r="D364" s="18" t="s">
        <v>485</v>
      </c>
      <c r="E364" s="17" t="s">
        <v>486</v>
      </c>
      <c r="F364" s="19">
        <v>43633</v>
      </c>
      <c r="G364" s="11">
        <v>8</v>
      </c>
      <c r="H364" s="11" t="s">
        <v>493</v>
      </c>
      <c r="I364" s="20">
        <v>44056</v>
      </c>
      <c r="J364" s="21" t="s">
        <v>419</v>
      </c>
      <c r="K364" s="11" t="s">
        <v>26</v>
      </c>
      <c r="L364" s="13">
        <v>829150</v>
      </c>
      <c r="M364" s="13" t="e">
        <f>VLOOKUP(C364,[8]Sheet1!$B$2:$AH$2,5,FALSE)</f>
        <v>#N/A</v>
      </c>
      <c r="N364" s="13" t="e">
        <f>VLOOKUP(C364,[8]Sheet1!$B$2:$AH$2,6,FALSE)</f>
        <v>#N/A</v>
      </c>
      <c r="O364" s="13" t="e">
        <f t="shared" si="372"/>
        <v>#N/A</v>
      </c>
      <c r="P364" s="12"/>
      <c r="Q364" s="22" t="e">
        <f>VLOOKUP(C364,[8]Sheet1!$B$2:$AH$2,14,FALSE)</f>
        <v>#N/A</v>
      </c>
      <c r="R364" s="12"/>
      <c r="S364" s="22">
        <v>44279</v>
      </c>
      <c r="T364" s="22">
        <v>44223</v>
      </c>
      <c r="U364" s="22" t="e">
        <f t="shared" si="406"/>
        <v>#N/A</v>
      </c>
      <c r="V364" s="14" t="e">
        <f t="shared" si="407"/>
        <v>#N/A</v>
      </c>
      <c r="W364" s="12">
        <v>30</v>
      </c>
      <c r="X364" s="14" t="e">
        <f t="shared" si="408"/>
        <v>#N/A</v>
      </c>
      <c r="Y364" s="218" t="e">
        <f>VLOOKUP(C364,[8]Sheet1!$B$2:$AH$2,30,FALSE)</f>
        <v>#N/A</v>
      </c>
      <c r="Z364" s="22" t="e">
        <f>VLOOKUP(C364,[8]Sheet1!$B$2:$AH$2,31,FALSE)</f>
        <v>#N/A</v>
      </c>
      <c r="AA364" s="218" t="e">
        <f>VLOOKUP(C364,[8]Sheet1!$B$2:$AH$2,32,FALSE)</f>
        <v>#N/A</v>
      </c>
      <c r="AB364" s="22" t="e">
        <f>VLOOKUP(C364,[8]Sheet1!$B$2:$AH$2,33,FALSE)</f>
        <v>#N/A</v>
      </c>
      <c r="AC364" s="40" t="e">
        <f t="shared" si="409"/>
        <v>#N/A</v>
      </c>
      <c r="AD364" s="43" t="e">
        <f t="shared" si="410"/>
        <v>#N/A</v>
      </c>
      <c r="AE364" s="43" t="e">
        <f t="shared" si="411"/>
        <v>#N/A</v>
      </c>
      <c r="AF364" s="39" t="e">
        <f>VLOOKUP(C364,[8]Sheet1!$B$2:$AH$2,12,FALSE)</f>
        <v>#N/A</v>
      </c>
      <c r="AG364" s="39" t="e">
        <f t="shared" si="412"/>
        <v>#N/A</v>
      </c>
      <c r="AH364" s="39">
        <v>44223</v>
      </c>
      <c r="AI364" s="39">
        <v>44230</v>
      </c>
      <c r="AJ364" s="39">
        <v>44230</v>
      </c>
      <c r="AK364" s="232" t="s">
        <v>504</v>
      </c>
      <c r="AL364" s="230">
        <v>44288</v>
      </c>
      <c r="AM364" s="42">
        <v>262218688</v>
      </c>
      <c r="AN364" s="230">
        <v>45040</v>
      </c>
      <c r="AO364" s="39" t="e">
        <f t="shared" si="413"/>
        <v>#N/A</v>
      </c>
    </row>
    <row r="365" spans="1:41" ht="28.5" customHeight="1">
      <c r="A365" s="23"/>
      <c r="B365" s="24" t="str">
        <f t="shared" ref="B365" si="414">B357&amp;" Total"</f>
        <v>VNPT Ninh Bình Total</v>
      </c>
      <c r="C365" s="24"/>
      <c r="D365" s="25"/>
      <c r="E365" s="228"/>
      <c r="F365" s="26"/>
      <c r="G365" s="23"/>
      <c r="H365" s="25"/>
      <c r="I365" s="26"/>
      <c r="J365" s="27"/>
      <c r="K365" s="25"/>
      <c r="L365" s="28"/>
      <c r="M365" s="28"/>
      <c r="N365" s="28"/>
      <c r="O365" s="29" t="e">
        <f t="shared" ref="O365" si="415">SUBTOTAL(9,O357:O364)</f>
        <v>#REF!</v>
      </c>
      <c r="P365" s="12"/>
      <c r="Q365" s="11"/>
      <c r="R365" s="28"/>
      <c r="S365" s="30"/>
      <c r="T365" s="31"/>
      <c r="U365" s="22"/>
      <c r="V365" s="32"/>
      <c r="W365" s="33"/>
      <c r="X365" s="14"/>
      <c r="Y365" s="218"/>
      <c r="Z365" s="22"/>
      <c r="AA365" s="218"/>
      <c r="AB365" s="22"/>
      <c r="AC365" s="38"/>
      <c r="AD365" s="38"/>
      <c r="AE365" s="38"/>
      <c r="AF365" s="38"/>
      <c r="AG365" s="38"/>
      <c r="AH365" s="38"/>
      <c r="AI365" s="38"/>
      <c r="AJ365" s="38"/>
      <c r="AK365" s="38"/>
      <c r="AL365" s="38"/>
      <c r="AM365" s="38"/>
      <c r="AN365" s="38"/>
      <c r="AO365" s="38"/>
    </row>
    <row r="366" spans="1:41" ht="39">
      <c r="A366" s="11">
        <f t="shared" si="383"/>
        <v>41</v>
      </c>
      <c r="B366" s="16" t="str">
        <f>VLOOKUP(A366,'Tên tỉnh'!$A$3:$C$65,2,FALSE)</f>
        <v>VNPT Ninh Thuận</v>
      </c>
      <c r="C366" s="17" t="str">
        <f>VLOOKUP(A366,'Tên tỉnh'!$A$3:$C$65,3,FALSE)</f>
        <v>Ninh Thuận</v>
      </c>
      <c r="D366" s="18" t="s">
        <v>485</v>
      </c>
      <c r="E366" s="17" t="s">
        <v>486</v>
      </c>
      <c r="F366" s="19">
        <v>43633</v>
      </c>
      <c r="G366" s="11">
        <v>1</v>
      </c>
      <c r="H366" s="11" t="s">
        <v>487</v>
      </c>
      <c r="I366" s="20">
        <v>44056</v>
      </c>
      <c r="J366" s="21" t="s">
        <v>419</v>
      </c>
      <c r="K366" s="11" t="s">
        <v>26</v>
      </c>
      <c r="L366" s="13">
        <v>829150</v>
      </c>
      <c r="M366" s="13" t="e">
        <f>VLOOKUP(C366,[1]!Table1[[Province]:[Ngày HĐ dự phòng]],5,FALSE)</f>
        <v>#REF!</v>
      </c>
      <c r="N366" s="13" t="e">
        <f>VLOOKUP(C366,[1]!Table1[[Province]:[Ngày HĐ dự phòng]],6,FALSE)</f>
        <v>#REF!</v>
      </c>
      <c r="O366" s="13" t="e">
        <f t="shared" si="372"/>
        <v>#REF!</v>
      </c>
      <c r="P366" s="12"/>
      <c r="Q366" s="22" t="e">
        <f>VLOOKUP(C366,[1]!Table1[[Province]:[Ngày HĐ dự phòng]],15,FALSE)</f>
        <v>#REF!</v>
      </c>
      <c r="R366" s="12"/>
      <c r="S366" s="22">
        <v>44153</v>
      </c>
      <c r="T366" s="22">
        <v>44068</v>
      </c>
      <c r="U366" s="22" t="e">
        <f t="shared" ref="U366:U373" si="416">Q366</f>
        <v>#REF!</v>
      </c>
      <c r="V366" s="14" t="e">
        <f t="shared" ref="V366:V373" si="417">U366-T366+1</f>
        <v>#REF!</v>
      </c>
      <c r="W366" s="12">
        <v>45</v>
      </c>
      <c r="X366" s="14" t="e">
        <f t="shared" ref="X366:X373" si="418">V366-W366</f>
        <v>#REF!</v>
      </c>
      <c r="Y366" s="218" t="e">
        <f>VLOOKUP(C366,[1]!Table1[[Province]:[Ngày HĐ dự phòng]],34,FALSE)</f>
        <v>#REF!</v>
      </c>
      <c r="Z366" s="22" t="e">
        <f>VLOOKUP(C366,[1]!Table1[[Province]:[Ngày HĐ dự phòng]],35,FALSE)</f>
        <v>#REF!</v>
      </c>
      <c r="AA366" s="218" t="e">
        <f>VLOOKUP(C366,[1]!Table1[[Province]:[Ngày HĐ dự phòng]],36,FALSE)</f>
        <v>#REF!</v>
      </c>
      <c r="AB366" s="22" t="e">
        <f>VLOOKUP(C366,[1]!Table1[[Province]:[Ngày HĐ dự phòng]],37,FALSE)</f>
        <v>#REF!</v>
      </c>
      <c r="AC366" s="40" t="e">
        <f t="shared" ref="AC366:AC373" si="419">O366</f>
        <v>#REF!</v>
      </c>
      <c r="AD366" s="43" t="e">
        <f t="shared" ref="AD366:AD373" si="420">AC366*0.1</f>
        <v>#REF!</v>
      </c>
      <c r="AE366" s="43" t="e">
        <f t="shared" ref="AE366:AE373" si="421">AC366+AD366</f>
        <v>#REF!</v>
      </c>
      <c r="AF366" s="39" t="e">
        <f>VLOOKUP(C366,[1]!Table1[[Province]:[Ngày HĐ dự phòng]],13,FALSE)</f>
        <v>#REF!</v>
      </c>
      <c r="AG366" s="39" t="e">
        <f t="shared" ref="AG366:AG373" si="422">AF366</f>
        <v>#REF!</v>
      </c>
      <c r="AH366" s="39">
        <v>44068</v>
      </c>
      <c r="AI366" s="39">
        <v>44097</v>
      </c>
      <c r="AJ366" s="39">
        <v>44097</v>
      </c>
      <c r="AK366" s="231" t="s">
        <v>497</v>
      </c>
      <c r="AL366" s="230">
        <v>44153</v>
      </c>
      <c r="AM366" s="42">
        <v>3008400799</v>
      </c>
      <c r="AN366" s="230">
        <v>44913</v>
      </c>
      <c r="AO366" s="39" t="e">
        <f t="shared" ref="AO366:AO373" si="423">AF366</f>
        <v>#REF!</v>
      </c>
    </row>
    <row r="367" spans="1:41" ht="39">
      <c r="A367" s="11">
        <f t="shared" si="383"/>
        <v>41</v>
      </c>
      <c r="B367" s="16" t="str">
        <f>VLOOKUP(A367,'Tên tỉnh'!$A$3:$C$65,2,FALSE)</f>
        <v>VNPT Ninh Thuận</v>
      </c>
      <c r="C367" s="17" t="str">
        <f>VLOOKUP(A367,'Tên tỉnh'!$A$3:$C$65,3,FALSE)</f>
        <v>Ninh Thuận</v>
      </c>
      <c r="D367" s="18" t="s">
        <v>485</v>
      </c>
      <c r="E367" s="17" t="s">
        <v>486</v>
      </c>
      <c r="F367" s="19">
        <v>43633</v>
      </c>
      <c r="G367" s="11">
        <v>2</v>
      </c>
      <c r="H367" s="12" t="s">
        <v>488</v>
      </c>
      <c r="I367" s="20">
        <v>44056</v>
      </c>
      <c r="J367" s="21" t="s">
        <v>419</v>
      </c>
      <c r="K367" s="11" t="s">
        <v>26</v>
      </c>
      <c r="L367" s="13">
        <v>829150</v>
      </c>
      <c r="M367" s="13" t="e">
        <f>VLOOKUP(C367,[2]!Table1[[Province]:[Ngày HĐ dự phòng]],5,FALSE)</f>
        <v>#REF!</v>
      </c>
      <c r="N367" s="13" t="e">
        <f>VLOOKUP(C367,[2]!Table1[[Province]:[Ngày HĐ dự phòng]],6,FALSE)</f>
        <v>#REF!</v>
      </c>
      <c r="O367" s="13" t="e">
        <f t="shared" si="372"/>
        <v>#REF!</v>
      </c>
      <c r="P367" s="12"/>
      <c r="Q367" s="22" t="e">
        <f>VLOOKUP(C367,[2]!Table1[[Province]:[Ngày HĐ dự phòng]],14,FALSE)</f>
        <v>#REF!</v>
      </c>
      <c r="R367" s="12"/>
      <c r="S367" s="22">
        <v>44154</v>
      </c>
      <c r="T367" s="22">
        <v>44091</v>
      </c>
      <c r="U367" s="22" t="e">
        <f t="shared" si="416"/>
        <v>#REF!</v>
      </c>
      <c r="V367" s="14" t="e">
        <f t="shared" si="417"/>
        <v>#REF!</v>
      </c>
      <c r="W367" s="12">
        <v>30</v>
      </c>
      <c r="X367" s="14" t="e">
        <f t="shared" si="418"/>
        <v>#REF!</v>
      </c>
      <c r="Y367" s="218" t="e">
        <f>VLOOKUP(C367,[2]!Table1[[Province]:[Ngày HĐ dự phòng]],30,FALSE)</f>
        <v>#REF!</v>
      </c>
      <c r="Z367" s="22" t="e">
        <f>VLOOKUP(C367,[2]!Table1[[Province]:[Ngày HĐ dự phòng]],31,FALSE)</f>
        <v>#REF!</v>
      </c>
      <c r="AA367" s="218" t="e">
        <f>VLOOKUP(C367,[2]!Table1[[Province]:[Ngày HĐ dự phòng]],32,FALSE)</f>
        <v>#REF!</v>
      </c>
      <c r="AB367" s="22" t="e">
        <f>VLOOKUP(C367,[2]!Table1[[Province]:[Ngày HĐ dự phòng]],33,FALSE)</f>
        <v>#REF!</v>
      </c>
      <c r="AC367" s="40" t="e">
        <f t="shared" si="419"/>
        <v>#REF!</v>
      </c>
      <c r="AD367" s="43" t="e">
        <f t="shared" si="420"/>
        <v>#REF!</v>
      </c>
      <c r="AE367" s="43" t="e">
        <f t="shared" si="421"/>
        <v>#REF!</v>
      </c>
      <c r="AF367" s="39" t="e">
        <f>VLOOKUP(C367,[2]!Table1[[Province]:[Ngày HĐ dự phòng]],12,FALSE)</f>
        <v>#REF!</v>
      </c>
      <c r="AG367" s="39" t="e">
        <f t="shared" si="422"/>
        <v>#REF!</v>
      </c>
      <c r="AH367" s="39">
        <v>44091</v>
      </c>
      <c r="AI367" s="39">
        <v>44111</v>
      </c>
      <c r="AJ367" s="39">
        <v>44111</v>
      </c>
      <c r="AK367" s="231" t="s">
        <v>498</v>
      </c>
      <c r="AL367" s="230">
        <v>44154</v>
      </c>
      <c r="AM367" s="42">
        <v>1557031765</v>
      </c>
      <c r="AN367" s="230">
        <v>44914</v>
      </c>
      <c r="AO367" s="39" t="e">
        <f t="shared" si="423"/>
        <v>#REF!</v>
      </c>
    </row>
    <row r="368" spans="1:41" ht="39">
      <c r="A368" s="11">
        <f t="shared" si="383"/>
        <v>41</v>
      </c>
      <c r="B368" s="16" t="str">
        <f>VLOOKUP(A368,'Tên tỉnh'!$A$3:$C$65,2,FALSE)</f>
        <v>VNPT Ninh Thuận</v>
      </c>
      <c r="C368" s="17" t="str">
        <f>VLOOKUP(A368,'Tên tỉnh'!$A$3:$C$65,3,FALSE)</f>
        <v>Ninh Thuận</v>
      </c>
      <c r="D368" s="18" t="s">
        <v>485</v>
      </c>
      <c r="E368" s="17" t="s">
        <v>486</v>
      </c>
      <c r="F368" s="19">
        <v>43633</v>
      </c>
      <c r="G368" s="11">
        <v>3</v>
      </c>
      <c r="H368" s="12" t="s">
        <v>494</v>
      </c>
      <c r="I368" s="20">
        <v>44056</v>
      </c>
      <c r="J368" s="21" t="s">
        <v>419</v>
      </c>
      <c r="K368" s="11" t="s">
        <v>26</v>
      </c>
      <c r="L368" s="13">
        <v>829150</v>
      </c>
      <c r="M368" s="13" t="e">
        <f>VLOOKUP(C368,[3]!Table1[[Province]:[Ngày HĐ dự phòng]],5,FALSE)</f>
        <v>#REF!</v>
      </c>
      <c r="N368" s="13" t="e">
        <f>VLOOKUP(C368,[3]!Table1[[Province]:[Ngày HĐ dự phòng]],6,FALSE)</f>
        <v>#REF!</v>
      </c>
      <c r="O368" s="13" t="e">
        <f t="shared" si="372"/>
        <v>#REF!</v>
      </c>
      <c r="P368" s="12"/>
      <c r="Q368" s="22" t="e">
        <f>VLOOKUP(C368,[3]!Table1[[Province]:[Ngày HĐ dự phòng]],14,FALSE)</f>
        <v>#REF!</v>
      </c>
      <c r="R368" s="12"/>
      <c r="S368" s="22">
        <v>44180</v>
      </c>
      <c r="T368" s="22">
        <v>44118</v>
      </c>
      <c r="U368" s="22" t="e">
        <f t="shared" si="416"/>
        <v>#REF!</v>
      </c>
      <c r="V368" s="14" t="e">
        <f t="shared" si="417"/>
        <v>#REF!</v>
      </c>
      <c r="W368" s="12">
        <v>30</v>
      </c>
      <c r="X368" s="14" t="e">
        <f t="shared" si="418"/>
        <v>#REF!</v>
      </c>
      <c r="Y368" s="218" t="e">
        <f>VLOOKUP(C368,[3]!Table1[[Province]:[Ngày HĐ dự phòng]],30,FALSE)</f>
        <v>#REF!</v>
      </c>
      <c r="Z368" s="22" t="e">
        <f>VLOOKUP(C368,[3]!Table1[[Province]:[Ngày HĐ dự phòng]],31,FALSE)</f>
        <v>#REF!</v>
      </c>
      <c r="AA368" s="218" t="e">
        <f>VLOOKUP(C368,[3]!Table1[[Province]:[Ngày HĐ dự phòng]],32,FALSE)</f>
        <v>#REF!</v>
      </c>
      <c r="AB368" s="22" t="e">
        <f>VLOOKUP(C368,[3]!Table1[[Province]:[Ngày HĐ dự phòng]],33,FALSE)</f>
        <v>#REF!</v>
      </c>
      <c r="AC368" s="40" t="e">
        <f t="shared" si="419"/>
        <v>#REF!</v>
      </c>
      <c r="AD368" s="43" t="e">
        <f t="shared" si="420"/>
        <v>#REF!</v>
      </c>
      <c r="AE368" s="43" t="e">
        <f t="shared" si="421"/>
        <v>#REF!</v>
      </c>
      <c r="AF368" s="39" t="e">
        <f>VLOOKUP(C368,[3]!Table1[[Province]:[Ngày HĐ dự phòng]],12,FALSE)</f>
        <v>#REF!</v>
      </c>
      <c r="AG368" s="39" t="e">
        <f t="shared" si="422"/>
        <v>#REF!</v>
      </c>
      <c r="AH368" s="39">
        <v>44118</v>
      </c>
      <c r="AI368" s="39">
        <v>44132</v>
      </c>
      <c r="AJ368" s="39">
        <v>44132</v>
      </c>
      <c r="AK368" s="231" t="s">
        <v>499</v>
      </c>
      <c r="AL368" s="230">
        <v>44190</v>
      </c>
      <c r="AM368" s="42">
        <v>1453466784</v>
      </c>
      <c r="AN368" s="230">
        <v>44941</v>
      </c>
      <c r="AO368" s="39" t="e">
        <f t="shared" si="423"/>
        <v>#REF!</v>
      </c>
    </row>
    <row r="369" spans="1:41" ht="39">
      <c r="A369" s="11">
        <f t="shared" si="383"/>
        <v>41</v>
      </c>
      <c r="B369" s="16" t="str">
        <f>VLOOKUP(A369,'Tên tỉnh'!$A$3:$C$65,2,FALSE)</f>
        <v>VNPT Ninh Thuận</v>
      </c>
      <c r="C369" s="17" t="str">
        <f>VLOOKUP(A369,'Tên tỉnh'!$A$3:$C$65,3,FALSE)</f>
        <v>Ninh Thuận</v>
      </c>
      <c r="D369" s="18" t="s">
        <v>485</v>
      </c>
      <c r="E369" s="17" t="s">
        <v>486</v>
      </c>
      <c r="F369" s="19">
        <v>43633</v>
      </c>
      <c r="G369" s="11">
        <v>4</v>
      </c>
      <c r="H369" s="11" t="s">
        <v>489</v>
      </c>
      <c r="I369" s="20">
        <v>44056</v>
      </c>
      <c r="J369" s="21" t="s">
        <v>419</v>
      </c>
      <c r="K369" s="11" t="s">
        <v>26</v>
      </c>
      <c r="L369" s="13">
        <v>829150</v>
      </c>
      <c r="M369" s="13" t="e">
        <f>VLOOKUP(C369,[4]!Table1[[Province]:[Ngày HĐ dự phòng]],6,FALSE)</f>
        <v>#REF!</v>
      </c>
      <c r="N369" s="13" t="e">
        <f>VLOOKUP(C369,[4]!Table1[[Province]:[Ngày HĐ dự phòng]],7,FALSE)</f>
        <v>#REF!</v>
      </c>
      <c r="O369" s="13" t="e">
        <f t="shared" si="372"/>
        <v>#REF!</v>
      </c>
      <c r="P369" s="12"/>
      <c r="Q369" s="22" t="e">
        <f>VLOOKUP(C369,[4]!Table1[[Province]:[Ngày HĐ dự phòng]],16,FALSE)</f>
        <v>#REF!</v>
      </c>
      <c r="R369" s="12"/>
      <c r="S369" s="22">
        <v>44208</v>
      </c>
      <c r="T369" s="22">
        <v>44127</v>
      </c>
      <c r="U369" s="22" t="e">
        <f t="shared" si="416"/>
        <v>#REF!</v>
      </c>
      <c r="V369" s="14" t="e">
        <f t="shared" si="417"/>
        <v>#REF!</v>
      </c>
      <c r="W369" s="12">
        <v>30</v>
      </c>
      <c r="X369" s="14" t="e">
        <f t="shared" si="418"/>
        <v>#REF!</v>
      </c>
      <c r="Y369" s="218" t="e">
        <f>VLOOKUP(C369,[4]!Table1[[Province]:[Ngày HĐ dự phòng]],32,FALSE)</f>
        <v>#REF!</v>
      </c>
      <c r="Z369" s="22" t="e">
        <f>VLOOKUP(C369,[4]!Table1[[Province]:[Ngày HĐ dự phòng]],33,FALSE)</f>
        <v>#REF!</v>
      </c>
      <c r="AA369" s="218" t="e">
        <f>VLOOKUP(C369,[4]!Table1[[Province]:[Ngày HĐ dự phòng]],34,FALSE)</f>
        <v>#REF!</v>
      </c>
      <c r="AB369" s="22" t="e">
        <f>VLOOKUP(C369,[4]!Table1[[Province]:[Ngày HĐ dự phòng]],35,FALSE)</f>
        <v>#REF!</v>
      </c>
      <c r="AC369" s="40" t="e">
        <f t="shared" si="419"/>
        <v>#REF!</v>
      </c>
      <c r="AD369" s="43" t="e">
        <f t="shared" si="420"/>
        <v>#REF!</v>
      </c>
      <c r="AE369" s="43" t="e">
        <f t="shared" si="421"/>
        <v>#REF!</v>
      </c>
      <c r="AF369" s="39" t="e">
        <f>VLOOKUP(C369,[4]!Table1[[Province]:[Ngày HĐ dự phòng]],13,FALSE)</f>
        <v>#REF!</v>
      </c>
      <c r="AG369" s="39" t="e">
        <f t="shared" si="422"/>
        <v>#REF!</v>
      </c>
      <c r="AH369" s="39">
        <v>44127</v>
      </c>
      <c r="AI369" s="39">
        <v>44161</v>
      </c>
      <c r="AJ369" s="39">
        <v>44161</v>
      </c>
      <c r="AK369" s="231" t="s">
        <v>500</v>
      </c>
      <c r="AL369" s="230">
        <v>44214</v>
      </c>
      <c r="AM369" s="42">
        <v>241970845</v>
      </c>
      <c r="AN369" s="230">
        <v>44970</v>
      </c>
      <c r="AO369" s="39" t="e">
        <f t="shared" si="423"/>
        <v>#REF!</v>
      </c>
    </row>
    <row r="370" spans="1:41" ht="39">
      <c r="A370" s="11">
        <f t="shared" si="383"/>
        <v>41</v>
      </c>
      <c r="B370" s="16" t="str">
        <f>VLOOKUP(A370,'Tên tỉnh'!$A$3:$C$65,2,FALSE)</f>
        <v>VNPT Ninh Thuận</v>
      </c>
      <c r="C370" s="17" t="str">
        <f>VLOOKUP(A370,'Tên tỉnh'!$A$3:$C$65,3,FALSE)</f>
        <v>Ninh Thuận</v>
      </c>
      <c r="D370" s="18" t="s">
        <v>485</v>
      </c>
      <c r="E370" s="17" t="s">
        <v>486</v>
      </c>
      <c r="F370" s="19">
        <v>43633</v>
      </c>
      <c r="G370" s="11">
        <v>5</v>
      </c>
      <c r="H370" s="11" t="s">
        <v>490</v>
      </c>
      <c r="I370" s="20">
        <v>44056</v>
      </c>
      <c r="J370" s="21" t="s">
        <v>419</v>
      </c>
      <c r="K370" s="11" t="s">
        <v>26</v>
      </c>
      <c r="L370" s="13">
        <v>829150</v>
      </c>
      <c r="M370" s="13" t="e">
        <f>VLOOKUP(C370,[5]!Table1[[Province]:[Ngày HĐ dự phòng]],5,FALSE)</f>
        <v>#REF!</v>
      </c>
      <c r="N370" s="13" t="e">
        <f>VLOOKUP(C370,[5]!Table1[[Province]:[Ngày HĐ dự phòng]],6,FALSE)</f>
        <v>#REF!</v>
      </c>
      <c r="O370" s="13" t="e">
        <f t="shared" si="372"/>
        <v>#REF!</v>
      </c>
      <c r="P370" s="12"/>
      <c r="Q370" s="22" t="e">
        <f>VLOOKUP(C370,[5]!Table1[[Province]:[Ngày HĐ dự phòng]],14,FALSE)</f>
        <v>#REF!</v>
      </c>
      <c r="R370" s="12"/>
      <c r="S370" s="22">
        <v>44210</v>
      </c>
      <c r="T370" s="22">
        <v>44148</v>
      </c>
      <c r="U370" s="22" t="e">
        <f t="shared" si="416"/>
        <v>#REF!</v>
      </c>
      <c r="V370" s="14" t="e">
        <f t="shared" si="417"/>
        <v>#REF!</v>
      </c>
      <c r="W370" s="12">
        <v>30</v>
      </c>
      <c r="X370" s="14" t="e">
        <f t="shared" si="418"/>
        <v>#REF!</v>
      </c>
      <c r="Y370" s="218" t="e">
        <f>VLOOKUP(C370,[5]!Table1[[Province]:[Ngày HĐ dự phòng]],30,FALSE)</f>
        <v>#REF!</v>
      </c>
      <c r="Z370" s="22" t="e">
        <f>VLOOKUP(C370,[5]!Table1[[Province]:[Ngày HĐ dự phòng]],31,FALSE)</f>
        <v>#REF!</v>
      </c>
      <c r="AA370" s="218" t="e">
        <f>VLOOKUP(C370,[5]!Table1[[Province]:[Ngày HĐ dự phòng]],32,FALSE)</f>
        <v>#REF!</v>
      </c>
      <c r="AB370" s="22" t="e">
        <f>VLOOKUP(C370,[5]!Table1[[Province]:[Ngày HĐ dự phòng]],33,FALSE)</f>
        <v>#REF!</v>
      </c>
      <c r="AC370" s="40" t="e">
        <f t="shared" si="419"/>
        <v>#REF!</v>
      </c>
      <c r="AD370" s="43" t="e">
        <f t="shared" si="420"/>
        <v>#REF!</v>
      </c>
      <c r="AE370" s="43" t="e">
        <f t="shared" si="421"/>
        <v>#REF!</v>
      </c>
      <c r="AF370" s="39" t="e">
        <f>VLOOKUP(C370,[5]!Table1[[Province]:[Ngày HĐ dự phòng]],12,FALSE)</f>
        <v>#REF!</v>
      </c>
      <c r="AG370" s="39" t="e">
        <f t="shared" si="422"/>
        <v>#REF!</v>
      </c>
      <c r="AH370" s="39">
        <v>44148</v>
      </c>
      <c r="AI370" s="39">
        <v>44162</v>
      </c>
      <c r="AJ370" s="39">
        <v>44162</v>
      </c>
      <c r="AK370" s="232" t="s">
        <v>501</v>
      </c>
      <c r="AL370" s="230">
        <v>44214</v>
      </c>
      <c r="AM370" s="42">
        <v>786063220</v>
      </c>
      <c r="AN370" s="230">
        <v>44970</v>
      </c>
      <c r="AO370" s="39" t="e">
        <f t="shared" si="423"/>
        <v>#REF!</v>
      </c>
    </row>
    <row r="371" spans="1:41" ht="39">
      <c r="A371" s="11">
        <f t="shared" si="383"/>
        <v>41</v>
      </c>
      <c r="B371" s="16" t="str">
        <f>VLOOKUP(A371,'Tên tỉnh'!$A$3:$C$65,2,FALSE)</f>
        <v>VNPT Ninh Thuận</v>
      </c>
      <c r="C371" s="17" t="str">
        <f>VLOOKUP(A371,'Tên tỉnh'!$A$3:$C$65,3,FALSE)</f>
        <v>Ninh Thuận</v>
      </c>
      <c r="D371" s="18" t="s">
        <v>485</v>
      </c>
      <c r="E371" s="17" t="s">
        <v>486</v>
      </c>
      <c r="F371" s="19">
        <v>43633</v>
      </c>
      <c r="G371" s="11">
        <v>6</v>
      </c>
      <c r="H371" s="12" t="s">
        <v>491</v>
      </c>
      <c r="I371" s="20">
        <v>44056</v>
      </c>
      <c r="J371" s="21" t="s">
        <v>419</v>
      </c>
      <c r="K371" s="11" t="s">
        <v>26</v>
      </c>
      <c r="L371" s="13">
        <v>829150</v>
      </c>
      <c r="M371" s="13" t="e">
        <f>VLOOKUP(C371,[6]!Table1[[Province]:[Ngày HĐ dự phòng]],5,FALSE)</f>
        <v>#REF!</v>
      </c>
      <c r="N371" s="13" t="e">
        <f>VLOOKUP(C371,[6]!Table1[[Province]:[Ngày HĐ dự phòng]],6,FALSE)</f>
        <v>#REF!</v>
      </c>
      <c r="O371" s="13" t="e">
        <f t="shared" si="372"/>
        <v>#REF!</v>
      </c>
      <c r="P371" s="12"/>
      <c r="Q371" s="22" t="e">
        <f>VLOOKUP(C371,[6]!Table1[[Province]:[Ngày HĐ dự phòng]],14,FALSE)</f>
        <v>#REF!</v>
      </c>
      <c r="R371" s="12"/>
      <c r="S371" s="22">
        <v>44251</v>
      </c>
      <c r="T371" s="22">
        <v>44179</v>
      </c>
      <c r="U371" s="22" t="e">
        <f t="shared" si="416"/>
        <v>#REF!</v>
      </c>
      <c r="V371" s="14" t="e">
        <f t="shared" si="417"/>
        <v>#REF!</v>
      </c>
      <c r="W371" s="12">
        <v>30</v>
      </c>
      <c r="X371" s="14" t="e">
        <f t="shared" si="418"/>
        <v>#REF!</v>
      </c>
      <c r="Y371" s="218" t="e">
        <f>VLOOKUP(C371,[6]!Table1[[Province]:[Ngày HĐ dự phòng]],30,FALSE)</f>
        <v>#REF!</v>
      </c>
      <c r="Z371" s="22" t="e">
        <f>VLOOKUP(C371,[6]!Table1[[Province]:[Ngày HĐ dự phòng]],31,FALSE)</f>
        <v>#REF!</v>
      </c>
      <c r="AA371" s="218" t="e">
        <f>VLOOKUP(C371,[6]!Table1[[Province]:[Ngày HĐ dự phòng]],32,FALSE)</f>
        <v>#REF!</v>
      </c>
      <c r="AB371" s="22" t="e">
        <f>VLOOKUP(C371,[6]!Table1[[Province]:[Ngày HĐ dự phòng]],33,FALSE)</f>
        <v>#REF!</v>
      </c>
      <c r="AC371" s="40" t="e">
        <f t="shared" si="419"/>
        <v>#REF!</v>
      </c>
      <c r="AD371" s="43" t="e">
        <f t="shared" si="420"/>
        <v>#REF!</v>
      </c>
      <c r="AE371" s="43" t="e">
        <f t="shared" si="421"/>
        <v>#REF!</v>
      </c>
      <c r="AF371" s="39" t="e">
        <f>VLOOKUP(C371,[6]!Table1[[Province]:[Ngày HĐ dự phòng]],12,FALSE)</f>
        <v>#REF!</v>
      </c>
      <c r="AG371" s="39" t="e">
        <f t="shared" si="422"/>
        <v>#REF!</v>
      </c>
      <c r="AH371" s="39">
        <v>44179</v>
      </c>
      <c r="AI371" s="39">
        <v>44190</v>
      </c>
      <c r="AJ371" s="39">
        <v>44190</v>
      </c>
      <c r="AK371" s="232" t="s">
        <v>502</v>
      </c>
      <c r="AL371" s="230">
        <v>44259</v>
      </c>
      <c r="AM371" s="42">
        <v>1476131599</v>
      </c>
      <c r="AN371" s="230">
        <v>45012</v>
      </c>
      <c r="AO371" s="39" t="e">
        <f t="shared" si="423"/>
        <v>#REF!</v>
      </c>
    </row>
    <row r="372" spans="1:41" ht="39">
      <c r="A372" s="11">
        <f t="shared" si="383"/>
        <v>41</v>
      </c>
      <c r="B372" s="16" t="str">
        <f>VLOOKUP(A372,'Tên tỉnh'!$A$3:$C$65,2,FALSE)</f>
        <v>VNPT Ninh Thuận</v>
      </c>
      <c r="C372" s="17" t="str">
        <f>VLOOKUP(A372,'Tên tỉnh'!$A$3:$C$65,3,FALSE)</f>
        <v>Ninh Thuận</v>
      </c>
      <c r="D372" s="18" t="s">
        <v>485</v>
      </c>
      <c r="E372" s="17" t="s">
        <v>486</v>
      </c>
      <c r="F372" s="19">
        <v>43633</v>
      </c>
      <c r="G372" s="11">
        <v>7</v>
      </c>
      <c r="H372" s="11" t="s">
        <v>492</v>
      </c>
      <c r="I372" s="20">
        <v>44056</v>
      </c>
      <c r="J372" s="21" t="s">
        <v>419</v>
      </c>
      <c r="K372" s="11" t="s">
        <v>26</v>
      </c>
      <c r="L372" s="13">
        <v>829150</v>
      </c>
      <c r="M372" s="13" t="e">
        <f>VLOOKUP(C371,[7]!Table1[[Province]:[Ngày HĐ dự phòng]],6,FALSE)</f>
        <v>#REF!</v>
      </c>
      <c r="N372" s="13" t="e">
        <f>VLOOKUP(C371,[7]!Table1[[Province]:[Ngày HĐ dự phòng]],7,FALSE)</f>
        <v>#REF!</v>
      </c>
      <c r="O372" s="13" t="e">
        <f t="shared" si="372"/>
        <v>#REF!</v>
      </c>
      <c r="P372" s="12"/>
      <c r="Q372" s="22" t="e">
        <f>VLOOKUP(C371,[7]!Table1[[Province]:[Ngày HĐ dự phòng]],16,FALSE)</f>
        <v>#REF!</v>
      </c>
      <c r="R372" s="12"/>
      <c r="S372" s="22">
        <v>44263</v>
      </c>
      <c r="T372" s="22">
        <v>44200</v>
      </c>
      <c r="U372" s="22" t="e">
        <f t="shared" si="416"/>
        <v>#REF!</v>
      </c>
      <c r="V372" s="14" t="e">
        <f t="shared" si="417"/>
        <v>#REF!</v>
      </c>
      <c r="W372" s="12">
        <v>30</v>
      </c>
      <c r="X372" s="14" t="e">
        <f t="shared" si="418"/>
        <v>#REF!</v>
      </c>
      <c r="Y372" s="218" t="e">
        <f>VLOOKUP(C371,[7]!Table1[[Province]:[Ngày HĐ dự phòng]],32,FALSE)</f>
        <v>#REF!</v>
      </c>
      <c r="Z372" s="22" t="e">
        <f>VLOOKUP(C371,[7]!Table1[[Province]:[Ngày HĐ dự phòng]],33,FALSE)</f>
        <v>#REF!</v>
      </c>
      <c r="AA372" s="218" t="e">
        <f>VLOOKUP(C371,[7]!Table1[[Province]:[Ngày HĐ dự phòng]],34,FALSE)</f>
        <v>#REF!</v>
      </c>
      <c r="AB372" s="22" t="e">
        <f>VLOOKUP(C371,[7]!Table1[[Province]:[Ngày HĐ dự phòng]],35,FALSE)</f>
        <v>#REF!</v>
      </c>
      <c r="AC372" s="40" t="e">
        <f t="shared" si="419"/>
        <v>#REF!</v>
      </c>
      <c r="AD372" s="43" t="e">
        <f t="shared" si="420"/>
        <v>#REF!</v>
      </c>
      <c r="AE372" s="43" t="e">
        <f t="shared" si="421"/>
        <v>#REF!</v>
      </c>
      <c r="AF372" s="39" t="e">
        <f>VLOOKUP(C371,[7]!Table1[[Province]:[Ngày HĐ dự phòng]],13,FALSE)</f>
        <v>#REF!</v>
      </c>
      <c r="AG372" s="39" t="e">
        <f t="shared" si="422"/>
        <v>#REF!</v>
      </c>
      <c r="AH372" s="39">
        <v>44200</v>
      </c>
      <c r="AI372" s="39">
        <v>44210</v>
      </c>
      <c r="AJ372" s="39">
        <v>44210</v>
      </c>
      <c r="AK372" s="232" t="s">
        <v>503</v>
      </c>
      <c r="AL372" s="230">
        <v>44272</v>
      </c>
      <c r="AM372" s="42">
        <v>492515100</v>
      </c>
      <c r="AN372" s="230">
        <v>45023</v>
      </c>
      <c r="AO372" s="39" t="e">
        <f t="shared" si="423"/>
        <v>#REF!</v>
      </c>
    </row>
    <row r="373" spans="1:41" ht="39">
      <c r="A373" s="11">
        <f t="shared" si="383"/>
        <v>41</v>
      </c>
      <c r="B373" s="16" t="str">
        <f>VLOOKUP(A373,'Tên tỉnh'!$A$3:$C$65,2,FALSE)</f>
        <v>VNPT Ninh Thuận</v>
      </c>
      <c r="C373" s="17" t="str">
        <f>VLOOKUP(A373,'Tên tỉnh'!$A$3:$C$65,3,FALSE)</f>
        <v>Ninh Thuận</v>
      </c>
      <c r="D373" s="18" t="s">
        <v>485</v>
      </c>
      <c r="E373" s="17" t="s">
        <v>486</v>
      </c>
      <c r="F373" s="19">
        <v>43633</v>
      </c>
      <c r="G373" s="11">
        <v>8</v>
      </c>
      <c r="H373" s="11" t="s">
        <v>493</v>
      </c>
      <c r="I373" s="20">
        <v>44056</v>
      </c>
      <c r="J373" s="21" t="s">
        <v>419</v>
      </c>
      <c r="K373" s="11" t="s">
        <v>26</v>
      </c>
      <c r="L373" s="13">
        <v>829150</v>
      </c>
      <c r="M373" s="13" t="e">
        <f>VLOOKUP(C373,[8]Sheet1!$B$2:$AH$2,5,FALSE)</f>
        <v>#N/A</v>
      </c>
      <c r="N373" s="13" t="e">
        <f>VLOOKUP(C373,[8]Sheet1!$B$2:$AH$2,6,FALSE)</f>
        <v>#N/A</v>
      </c>
      <c r="O373" s="13" t="e">
        <f t="shared" si="372"/>
        <v>#N/A</v>
      </c>
      <c r="P373" s="12"/>
      <c r="Q373" s="22" t="e">
        <f>VLOOKUP(C373,[8]Sheet1!$B$2:$AH$2,14,FALSE)</f>
        <v>#N/A</v>
      </c>
      <c r="R373" s="12"/>
      <c r="S373" s="22">
        <v>44279</v>
      </c>
      <c r="T373" s="22">
        <v>44223</v>
      </c>
      <c r="U373" s="22" t="e">
        <f t="shared" si="416"/>
        <v>#N/A</v>
      </c>
      <c r="V373" s="14" t="e">
        <f t="shared" si="417"/>
        <v>#N/A</v>
      </c>
      <c r="W373" s="12">
        <v>30</v>
      </c>
      <c r="X373" s="14" t="e">
        <f t="shared" si="418"/>
        <v>#N/A</v>
      </c>
      <c r="Y373" s="218" t="e">
        <f>VLOOKUP(C373,[8]Sheet1!$B$2:$AH$2,30,FALSE)</f>
        <v>#N/A</v>
      </c>
      <c r="Z373" s="22" t="e">
        <f>VLOOKUP(C373,[8]Sheet1!$B$2:$AH$2,31,FALSE)</f>
        <v>#N/A</v>
      </c>
      <c r="AA373" s="218" t="e">
        <f>VLOOKUP(C373,[8]Sheet1!$B$2:$AH$2,32,FALSE)</f>
        <v>#N/A</v>
      </c>
      <c r="AB373" s="22" t="e">
        <f>VLOOKUP(C373,[8]Sheet1!$B$2:$AH$2,33,FALSE)</f>
        <v>#N/A</v>
      </c>
      <c r="AC373" s="40" t="e">
        <f t="shared" si="419"/>
        <v>#N/A</v>
      </c>
      <c r="AD373" s="43" t="e">
        <f t="shared" si="420"/>
        <v>#N/A</v>
      </c>
      <c r="AE373" s="43" t="e">
        <f t="shared" si="421"/>
        <v>#N/A</v>
      </c>
      <c r="AF373" s="39" t="e">
        <f>VLOOKUP(C373,[8]Sheet1!$B$2:$AH$2,12,FALSE)</f>
        <v>#N/A</v>
      </c>
      <c r="AG373" s="39" t="e">
        <f t="shared" si="422"/>
        <v>#N/A</v>
      </c>
      <c r="AH373" s="39">
        <v>44223</v>
      </c>
      <c r="AI373" s="39">
        <v>44230</v>
      </c>
      <c r="AJ373" s="39">
        <v>44230</v>
      </c>
      <c r="AK373" s="232" t="s">
        <v>504</v>
      </c>
      <c r="AL373" s="230">
        <v>44288</v>
      </c>
      <c r="AM373" s="42">
        <v>262218688</v>
      </c>
      <c r="AN373" s="230">
        <v>45040</v>
      </c>
      <c r="AO373" s="39" t="e">
        <f t="shared" si="423"/>
        <v>#N/A</v>
      </c>
    </row>
    <row r="374" spans="1:41" ht="28.5" customHeight="1">
      <c r="A374" s="23"/>
      <c r="B374" s="24" t="str">
        <f t="shared" ref="B374" si="424">B366&amp;" Total"</f>
        <v>VNPT Ninh Thuận Total</v>
      </c>
      <c r="C374" s="24"/>
      <c r="D374" s="25"/>
      <c r="E374" s="228"/>
      <c r="F374" s="26"/>
      <c r="G374" s="23"/>
      <c r="H374" s="25"/>
      <c r="I374" s="26"/>
      <c r="J374" s="27"/>
      <c r="K374" s="25"/>
      <c r="L374" s="28"/>
      <c r="M374" s="28"/>
      <c r="N374" s="28"/>
      <c r="O374" s="29" t="e">
        <f t="shared" ref="O374" si="425">SUBTOTAL(9,O366:O373)</f>
        <v>#REF!</v>
      </c>
      <c r="P374" s="12"/>
      <c r="Q374" s="11"/>
      <c r="R374" s="28"/>
      <c r="S374" s="30"/>
      <c r="T374" s="31"/>
      <c r="U374" s="22"/>
      <c r="V374" s="32"/>
      <c r="W374" s="33"/>
      <c r="X374" s="14"/>
      <c r="Y374" s="218"/>
      <c r="Z374" s="22"/>
      <c r="AA374" s="218"/>
      <c r="AB374" s="22"/>
      <c r="AC374" s="38"/>
      <c r="AD374" s="38"/>
      <c r="AE374" s="38"/>
      <c r="AF374" s="38"/>
      <c r="AG374" s="38"/>
      <c r="AH374" s="38"/>
      <c r="AI374" s="38"/>
      <c r="AJ374" s="38"/>
      <c r="AK374" s="38"/>
      <c r="AL374" s="38"/>
      <c r="AM374" s="38"/>
      <c r="AN374" s="38"/>
      <c r="AO374" s="38"/>
    </row>
    <row r="375" spans="1:41" ht="39">
      <c r="A375" s="11">
        <f t="shared" si="383"/>
        <v>42</v>
      </c>
      <c r="B375" s="16" t="str">
        <f>VLOOKUP(A375,'Tên tỉnh'!$A$3:$C$65,2,FALSE)</f>
        <v>VNPT Nghệ An</v>
      </c>
      <c r="C375" s="17" t="str">
        <f>VLOOKUP(A375,'Tên tỉnh'!$A$3:$C$65,3,FALSE)</f>
        <v>Nghệ An</v>
      </c>
      <c r="D375" s="18" t="s">
        <v>485</v>
      </c>
      <c r="E375" s="17" t="s">
        <v>486</v>
      </c>
      <c r="F375" s="19">
        <v>43633</v>
      </c>
      <c r="G375" s="11">
        <v>1</v>
      </c>
      <c r="H375" s="11" t="s">
        <v>487</v>
      </c>
      <c r="I375" s="20">
        <v>44056</v>
      </c>
      <c r="J375" s="21" t="s">
        <v>419</v>
      </c>
      <c r="K375" s="11" t="s">
        <v>26</v>
      </c>
      <c r="L375" s="13">
        <v>829150</v>
      </c>
      <c r="M375" s="13" t="e">
        <f>VLOOKUP(C375,[1]!Table1[[Province]:[Ngày HĐ dự phòng]],5,FALSE)</f>
        <v>#REF!</v>
      </c>
      <c r="N375" s="13" t="e">
        <f>VLOOKUP(C375,[1]!Table1[[Province]:[Ngày HĐ dự phòng]],6,FALSE)</f>
        <v>#REF!</v>
      </c>
      <c r="O375" s="13" t="e">
        <f t="shared" si="372"/>
        <v>#REF!</v>
      </c>
      <c r="P375" s="12"/>
      <c r="Q375" s="22" t="e">
        <f>VLOOKUP(C375,[1]!Table1[[Province]:[Ngày HĐ dự phòng]],15,FALSE)</f>
        <v>#REF!</v>
      </c>
      <c r="R375" s="12"/>
      <c r="S375" s="22">
        <v>44153</v>
      </c>
      <c r="T375" s="22">
        <v>44068</v>
      </c>
      <c r="U375" s="22" t="e">
        <f t="shared" ref="U375:U382" si="426">Q375</f>
        <v>#REF!</v>
      </c>
      <c r="V375" s="14" t="e">
        <f t="shared" ref="V375:V382" si="427">U375-T375+1</f>
        <v>#REF!</v>
      </c>
      <c r="W375" s="12">
        <v>45</v>
      </c>
      <c r="X375" s="14" t="e">
        <f t="shared" ref="X375:X382" si="428">V375-W375</f>
        <v>#REF!</v>
      </c>
      <c r="Y375" s="218" t="e">
        <f>VLOOKUP(C375,[1]!Table1[[Province]:[Ngày HĐ dự phòng]],34,FALSE)</f>
        <v>#REF!</v>
      </c>
      <c r="Z375" s="22" t="e">
        <f>VLOOKUP(C375,[1]!Table1[[Province]:[Ngày HĐ dự phòng]],35,FALSE)</f>
        <v>#REF!</v>
      </c>
      <c r="AA375" s="218" t="e">
        <f>VLOOKUP(C375,[1]!Table1[[Province]:[Ngày HĐ dự phòng]],36,FALSE)</f>
        <v>#REF!</v>
      </c>
      <c r="AB375" s="22" t="e">
        <f>VLOOKUP(C375,[1]!Table1[[Province]:[Ngày HĐ dự phòng]],37,FALSE)</f>
        <v>#REF!</v>
      </c>
      <c r="AC375" s="40" t="e">
        <f t="shared" ref="AC375:AC382" si="429">O375</f>
        <v>#REF!</v>
      </c>
      <c r="AD375" s="43" t="e">
        <f t="shared" ref="AD375:AD382" si="430">AC375*0.1</f>
        <v>#REF!</v>
      </c>
      <c r="AE375" s="43" t="e">
        <f t="shared" ref="AE375:AE382" si="431">AC375+AD375</f>
        <v>#REF!</v>
      </c>
      <c r="AF375" s="39" t="e">
        <f>VLOOKUP(C375,[1]!Table1[[Province]:[Ngày HĐ dự phòng]],13,FALSE)</f>
        <v>#REF!</v>
      </c>
      <c r="AG375" s="39" t="e">
        <f t="shared" ref="AG375:AG382" si="432">AF375</f>
        <v>#REF!</v>
      </c>
      <c r="AH375" s="39">
        <v>44068</v>
      </c>
      <c r="AI375" s="39">
        <v>44097</v>
      </c>
      <c r="AJ375" s="39">
        <v>44097</v>
      </c>
      <c r="AK375" s="231" t="s">
        <v>497</v>
      </c>
      <c r="AL375" s="230">
        <v>44153</v>
      </c>
      <c r="AM375" s="42">
        <v>3008400799</v>
      </c>
      <c r="AN375" s="230">
        <v>44913</v>
      </c>
      <c r="AO375" s="39" t="e">
        <f t="shared" ref="AO375:AO382" si="433">AF375</f>
        <v>#REF!</v>
      </c>
    </row>
    <row r="376" spans="1:41" ht="39">
      <c r="A376" s="11">
        <f t="shared" si="383"/>
        <v>42</v>
      </c>
      <c r="B376" s="16" t="str">
        <f>VLOOKUP(A376,'Tên tỉnh'!$A$3:$C$65,2,FALSE)</f>
        <v>VNPT Nghệ An</v>
      </c>
      <c r="C376" s="17" t="str">
        <f>VLOOKUP(A376,'Tên tỉnh'!$A$3:$C$65,3,FALSE)</f>
        <v>Nghệ An</v>
      </c>
      <c r="D376" s="18" t="s">
        <v>485</v>
      </c>
      <c r="E376" s="17" t="s">
        <v>486</v>
      </c>
      <c r="F376" s="19">
        <v>43633</v>
      </c>
      <c r="G376" s="11">
        <v>2</v>
      </c>
      <c r="H376" s="12" t="s">
        <v>488</v>
      </c>
      <c r="I376" s="20">
        <v>44056</v>
      </c>
      <c r="J376" s="21" t="s">
        <v>419</v>
      </c>
      <c r="K376" s="11" t="s">
        <v>26</v>
      </c>
      <c r="L376" s="13">
        <v>829150</v>
      </c>
      <c r="M376" s="13" t="e">
        <f>VLOOKUP(C376,[2]!Table1[[Province]:[Ngày HĐ dự phòng]],5,FALSE)</f>
        <v>#REF!</v>
      </c>
      <c r="N376" s="13" t="e">
        <f>VLOOKUP(C376,[2]!Table1[[Province]:[Ngày HĐ dự phòng]],6,FALSE)</f>
        <v>#REF!</v>
      </c>
      <c r="O376" s="13" t="e">
        <f t="shared" si="372"/>
        <v>#REF!</v>
      </c>
      <c r="P376" s="12"/>
      <c r="Q376" s="22" t="e">
        <f>VLOOKUP(C376,[2]!Table1[[Province]:[Ngày HĐ dự phòng]],14,FALSE)</f>
        <v>#REF!</v>
      </c>
      <c r="R376" s="12"/>
      <c r="S376" s="22">
        <v>44154</v>
      </c>
      <c r="T376" s="22">
        <v>44091</v>
      </c>
      <c r="U376" s="22" t="e">
        <f t="shared" si="426"/>
        <v>#REF!</v>
      </c>
      <c r="V376" s="14" t="e">
        <f t="shared" si="427"/>
        <v>#REF!</v>
      </c>
      <c r="W376" s="12">
        <v>30</v>
      </c>
      <c r="X376" s="14" t="e">
        <f t="shared" si="428"/>
        <v>#REF!</v>
      </c>
      <c r="Y376" s="218" t="e">
        <f>VLOOKUP(C376,[2]!Table1[[Province]:[Ngày HĐ dự phòng]],30,FALSE)</f>
        <v>#REF!</v>
      </c>
      <c r="Z376" s="22" t="e">
        <f>VLOOKUP(C376,[2]!Table1[[Province]:[Ngày HĐ dự phòng]],31,FALSE)</f>
        <v>#REF!</v>
      </c>
      <c r="AA376" s="218" t="e">
        <f>VLOOKUP(C376,[2]!Table1[[Province]:[Ngày HĐ dự phòng]],32,FALSE)</f>
        <v>#REF!</v>
      </c>
      <c r="AB376" s="22" t="e">
        <f>VLOOKUP(C376,[2]!Table1[[Province]:[Ngày HĐ dự phòng]],33,FALSE)</f>
        <v>#REF!</v>
      </c>
      <c r="AC376" s="40" t="e">
        <f t="shared" si="429"/>
        <v>#REF!</v>
      </c>
      <c r="AD376" s="43" t="e">
        <f t="shared" si="430"/>
        <v>#REF!</v>
      </c>
      <c r="AE376" s="43" t="e">
        <f t="shared" si="431"/>
        <v>#REF!</v>
      </c>
      <c r="AF376" s="39" t="e">
        <f>VLOOKUP(C376,[2]!Table1[[Province]:[Ngày HĐ dự phòng]],12,FALSE)</f>
        <v>#REF!</v>
      </c>
      <c r="AG376" s="39" t="e">
        <f t="shared" si="432"/>
        <v>#REF!</v>
      </c>
      <c r="AH376" s="39">
        <v>44091</v>
      </c>
      <c r="AI376" s="39">
        <v>44111</v>
      </c>
      <c r="AJ376" s="39">
        <v>44111</v>
      </c>
      <c r="AK376" s="231" t="s">
        <v>498</v>
      </c>
      <c r="AL376" s="230">
        <v>44154</v>
      </c>
      <c r="AM376" s="42">
        <v>1557031765</v>
      </c>
      <c r="AN376" s="230">
        <v>44914</v>
      </c>
      <c r="AO376" s="39" t="e">
        <f t="shared" si="433"/>
        <v>#REF!</v>
      </c>
    </row>
    <row r="377" spans="1:41" ht="39">
      <c r="A377" s="11">
        <f t="shared" si="383"/>
        <v>42</v>
      </c>
      <c r="B377" s="16" t="str">
        <f>VLOOKUP(A377,'Tên tỉnh'!$A$3:$C$65,2,FALSE)</f>
        <v>VNPT Nghệ An</v>
      </c>
      <c r="C377" s="17" t="str">
        <f>VLOOKUP(A377,'Tên tỉnh'!$A$3:$C$65,3,FALSE)</f>
        <v>Nghệ An</v>
      </c>
      <c r="D377" s="18" t="s">
        <v>485</v>
      </c>
      <c r="E377" s="17" t="s">
        <v>486</v>
      </c>
      <c r="F377" s="19">
        <v>43633</v>
      </c>
      <c r="G377" s="11">
        <v>3</v>
      </c>
      <c r="H377" s="12" t="s">
        <v>494</v>
      </c>
      <c r="I377" s="20">
        <v>44056</v>
      </c>
      <c r="J377" s="21" t="s">
        <v>419</v>
      </c>
      <c r="K377" s="11" t="s">
        <v>26</v>
      </c>
      <c r="L377" s="13">
        <v>829150</v>
      </c>
      <c r="M377" s="13" t="e">
        <f>VLOOKUP(C377,[3]!Table1[[Province]:[Ngày HĐ dự phòng]],5,FALSE)</f>
        <v>#REF!</v>
      </c>
      <c r="N377" s="13" t="e">
        <f>VLOOKUP(C377,[3]!Table1[[Province]:[Ngày HĐ dự phòng]],6,FALSE)</f>
        <v>#REF!</v>
      </c>
      <c r="O377" s="13" t="e">
        <f t="shared" si="372"/>
        <v>#REF!</v>
      </c>
      <c r="P377" s="12"/>
      <c r="Q377" s="22" t="e">
        <f>VLOOKUP(C377,[3]!Table1[[Province]:[Ngày HĐ dự phòng]],14,FALSE)</f>
        <v>#REF!</v>
      </c>
      <c r="R377" s="12"/>
      <c r="S377" s="22">
        <v>44180</v>
      </c>
      <c r="T377" s="22">
        <v>44118</v>
      </c>
      <c r="U377" s="22" t="e">
        <f t="shared" si="426"/>
        <v>#REF!</v>
      </c>
      <c r="V377" s="14" t="e">
        <f t="shared" si="427"/>
        <v>#REF!</v>
      </c>
      <c r="W377" s="12">
        <v>30</v>
      </c>
      <c r="X377" s="14" t="e">
        <f t="shared" si="428"/>
        <v>#REF!</v>
      </c>
      <c r="Y377" s="218" t="e">
        <f>VLOOKUP(C377,[3]!Table1[[Province]:[Ngày HĐ dự phòng]],30,FALSE)</f>
        <v>#REF!</v>
      </c>
      <c r="Z377" s="22" t="e">
        <f>VLOOKUP(C377,[3]!Table1[[Province]:[Ngày HĐ dự phòng]],31,FALSE)</f>
        <v>#REF!</v>
      </c>
      <c r="AA377" s="218" t="e">
        <f>VLOOKUP(C377,[3]!Table1[[Province]:[Ngày HĐ dự phòng]],32,FALSE)</f>
        <v>#REF!</v>
      </c>
      <c r="AB377" s="22" t="e">
        <f>VLOOKUP(C377,[3]!Table1[[Province]:[Ngày HĐ dự phòng]],33,FALSE)</f>
        <v>#REF!</v>
      </c>
      <c r="AC377" s="40" t="e">
        <f t="shared" si="429"/>
        <v>#REF!</v>
      </c>
      <c r="AD377" s="43" t="e">
        <f t="shared" si="430"/>
        <v>#REF!</v>
      </c>
      <c r="AE377" s="43" t="e">
        <f t="shared" si="431"/>
        <v>#REF!</v>
      </c>
      <c r="AF377" s="39" t="e">
        <f>VLOOKUP(C377,[3]!Table1[[Province]:[Ngày HĐ dự phòng]],12,FALSE)</f>
        <v>#REF!</v>
      </c>
      <c r="AG377" s="39" t="e">
        <f t="shared" si="432"/>
        <v>#REF!</v>
      </c>
      <c r="AH377" s="39">
        <v>44118</v>
      </c>
      <c r="AI377" s="39">
        <v>44132</v>
      </c>
      <c r="AJ377" s="39">
        <v>44132</v>
      </c>
      <c r="AK377" s="231" t="s">
        <v>499</v>
      </c>
      <c r="AL377" s="230">
        <v>44190</v>
      </c>
      <c r="AM377" s="42">
        <v>1453466784</v>
      </c>
      <c r="AN377" s="230">
        <v>44941</v>
      </c>
      <c r="AO377" s="39" t="e">
        <f t="shared" si="433"/>
        <v>#REF!</v>
      </c>
    </row>
    <row r="378" spans="1:41" ht="39">
      <c r="A378" s="11">
        <f t="shared" si="383"/>
        <v>42</v>
      </c>
      <c r="B378" s="16" t="str">
        <f>VLOOKUP(A378,'Tên tỉnh'!$A$3:$C$65,2,FALSE)</f>
        <v>VNPT Nghệ An</v>
      </c>
      <c r="C378" s="17" t="str">
        <f>VLOOKUP(A378,'Tên tỉnh'!$A$3:$C$65,3,FALSE)</f>
        <v>Nghệ An</v>
      </c>
      <c r="D378" s="18" t="s">
        <v>485</v>
      </c>
      <c r="E378" s="17" t="s">
        <v>486</v>
      </c>
      <c r="F378" s="19">
        <v>43633</v>
      </c>
      <c r="G378" s="11">
        <v>4</v>
      </c>
      <c r="H378" s="11" t="s">
        <v>489</v>
      </c>
      <c r="I378" s="20">
        <v>44056</v>
      </c>
      <c r="J378" s="21" t="s">
        <v>419</v>
      </c>
      <c r="K378" s="11" t="s">
        <v>26</v>
      </c>
      <c r="L378" s="13">
        <v>829150</v>
      </c>
      <c r="M378" s="13" t="e">
        <f>VLOOKUP(C378,[4]!Table1[[Province]:[Ngày HĐ dự phòng]],6,FALSE)</f>
        <v>#REF!</v>
      </c>
      <c r="N378" s="13" t="e">
        <f>VLOOKUP(C378,[4]!Table1[[Province]:[Ngày HĐ dự phòng]],7,FALSE)</f>
        <v>#REF!</v>
      </c>
      <c r="O378" s="13" t="e">
        <f t="shared" si="372"/>
        <v>#REF!</v>
      </c>
      <c r="P378" s="12"/>
      <c r="Q378" s="22" t="e">
        <f>VLOOKUP(C378,[4]!Table1[[Province]:[Ngày HĐ dự phòng]],16,FALSE)</f>
        <v>#REF!</v>
      </c>
      <c r="R378" s="12"/>
      <c r="S378" s="22">
        <v>44208</v>
      </c>
      <c r="T378" s="22">
        <v>44127</v>
      </c>
      <c r="U378" s="22" t="e">
        <f t="shared" si="426"/>
        <v>#REF!</v>
      </c>
      <c r="V378" s="14" t="e">
        <f t="shared" si="427"/>
        <v>#REF!</v>
      </c>
      <c r="W378" s="12">
        <v>30</v>
      </c>
      <c r="X378" s="14" t="e">
        <f t="shared" si="428"/>
        <v>#REF!</v>
      </c>
      <c r="Y378" s="218" t="e">
        <f>VLOOKUP(C378,[4]!Table1[[Province]:[Ngày HĐ dự phòng]],32,FALSE)</f>
        <v>#REF!</v>
      </c>
      <c r="Z378" s="22" t="e">
        <f>VLOOKUP(C378,[4]!Table1[[Province]:[Ngày HĐ dự phòng]],33,FALSE)</f>
        <v>#REF!</v>
      </c>
      <c r="AA378" s="218" t="e">
        <f>VLOOKUP(C378,[4]!Table1[[Province]:[Ngày HĐ dự phòng]],34,FALSE)</f>
        <v>#REF!</v>
      </c>
      <c r="AB378" s="22" t="e">
        <f>VLOOKUP(C378,[4]!Table1[[Province]:[Ngày HĐ dự phòng]],35,FALSE)</f>
        <v>#REF!</v>
      </c>
      <c r="AC378" s="40" t="e">
        <f t="shared" si="429"/>
        <v>#REF!</v>
      </c>
      <c r="AD378" s="43" t="e">
        <f t="shared" si="430"/>
        <v>#REF!</v>
      </c>
      <c r="AE378" s="43" t="e">
        <f t="shared" si="431"/>
        <v>#REF!</v>
      </c>
      <c r="AF378" s="39" t="e">
        <f>VLOOKUP(C378,[4]!Table1[[Province]:[Ngày HĐ dự phòng]],13,FALSE)</f>
        <v>#REF!</v>
      </c>
      <c r="AG378" s="39" t="e">
        <f t="shared" si="432"/>
        <v>#REF!</v>
      </c>
      <c r="AH378" s="39">
        <v>44127</v>
      </c>
      <c r="AI378" s="39">
        <v>44161</v>
      </c>
      <c r="AJ378" s="39">
        <v>44161</v>
      </c>
      <c r="AK378" s="231" t="s">
        <v>500</v>
      </c>
      <c r="AL378" s="230">
        <v>44214</v>
      </c>
      <c r="AM378" s="42">
        <v>241970845</v>
      </c>
      <c r="AN378" s="230">
        <v>44970</v>
      </c>
      <c r="AO378" s="39" t="e">
        <f t="shared" si="433"/>
        <v>#REF!</v>
      </c>
    </row>
    <row r="379" spans="1:41" ht="39">
      <c r="A379" s="11">
        <f t="shared" si="383"/>
        <v>42</v>
      </c>
      <c r="B379" s="16" t="str">
        <f>VLOOKUP(A379,'Tên tỉnh'!$A$3:$C$65,2,FALSE)</f>
        <v>VNPT Nghệ An</v>
      </c>
      <c r="C379" s="17" t="str">
        <f>VLOOKUP(A379,'Tên tỉnh'!$A$3:$C$65,3,FALSE)</f>
        <v>Nghệ An</v>
      </c>
      <c r="D379" s="18" t="s">
        <v>485</v>
      </c>
      <c r="E379" s="17" t="s">
        <v>486</v>
      </c>
      <c r="F379" s="19">
        <v>43633</v>
      </c>
      <c r="G379" s="11">
        <v>5</v>
      </c>
      <c r="H379" s="11" t="s">
        <v>490</v>
      </c>
      <c r="I379" s="20">
        <v>44056</v>
      </c>
      <c r="J379" s="21" t="s">
        <v>419</v>
      </c>
      <c r="K379" s="11" t="s">
        <v>26</v>
      </c>
      <c r="L379" s="13">
        <v>829150</v>
      </c>
      <c r="M379" s="13" t="e">
        <f>VLOOKUP(C379,[5]!Table1[[Province]:[Ngày HĐ dự phòng]],5,FALSE)</f>
        <v>#REF!</v>
      </c>
      <c r="N379" s="13" t="e">
        <f>VLOOKUP(C379,[5]!Table1[[Province]:[Ngày HĐ dự phòng]],6,FALSE)</f>
        <v>#REF!</v>
      </c>
      <c r="O379" s="13" t="e">
        <f t="shared" si="372"/>
        <v>#REF!</v>
      </c>
      <c r="P379" s="12"/>
      <c r="Q379" s="22" t="e">
        <f>VLOOKUP(C379,[5]!Table1[[Province]:[Ngày HĐ dự phòng]],14,FALSE)</f>
        <v>#REF!</v>
      </c>
      <c r="R379" s="12"/>
      <c r="S379" s="22">
        <v>44210</v>
      </c>
      <c r="T379" s="22">
        <v>44148</v>
      </c>
      <c r="U379" s="22" t="e">
        <f t="shared" si="426"/>
        <v>#REF!</v>
      </c>
      <c r="V379" s="14" t="e">
        <f t="shared" si="427"/>
        <v>#REF!</v>
      </c>
      <c r="W379" s="12">
        <v>30</v>
      </c>
      <c r="X379" s="14" t="e">
        <f t="shared" si="428"/>
        <v>#REF!</v>
      </c>
      <c r="Y379" s="218" t="e">
        <f>VLOOKUP(C379,[5]!Table1[[Province]:[Ngày HĐ dự phòng]],30,FALSE)</f>
        <v>#REF!</v>
      </c>
      <c r="Z379" s="22" t="e">
        <f>VLOOKUP(C379,[5]!Table1[[Province]:[Ngày HĐ dự phòng]],31,FALSE)</f>
        <v>#REF!</v>
      </c>
      <c r="AA379" s="218" t="e">
        <f>VLOOKUP(C379,[5]!Table1[[Province]:[Ngày HĐ dự phòng]],32,FALSE)</f>
        <v>#REF!</v>
      </c>
      <c r="AB379" s="22" t="e">
        <f>VLOOKUP(C379,[5]!Table1[[Province]:[Ngày HĐ dự phòng]],33,FALSE)</f>
        <v>#REF!</v>
      </c>
      <c r="AC379" s="40" t="e">
        <f t="shared" si="429"/>
        <v>#REF!</v>
      </c>
      <c r="AD379" s="43" t="e">
        <f t="shared" si="430"/>
        <v>#REF!</v>
      </c>
      <c r="AE379" s="43" t="e">
        <f t="shared" si="431"/>
        <v>#REF!</v>
      </c>
      <c r="AF379" s="39" t="e">
        <f>VLOOKUP(C379,[5]!Table1[[Province]:[Ngày HĐ dự phòng]],12,FALSE)</f>
        <v>#REF!</v>
      </c>
      <c r="AG379" s="39" t="e">
        <f t="shared" si="432"/>
        <v>#REF!</v>
      </c>
      <c r="AH379" s="39">
        <v>44148</v>
      </c>
      <c r="AI379" s="39">
        <v>44162</v>
      </c>
      <c r="AJ379" s="39">
        <v>44162</v>
      </c>
      <c r="AK379" s="232" t="s">
        <v>501</v>
      </c>
      <c r="AL379" s="230">
        <v>44214</v>
      </c>
      <c r="AM379" s="42">
        <v>786063220</v>
      </c>
      <c r="AN379" s="230">
        <v>44970</v>
      </c>
      <c r="AO379" s="39" t="e">
        <f t="shared" si="433"/>
        <v>#REF!</v>
      </c>
    </row>
    <row r="380" spans="1:41" ht="39">
      <c r="A380" s="11">
        <f t="shared" si="383"/>
        <v>42</v>
      </c>
      <c r="B380" s="16" t="str">
        <f>VLOOKUP(A380,'Tên tỉnh'!$A$3:$C$65,2,FALSE)</f>
        <v>VNPT Nghệ An</v>
      </c>
      <c r="C380" s="17" t="str">
        <f>VLOOKUP(A380,'Tên tỉnh'!$A$3:$C$65,3,FALSE)</f>
        <v>Nghệ An</v>
      </c>
      <c r="D380" s="18" t="s">
        <v>485</v>
      </c>
      <c r="E380" s="17" t="s">
        <v>486</v>
      </c>
      <c r="F380" s="19">
        <v>43633</v>
      </c>
      <c r="G380" s="11">
        <v>6</v>
      </c>
      <c r="H380" s="12" t="s">
        <v>491</v>
      </c>
      <c r="I380" s="20">
        <v>44056</v>
      </c>
      <c r="J380" s="21" t="s">
        <v>419</v>
      </c>
      <c r="K380" s="11" t="s">
        <v>26</v>
      </c>
      <c r="L380" s="13">
        <v>829150</v>
      </c>
      <c r="M380" s="13" t="e">
        <f>VLOOKUP(C380,[6]!Table1[[Province]:[Ngày HĐ dự phòng]],5,FALSE)</f>
        <v>#REF!</v>
      </c>
      <c r="N380" s="13" t="e">
        <f>VLOOKUP(C380,[6]!Table1[[Province]:[Ngày HĐ dự phòng]],6,FALSE)</f>
        <v>#REF!</v>
      </c>
      <c r="O380" s="13" t="e">
        <f t="shared" si="372"/>
        <v>#REF!</v>
      </c>
      <c r="P380" s="12"/>
      <c r="Q380" s="22" t="e">
        <f>VLOOKUP(C380,[6]!Table1[[Province]:[Ngày HĐ dự phòng]],14,FALSE)</f>
        <v>#REF!</v>
      </c>
      <c r="R380" s="12"/>
      <c r="S380" s="22">
        <v>44251</v>
      </c>
      <c r="T380" s="22">
        <v>44179</v>
      </c>
      <c r="U380" s="22" t="e">
        <f t="shared" si="426"/>
        <v>#REF!</v>
      </c>
      <c r="V380" s="14" t="e">
        <f t="shared" si="427"/>
        <v>#REF!</v>
      </c>
      <c r="W380" s="12">
        <v>30</v>
      </c>
      <c r="X380" s="14" t="e">
        <f t="shared" si="428"/>
        <v>#REF!</v>
      </c>
      <c r="Y380" s="218" t="e">
        <f>VLOOKUP(C380,[6]!Table1[[Province]:[Ngày HĐ dự phòng]],30,FALSE)</f>
        <v>#REF!</v>
      </c>
      <c r="Z380" s="22" t="e">
        <f>VLOOKUP(C380,[6]!Table1[[Province]:[Ngày HĐ dự phòng]],31,FALSE)</f>
        <v>#REF!</v>
      </c>
      <c r="AA380" s="218" t="e">
        <f>VLOOKUP(C380,[6]!Table1[[Province]:[Ngày HĐ dự phòng]],32,FALSE)</f>
        <v>#REF!</v>
      </c>
      <c r="AB380" s="22" t="e">
        <f>VLOOKUP(C380,[6]!Table1[[Province]:[Ngày HĐ dự phòng]],33,FALSE)</f>
        <v>#REF!</v>
      </c>
      <c r="AC380" s="40" t="e">
        <f t="shared" si="429"/>
        <v>#REF!</v>
      </c>
      <c r="AD380" s="43" t="e">
        <f t="shared" si="430"/>
        <v>#REF!</v>
      </c>
      <c r="AE380" s="43" t="e">
        <f t="shared" si="431"/>
        <v>#REF!</v>
      </c>
      <c r="AF380" s="39" t="e">
        <f>VLOOKUP(C380,[6]!Table1[[Province]:[Ngày HĐ dự phòng]],12,FALSE)</f>
        <v>#REF!</v>
      </c>
      <c r="AG380" s="39" t="e">
        <f t="shared" si="432"/>
        <v>#REF!</v>
      </c>
      <c r="AH380" s="39">
        <v>44179</v>
      </c>
      <c r="AI380" s="39">
        <v>44190</v>
      </c>
      <c r="AJ380" s="39">
        <v>44190</v>
      </c>
      <c r="AK380" s="232" t="s">
        <v>502</v>
      </c>
      <c r="AL380" s="230">
        <v>44259</v>
      </c>
      <c r="AM380" s="42">
        <v>1476131599</v>
      </c>
      <c r="AN380" s="230">
        <v>45012</v>
      </c>
      <c r="AO380" s="39" t="e">
        <f t="shared" si="433"/>
        <v>#REF!</v>
      </c>
    </row>
    <row r="381" spans="1:41" ht="39">
      <c r="A381" s="11">
        <f t="shared" si="383"/>
        <v>42</v>
      </c>
      <c r="B381" s="16" t="str">
        <f>VLOOKUP(A381,'Tên tỉnh'!$A$3:$C$65,2,FALSE)</f>
        <v>VNPT Nghệ An</v>
      </c>
      <c r="C381" s="17" t="str">
        <f>VLOOKUP(A381,'Tên tỉnh'!$A$3:$C$65,3,FALSE)</f>
        <v>Nghệ An</v>
      </c>
      <c r="D381" s="18" t="s">
        <v>485</v>
      </c>
      <c r="E381" s="17" t="s">
        <v>486</v>
      </c>
      <c r="F381" s="19">
        <v>43633</v>
      </c>
      <c r="G381" s="11">
        <v>7</v>
      </c>
      <c r="H381" s="11" t="s">
        <v>492</v>
      </c>
      <c r="I381" s="20">
        <v>44056</v>
      </c>
      <c r="J381" s="21" t="s">
        <v>419</v>
      </c>
      <c r="K381" s="11" t="s">
        <v>26</v>
      </c>
      <c r="L381" s="13">
        <v>829150</v>
      </c>
      <c r="M381" s="13" t="e">
        <f>VLOOKUP(C380,[7]!Table1[[Province]:[Ngày HĐ dự phòng]],6,FALSE)</f>
        <v>#REF!</v>
      </c>
      <c r="N381" s="13" t="e">
        <f>VLOOKUP(C380,[7]!Table1[[Province]:[Ngày HĐ dự phòng]],7,FALSE)</f>
        <v>#REF!</v>
      </c>
      <c r="O381" s="13" t="e">
        <f t="shared" si="372"/>
        <v>#REF!</v>
      </c>
      <c r="P381" s="12"/>
      <c r="Q381" s="22" t="e">
        <f>VLOOKUP(C380,[7]!Table1[[Province]:[Ngày HĐ dự phòng]],16,FALSE)</f>
        <v>#REF!</v>
      </c>
      <c r="R381" s="12"/>
      <c r="S381" s="22">
        <v>44263</v>
      </c>
      <c r="T381" s="22">
        <v>44200</v>
      </c>
      <c r="U381" s="22" t="e">
        <f t="shared" si="426"/>
        <v>#REF!</v>
      </c>
      <c r="V381" s="14" t="e">
        <f t="shared" si="427"/>
        <v>#REF!</v>
      </c>
      <c r="W381" s="12">
        <v>30</v>
      </c>
      <c r="X381" s="14" t="e">
        <f t="shared" si="428"/>
        <v>#REF!</v>
      </c>
      <c r="Y381" s="218" t="e">
        <f>VLOOKUP(C380,[7]!Table1[[Province]:[Ngày HĐ dự phòng]],32,FALSE)</f>
        <v>#REF!</v>
      </c>
      <c r="Z381" s="22" t="e">
        <f>VLOOKUP(C380,[7]!Table1[[Province]:[Ngày HĐ dự phòng]],33,FALSE)</f>
        <v>#REF!</v>
      </c>
      <c r="AA381" s="218" t="e">
        <f>VLOOKUP(C380,[7]!Table1[[Province]:[Ngày HĐ dự phòng]],34,FALSE)</f>
        <v>#REF!</v>
      </c>
      <c r="AB381" s="22" t="e">
        <f>VLOOKUP(C380,[7]!Table1[[Province]:[Ngày HĐ dự phòng]],35,FALSE)</f>
        <v>#REF!</v>
      </c>
      <c r="AC381" s="40" t="e">
        <f t="shared" si="429"/>
        <v>#REF!</v>
      </c>
      <c r="AD381" s="43" t="e">
        <f t="shared" si="430"/>
        <v>#REF!</v>
      </c>
      <c r="AE381" s="43" t="e">
        <f t="shared" si="431"/>
        <v>#REF!</v>
      </c>
      <c r="AF381" s="39" t="e">
        <f>VLOOKUP(C380,[7]!Table1[[Province]:[Ngày HĐ dự phòng]],13,FALSE)</f>
        <v>#REF!</v>
      </c>
      <c r="AG381" s="39" t="e">
        <f t="shared" si="432"/>
        <v>#REF!</v>
      </c>
      <c r="AH381" s="39">
        <v>44200</v>
      </c>
      <c r="AI381" s="39">
        <v>44210</v>
      </c>
      <c r="AJ381" s="39">
        <v>44210</v>
      </c>
      <c r="AK381" s="232" t="s">
        <v>503</v>
      </c>
      <c r="AL381" s="230">
        <v>44272</v>
      </c>
      <c r="AM381" s="42">
        <v>492515100</v>
      </c>
      <c r="AN381" s="230">
        <v>45023</v>
      </c>
      <c r="AO381" s="39" t="e">
        <f t="shared" si="433"/>
        <v>#REF!</v>
      </c>
    </row>
    <row r="382" spans="1:41" ht="39">
      <c r="A382" s="11">
        <f t="shared" si="383"/>
        <v>42</v>
      </c>
      <c r="B382" s="16" t="str">
        <f>VLOOKUP(A382,'Tên tỉnh'!$A$3:$C$65,2,FALSE)</f>
        <v>VNPT Nghệ An</v>
      </c>
      <c r="C382" s="17" t="str">
        <f>VLOOKUP(A382,'Tên tỉnh'!$A$3:$C$65,3,FALSE)</f>
        <v>Nghệ An</v>
      </c>
      <c r="D382" s="18" t="s">
        <v>485</v>
      </c>
      <c r="E382" s="17" t="s">
        <v>486</v>
      </c>
      <c r="F382" s="19">
        <v>43633</v>
      </c>
      <c r="G382" s="11">
        <v>8</v>
      </c>
      <c r="H382" s="11" t="s">
        <v>493</v>
      </c>
      <c r="I382" s="20">
        <v>44056</v>
      </c>
      <c r="J382" s="21" t="s">
        <v>419</v>
      </c>
      <c r="K382" s="11" t="s">
        <v>26</v>
      </c>
      <c r="L382" s="13">
        <v>829150</v>
      </c>
      <c r="M382" s="13" t="e">
        <f>VLOOKUP(C382,[8]Sheet1!$B$2:$AH$2,5,FALSE)</f>
        <v>#N/A</v>
      </c>
      <c r="N382" s="13" t="e">
        <f>VLOOKUP(C382,[8]Sheet1!$B$2:$AH$2,6,FALSE)</f>
        <v>#N/A</v>
      </c>
      <c r="O382" s="13" t="e">
        <f t="shared" si="372"/>
        <v>#N/A</v>
      </c>
      <c r="P382" s="12"/>
      <c r="Q382" s="22" t="e">
        <f>VLOOKUP(C382,[8]Sheet1!$B$2:$AH$2,14,FALSE)</f>
        <v>#N/A</v>
      </c>
      <c r="R382" s="12"/>
      <c r="S382" s="22">
        <v>44279</v>
      </c>
      <c r="T382" s="22">
        <v>44223</v>
      </c>
      <c r="U382" s="22" t="e">
        <f t="shared" si="426"/>
        <v>#N/A</v>
      </c>
      <c r="V382" s="14" t="e">
        <f t="shared" si="427"/>
        <v>#N/A</v>
      </c>
      <c r="W382" s="12">
        <v>30</v>
      </c>
      <c r="X382" s="14" t="e">
        <f t="shared" si="428"/>
        <v>#N/A</v>
      </c>
      <c r="Y382" s="218" t="e">
        <f>VLOOKUP(C382,[8]Sheet1!$B$2:$AH$2,30,FALSE)</f>
        <v>#N/A</v>
      </c>
      <c r="Z382" s="22" t="e">
        <f>VLOOKUP(C382,[8]Sheet1!$B$2:$AH$2,31,FALSE)</f>
        <v>#N/A</v>
      </c>
      <c r="AA382" s="218" t="e">
        <f>VLOOKUP(C382,[8]Sheet1!$B$2:$AH$2,32,FALSE)</f>
        <v>#N/A</v>
      </c>
      <c r="AB382" s="22" t="e">
        <f>VLOOKUP(C382,[8]Sheet1!$B$2:$AH$2,33,FALSE)</f>
        <v>#N/A</v>
      </c>
      <c r="AC382" s="40" t="e">
        <f t="shared" si="429"/>
        <v>#N/A</v>
      </c>
      <c r="AD382" s="43" t="e">
        <f t="shared" si="430"/>
        <v>#N/A</v>
      </c>
      <c r="AE382" s="43" t="e">
        <f t="shared" si="431"/>
        <v>#N/A</v>
      </c>
      <c r="AF382" s="39" t="e">
        <f>VLOOKUP(C382,[8]Sheet1!$B$2:$AH$2,12,FALSE)</f>
        <v>#N/A</v>
      </c>
      <c r="AG382" s="39" t="e">
        <f t="shared" si="432"/>
        <v>#N/A</v>
      </c>
      <c r="AH382" s="39">
        <v>44223</v>
      </c>
      <c r="AI382" s="39">
        <v>44230</v>
      </c>
      <c r="AJ382" s="39">
        <v>44230</v>
      </c>
      <c r="AK382" s="232" t="s">
        <v>504</v>
      </c>
      <c r="AL382" s="230">
        <v>44288</v>
      </c>
      <c r="AM382" s="42">
        <v>262218688</v>
      </c>
      <c r="AN382" s="230">
        <v>45040</v>
      </c>
      <c r="AO382" s="39" t="e">
        <f t="shared" si="433"/>
        <v>#N/A</v>
      </c>
    </row>
    <row r="383" spans="1:41" ht="28.5" customHeight="1">
      <c r="A383" s="23"/>
      <c r="B383" s="24" t="str">
        <f t="shared" ref="B383" si="434">B375&amp;" Total"</f>
        <v>VNPT Nghệ An Total</v>
      </c>
      <c r="C383" s="24"/>
      <c r="D383" s="25"/>
      <c r="E383" s="228"/>
      <c r="F383" s="26"/>
      <c r="G383" s="23"/>
      <c r="H383" s="25"/>
      <c r="I383" s="26"/>
      <c r="J383" s="27"/>
      <c r="K383" s="25"/>
      <c r="L383" s="28"/>
      <c r="M383" s="28"/>
      <c r="N383" s="28"/>
      <c r="O383" s="29" t="e">
        <f t="shared" ref="O383" si="435">SUBTOTAL(9,O375:O382)</f>
        <v>#REF!</v>
      </c>
      <c r="P383" s="12"/>
      <c r="Q383" s="11"/>
      <c r="R383" s="28"/>
      <c r="S383" s="30"/>
      <c r="T383" s="31"/>
      <c r="U383" s="22"/>
      <c r="V383" s="32"/>
      <c r="W383" s="33"/>
      <c r="X383" s="14"/>
      <c r="Y383" s="218"/>
      <c r="Z383" s="22"/>
      <c r="AA383" s="218"/>
      <c r="AB383" s="22"/>
      <c r="AC383" s="38"/>
      <c r="AD383" s="38"/>
      <c r="AE383" s="38"/>
      <c r="AF383" s="38"/>
      <c r="AG383" s="38"/>
      <c r="AH383" s="38"/>
      <c r="AI383" s="38"/>
      <c r="AJ383" s="38"/>
      <c r="AK383" s="38"/>
      <c r="AL383" s="38"/>
      <c r="AM383" s="38"/>
      <c r="AN383" s="38"/>
      <c r="AO383" s="38"/>
    </row>
    <row r="384" spans="1:41" ht="39">
      <c r="A384" s="11">
        <f t="shared" si="383"/>
        <v>43</v>
      </c>
      <c r="B384" s="16" t="str">
        <f>VLOOKUP(A384,'Tên tỉnh'!$A$3:$C$65,2,FALSE)</f>
        <v>VNPT Phú Thọ</v>
      </c>
      <c r="C384" s="17" t="str">
        <f>VLOOKUP(A384,'Tên tỉnh'!$A$3:$C$65,3,FALSE)</f>
        <v>Phú Thọ</v>
      </c>
      <c r="D384" s="18" t="s">
        <v>485</v>
      </c>
      <c r="E384" s="17" t="s">
        <v>486</v>
      </c>
      <c r="F384" s="19">
        <v>43633</v>
      </c>
      <c r="G384" s="11">
        <v>1</v>
      </c>
      <c r="H384" s="11" t="s">
        <v>487</v>
      </c>
      <c r="I384" s="20">
        <v>44056</v>
      </c>
      <c r="J384" s="21" t="s">
        <v>419</v>
      </c>
      <c r="K384" s="11" t="s">
        <v>26</v>
      </c>
      <c r="L384" s="13">
        <v>829150</v>
      </c>
      <c r="M384" s="13" t="e">
        <f>VLOOKUP(C384,[1]!Table1[[Province]:[Ngày HĐ dự phòng]],5,FALSE)</f>
        <v>#REF!</v>
      </c>
      <c r="N384" s="13" t="e">
        <f>VLOOKUP(C384,[1]!Table1[[Province]:[Ngày HĐ dự phòng]],6,FALSE)</f>
        <v>#REF!</v>
      </c>
      <c r="O384" s="13" t="e">
        <f t="shared" si="372"/>
        <v>#REF!</v>
      </c>
      <c r="P384" s="12"/>
      <c r="Q384" s="22" t="e">
        <f>VLOOKUP(C384,[1]!Table1[[Province]:[Ngày HĐ dự phòng]],15,FALSE)</f>
        <v>#REF!</v>
      </c>
      <c r="R384" s="12"/>
      <c r="S384" s="22">
        <v>44153</v>
      </c>
      <c r="T384" s="22">
        <v>44068</v>
      </c>
      <c r="U384" s="22" t="e">
        <f t="shared" ref="U384:U391" si="436">Q384</f>
        <v>#REF!</v>
      </c>
      <c r="V384" s="14" t="e">
        <f t="shared" ref="V384:V391" si="437">U384-T384+1</f>
        <v>#REF!</v>
      </c>
      <c r="W384" s="12">
        <v>45</v>
      </c>
      <c r="X384" s="14" t="e">
        <f t="shared" ref="X384:X391" si="438">V384-W384</f>
        <v>#REF!</v>
      </c>
      <c r="Y384" s="218" t="e">
        <f>VLOOKUP(C384,[1]!Table1[[Province]:[Ngày HĐ dự phòng]],34,FALSE)</f>
        <v>#REF!</v>
      </c>
      <c r="Z384" s="22" t="e">
        <f>VLOOKUP(C384,[1]!Table1[[Province]:[Ngày HĐ dự phòng]],35,FALSE)</f>
        <v>#REF!</v>
      </c>
      <c r="AA384" s="218" t="e">
        <f>VLOOKUP(C384,[1]!Table1[[Province]:[Ngày HĐ dự phòng]],36,FALSE)</f>
        <v>#REF!</v>
      </c>
      <c r="AB384" s="22" t="e">
        <f>VLOOKUP(C384,[1]!Table1[[Province]:[Ngày HĐ dự phòng]],37,FALSE)</f>
        <v>#REF!</v>
      </c>
      <c r="AC384" s="40" t="e">
        <f t="shared" ref="AC384:AC391" si="439">O384</f>
        <v>#REF!</v>
      </c>
      <c r="AD384" s="43" t="e">
        <f t="shared" ref="AD384:AD391" si="440">AC384*0.1</f>
        <v>#REF!</v>
      </c>
      <c r="AE384" s="43" t="e">
        <f t="shared" ref="AE384:AE391" si="441">AC384+AD384</f>
        <v>#REF!</v>
      </c>
      <c r="AF384" s="39" t="e">
        <f>VLOOKUP(C384,[1]!Table1[[Province]:[Ngày HĐ dự phòng]],13,FALSE)</f>
        <v>#REF!</v>
      </c>
      <c r="AG384" s="39" t="e">
        <f t="shared" ref="AG384:AG391" si="442">AF384</f>
        <v>#REF!</v>
      </c>
      <c r="AH384" s="39">
        <v>44068</v>
      </c>
      <c r="AI384" s="39">
        <v>44097</v>
      </c>
      <c r="AJ384" s="39">
        <v>44097</v>
      </c>
      <c r="AK384" s="231" t="s">
        <v>497</v>
      </c>
      <c r="AL384" s="230">
        <v>44153</v>
      </c>
      <c r="AM384" s="42">
        <v>3008400799</v>
      </c>
      <c r="AN384" s="230">
        <v>44913</v>
      </c>
      <c r="AO384" s="39" t="e">
        <f t="shared" ref="AO384:AO391" si="443">AF384</f>
        <v>#REF!</v>
      </c>
    </row>
    <row r="385" spans="1:41" ht="39">
      <c r="A385" s="11">
        <f t="shared" si="383"/>
        <v>43</v>
      </c>
      <c r="B385" s="16" t="str">
        <f>VLOOKUP(A385,'Tên tỉnh'!$A$3:$C$65,2,FALSE)</f>
        <v>VNPT Phú Thọ</v>
      </c>
      <c r="C385" s="17" t="str">
        <f>VLOOKUP(A385,'Tên tỉnh'!$A$3:$C$65,3,FALSE)</f>
        <v>Phú Thọ</v>
      </c>
      <c r="D385" s="18" t="s">
        <v>485</v>
      </c>
      <c r="E385" s="17" t="s">
        <v>486</v>
      </c>
      <c r="F385" s="19">
        <v>43633</v>
      </c>
      <c r="G385" s="11">
        <v>2</v>
      </c>
      <c r="H385" s="12" t="s">
        <v>488</v>
      </c>
      <c r="I385" s="20">
        <v>44056</v>
      </c>
      <c r="J385" s="21" t="s">
        <v>419</v>
      </c>
      <c r="K385" s="11" t="s">
        <v>26</v>
      </c>
      <c r="L385" s="13">
        <v>829150</v>
      </c>
      <c r="M385" s="13" t="e">
        <f>VLOOKUP(C385,[2]!Table1[[Province]:[Ngày HĐ dự phòng]],5,FALSE)</f>
        <v>#REF!</v>
      </c>
      <c r="N385" s="13" t="e">
        <f>VLOOKUP(C385,[2]!Table1[[Province]:[Ngày HĐ dự phòng]],6,FALSE)</f>
        <v>#REF!</v>
      </c>
      <c r="O385" s="13" t="e">
        <f t="shared" si="372"/>
        <v>#REF!</v>
      </c>
      <c r="P385" s="12"/>
      <c r="Q385" s="22" t="e">
        <f>VLOOKUP(C385,[2]!Table1[[Province]:[Ngày HĐ dự phòng]],14,FALSE)</f>
        <v>#REF!</v>
      </c>
      <c r="R385" s="12"/>
      <c r="S385" s="22">
        <v>44154</v>
      </c>
      <c r="T385" s="22">
        <v>44091</v>
      </c>
      <c r="U385" s="22" t="e">
        <f t="shared" si="436"/>
        <v>#REF!</v>
      </c>
      <c r="V385" s="14" t="e">
        <f t="shared" si="437"/>
        <v>#REF!</v>
      </c>
      <c r="W385" s="12">
        <v>30</v>
      </c>
      <c r="X385" s="14" t="e">
        <f t="shared" si="438"/>
        <v>#REF!</v>
      </c>
      <c r="Y385" s="218" t="e">
        <f>VLOOKUP(C385,[2]!Table1[[Province]:[Ngày HĐ dự phòng]],30,FALSE)</f>
        <v>#REF!</v>
      </c>
      <c r="Z385" s="22" t="e">
        <f>VLOOKUP(C385,[2]!Table1[[Province]:[Ngày HĐ dự phòng]],31,FALSE)</f>
        <v>#REF!</v>
      </c>
      <c r="AA385" s="218" t="e">
        <f>VLOOKUP(C385,[2]!Table1[[Province]:[Ngày HĐ dự phòng]],32,FALSE)</f>
        <v>#REF!</v>
      </c>
      <c r="AB385" s="22" t="e">
        <f>VLOOKUP(C385,[2]!Table1[[Province]:[Ngày HĐ dự phòng]],33,FALSE)</f>
        <v>#REF!</v>
      </c>
      <c r="AC385" s="40" t="e">
        <f t="shared" si="439"/>
        <v>#REF!</v>
      </c>
      <c r="AD385" s="43" t="e">
        <f t="shared" si="440"/>
        <v>#REF!</v>
      </c>
      <c r="AE385" s="43" t="e">
        <f t="shared" si="441"/>
        <v>#REF!</v>
      </c>
      <c r="AF385" s="39" t="e">
        <f>VLOOKUP(C385,[2]!Table1[[Province]:[Ngày HĐ dự phòng]],12,FALSE)</f>
        <v>#REF!</v>
      </c>
      <c r="AG385" s="39" t="e">
        <f t="shared" si="442"/>
        <v>#REF!</v>
      </c>
      <c r="AH385" s="39">
        <v>44091</v>
      </c>
      <c r="AI385" s="39">
        <v>44111</v>
      </c>
      <c r="AJ385" s="39">
        <v>44111</v>
      </c>
      <c r="AK385" s="231" t="s">
        <v>498</v>
      </c>
      <c r="AL385" s="230">
        <v>44154</v>
      </c>
      <c r="AM385" s="42">
        <v>1557031765</v>
      </c>
      <c r="AN385" s="230">
        <v>44914</v>
      </c>
      <c r="AO385" s="39" t="e">
        <f t="shared" si="443"/>
        <v>#REF!</v>
      </c>
    </row>
    <row r="386" spans="1:41" ht="39">
      <c r="A386" s="11">
        <f t="shared" si="383"/>
        <v>43</v>
      </c>
      <c r="B386" s="16" t="str">
        <f>VLOOKUP(A386,'Tên tỉnh'!$A$3:$C$65,2,FALSE)</f>
        <v>VNPT Phú Thọ</v>
      </c>
      <c r="C386" s="17" t="str">
        <f>VLOOKUP(A386,'Tên tỉnh'!$A$3:$C$65,3,FALSE)</f>
        <v>Phú Thọ</v>
      </c>
      <c r="D386" s="18" t="s">
        <v>485</v>
      </c>
      <c r="E386" s="17" t="s">
        <v>486</v>
      </c>
      <c r="F386" s="19">
        <v>43633</v>
      </c>
      <c r="G386" s="11">
        <v>3</v>
      </c>
      <c r="H386" s="12" t="s">
        <v>494</v>
      </c>
      <c r="I386" s="20">
        <v>44056</v>
      </c>
      <c r="J386" s="21" t="s">
        <v>419</v>
      </c>
      <c r="K386" s="11" t="s">
        <v>26</v>
      </c>
      <c r="L386" s="13">
        <v>829150</v>
      </c>
      <c r="M386" s="13" t="e">
        <f>VLOOKUP(C386,[3]!Table1[[Province]:[Ngày HĐ dự phòng]],5,FALSE)</f>
        <v>#REF!</v>
      </c>
      <c r="N386" s="13" t="e">
        <f>VLOOKUP(C386,[3]!Table1[[Province]:[Ngày HĐ dự phòng]],6,FALSE)</f>
        <v>#REF!</v>
      </c>
      <c r="O386" s="13" t="e">
        <f t="shared" si="372"/>
        <v>#REF!</v>
      </c>
      <c r="P386" s="12"/>
      <c r="Q386" s="22" t="e">
        <f>VLOOKUP(C386,[3]!Table1[[Province]:[Ngày HĐ dự phòng]],14,FALSE)</f>
        <v>#REF!</v>
      </c>
      <c r="R386" s="12"/>
      <c r="S386" s="22">
        <v>44180</v>
      </c>
      <c r="T386" s="22">
        <v>44118</v>
      </c>
      <c r="U386" s="22" t="e">
        <f t="shared" si="436"/>
        <v>#REF!</v>
      </c>
      <c r="V386" s="14" t="e">
        <f t="shared" si="437"/>
        <v>#REF!</v>
      </c>
      <c r="W386" s="12">
        <v>30</v>
      </c>
      <c r="X386" s="14" t="e">
        <f t="shared" si="438"/>
        <v>#REF!</v>
      </c>
      <c r="Y386" s="218" t="e">
        <f>VLOOKUP(C386,[3]!Table1[[Province]:[Ngày HĐ dự phòng]],30,FALSE)</f>
        <v>#REF!</v>
      </c>
      <c r="Z386" s="22" t="e">
        <f>VLOOKUP(C386,[3]!Table1[[Province]:[Ngày HĐ dự phòng]],31,FALSE)</f>
        <v>#REF!</v>
      </c>
      <c r="AA386" s="218" t="e">
        <f>VLOOKUP(C386,[3]!Table1[[Province]:[Ngày HĐ dự phòng]],32,FALSE)</f>
        <v>#REF!</v>
      </c>
      <c r="AB386" s="22" t="e">
        <f>VLOOKUP(C386,[3]!Table1[[Province]:[Ngày HĐ dự phòng]],33,FALSE)</f>
        <v>#REF!</v>
      </c>
      <c r="AC386" s="40" t="e">
        <f t="shared" si="439"/>
        <v>#REF!</v>
      </c>
      <c r="AD386" s="43" t="e">
        <f t="shared" si="440"/>
        <v>#REF!</v>
      </c>
      <c r="AE386" s="43" t="e">
        <f t="shared" si="441"/>
        <v>#REF!</v>
      </c>
      <c r="AF386" s="39" t="e">
        <f>VLOOKUP(C386,[3]!Table1[[Province]:[Ngày HĐ dự phòng]],12,FALSE)</f>
        <v>#REF!</v>
      </c>
      <c r="AG386" s="39" t="e">
        <f t="shared" si="442"/>
        <v>#REF!</v>
      </c>
      <c r="AH386" s="39">
        <v>44118</v>
      </c>
      <c r="AI386" s="39">
        <v>44132</v>
      </c>
      <c r="AJ386" s="39">
        <v>44132</v>
      </c>
      <c r="AK386" s="231" t="s">
        <v>499</v>
      </c>
      <c r="AL386" s="230">
        <v>44190</v>
      </c>
      <c r="AM386" s="42">
        <v>1453466784</v>
      </c>
      <c r="AN386" s="230">
        <v>44941</v>
      </c>
      <c r="AO386" s="39" t="e">
        <f t="shared" si="443"/>
        <v>#REF!</v>
      </c>
    </row>
    <row r="387" spans="1:41" ht="39">
      <c r="A387" s="11">
        <f t="shared" si="383"/>
        <v>43</v>
      </c>
      <c r="B387" s="16" t="str">
        <f>VLOOKUP(A387,'Tên tỉnh'!$A$3:$C$65,2,FALSE)</f>
        <v>VNPT Phú Thọ</v>
      </c>
      <c r="C387" s="17" t="str">
        <f>VLOOKUP(A387,'Tên tỉnh'!$A$3:$C$65,3,FALSE)</f>
        <v>Phú Thọ</v>
      </c>
      <c r="D387" s="18" t="s">
        <v>485</v>
      </c>
      <c r="E387" s="17" t="s">
        <v>486</v>
      </c>
      <c r="F387" s="19">
        <v>43633</v>
      </c>
      <c r="G387" s="11">
        <v>4</v>
      </c>
      <c r="H387" s="11" t="s">
        <v>489</v>
      </c>
      <c r="I387" s="20">
        <v>44056</v>
      </c>
      <c r="J387" s="21" t="s">
        <v>419</v>
      </c>
      <c r="K387" s="11" t="s">
        <v>26</v>
      </c>
      <c r="L387" s="13">
        <v>829150</v>
      </c>
      <c r="M387" s="13" t="e">
        <f>VLOOKUP(C387,[4]!Table1[[Province]:[Ngày HĐ dự phòng]],6,FALSE)</f>
        <v>#REF!</v>
      </c>
      <c r="N387" s="13" t="e">
        <f>VLOOKUP(C387,[4]!Table1[[Province]:[Ngày HĐ dự phòng]],7,FALSE)</f>
        <v>#REF!</v>
      </c>
      <c r="O387" s="13" t="e">
        <f t="shared" si="372"/>
        <v>#REF!</v>
      </c>
      <c r="P387" s="12"/>
      <c r="Q387" s="22" t="e">
        <f>VLOOKUP(C387,[4]!Table1[[Province]:[Ngày HĐ dự phòng]],16,FALSE)</f>
        <v>#REF!</v>
      </c>
      <c r="R387" s="12"/>
      <c r="S387" s="22">
        <v>44208</v>
      </c>
      <c r="T387" s="22">
        <v>44127</v>
      </c>
      <c r="U387" s="22" t="e">
        <f t="shared" si="436"/>
        <v>#REF!</v>
      </c>
      <c r="V387" s="14" t="e">
        <f t="shared" si="437"/>
        <v>#REF!</v>
      </c>
      <c r="W387" s="12">
        <v>30</v>
      </c>
      <c r="X387" s="14" t="e">
        <f t="shared" si="438"/>
        <v>#REF!</v>
      </c>
      <c r="Y387" s="218" t="e">
        <f>VLOOKUP(C387,[4]!Table1[[Province]:[Ngày HĐ dự phòng]],32,FALSE)</f>
        <v>#REF!</v>
      </c>
      <c r="Z387" s="22" t="e">
        <f>VLOOKUP(C387,[4]!Table1[[Province]:[Ngày HĐ dự phòng]],33,FALSE)</f>
        <v>#REF!</v>
      </c>
      <c r="AA387" s="218" t="e">
        <f>VLOOKUP(C387,[4]!Table1[[Province]:[Ngày HĐ dự phòng]],34,FALSE)</f>
        <v>#REF!</v>
      </c>
      <c r="AB387" s="22" t="e">
        <f>VLOOKUP(C387,[4]!Table1[[Province]:[Ngày HĐ dự phòng]],35,FALSE)</f>
        <v>#REF!</v>
      </c>
      <c r="AC387" s="40" t="e">
        <f t="shared" si="439"/>
        <v>#REF!</v>
      </c>
      <c r="AD387" s="43" t="e">
        <f t="shared" si="440"/>
        <v>#REF!</v>
      </c>
      <c r="AE387" s="43" t="e">
        <f t="shared" si="441"/>
        <v>#REF!</v>
      </c>
      <c r="AF387" s="39" t="e">
        <f>VLOOKUP(C387,[4]!Table1[[Province]:[Ngày HĐ dự phòng]],13,FALSE)</f>
        <v>#REF!</v>
      </c>
      <c r="AG387" s="39" t="e">
        <f t="shared" si="442"/>
        <v>#REF!</v>
      </c>
      <c r="AH387" s="39">
        <v>44127</v>
      </c>
      <c r="AI387" s="39">
        <v>44161</v>
      </c>
      <c r="AJ387" s="39">
        <v>44161</v>
      </c>
      <c r="AK387" s="231" t="s">
        <v>500</v>
      </c>
      <c r="AL387" s="230">
        <v>44214</v>
      </c>
      <c r="AM387" s="42">
        <v>241970845</v>
      </c>
      <c r="AN387" s="230">
        <v>44970</v>
      </c>
      <c r="AO387" s="39" t="e">
        <f t="shared" si="443"/>
        <v>#REF!</v>
      </c>
    </row>
    <row r="388" spans="1:41" ht="39">
      <c r="A388" s="11">
        <f t="shared" si="383"/>
        <v>43</v>
      </c>
      <c r="B388" s="16" t="str">
        <f>VLOOKUP(A388,'Tên tỉnh'!$A$3:$C$65,2,FALSE)</f>
        <v>VNPT Phú Thọ</v>
      </c>
      <c r="C388" s="17" t="str">
        <f>VLOOKUP(A388,'Tên tỉnh'!$A$3:$C$65,3,FALSE)</f>
        <v>Phú Thọ</v>
      </c>
      <c r="D388" s="18" t="s">
        <v>485</v>
      </c>
      <c r="E388" s="17" t="s">
        <v>486</v>
      </c>
      <c r="F388" s="19">
        <v>43633</v>
      </c>
      <c r="G388" s="11">
        <v>5</v>
      </c>
      <c r="H388" s="11" t="s">
        <v>490</v>
      </c>
      <c r="I388" s="20">
        <v>44056</v>
      </c>
      <c r="J388" s="21" t="s">
        <v>419</v>
      </c>
      <c r="K388" s="11" t="s">
        <v>26</v>
      </c>
      <c r="L388" s="13">
        <v>829150</v>
      </c>
      <c r="M388" s="13" t="e">
        <f>VLOOKUP(C388,[5]!Table1[[Province]:[Ngày HĐ dự phòng]],5,FALSE)</f>
        <v>#REF!</v>
      </c>
      <c r="N388" s="13" t="e">
        <f>VLOOKUP(C388,[5]!Table1[[Province]:[Ngày HĐ dự phòng]],6,FALSE)</f>
        <v>#REF!</v>
      </c>
      <c r="O388" s="13" t="e">
        <f t="shared" si="372"/>
        <v>#REF!</v>
      </c>
      <c r="P388" s="12"/>
      <c r="Q388" s="22" t="e">
        <f>VLOOKUP(C388,[5]!Table1[[Province]:[Ngày HĐ dự phòng]],14,FALSE)</f>
        <v>#REF!</v>
      </c>
      <c r="R388" s="12"/>
      <c r="S388" s="22">
        <v>44210</v>
      </c>
      <c r="T388" s="22">
        <v>44148</v>
      </c>
      <c r="U388" s="22" t="e">
        <f t="shared" si="436"/>
        <v>#REF!</v>
      </c>
      <c r="V388" s="14" t="e">
        <f t="shared" si="437"/>
        <v>#REF!</v>
      </c>
      <c r="W388" s="12">
        <v>30</v>
      </c>
      <c r="X388" s="14" t="e">
        <f t="shared" si="438"/>
        <v>#REF!</v>
      </c>
      <c r="Y388" s="218" t="e">
        <f>VLOOKUP(C388,[5]!Table1[[Province]:[Ngày HĐ dự phòng]],30,FALSE)</f>
        <v>#REF!</v>
      </c>
      <c r="Z388" s="22" t="e">
        <f>VLOOKUP(C388,[5]!Table1[[Province]:[Ngày HĐ dự phòng]],31,FALSE)</f>
        <v>#REF!</v>
      </c>
      <c r="AA388" s="218" t="e">
        <f>VLOOKUP(C388,[5]!Table1[[Province]:[Ngày HĐ dự phòng]],32,FALSE)</f>
        <v>#REF!</v>
      </c>
      <c r="AB388" s="22" t="e">
        <f>VLOOKUP(C388,[5]!Table1[[Province]:[Ngày HĐ dự phòng]],33,FALSE)</f>
        <v>#REF!</v>
      </c>
      <c r="AC388" s="40" t="e">
        <f t="shared" si="439"/>
        <v>#REF!</v>
      </c>
      <c r="AD388" s="43" t="e">
        <f t="shared" si="440"/>
        <v>#REF!</v>
      </c>
      <c r="AE388" s="43" t="e">
        <f t="shared" si="441"/>
        <v>#REF!</v>
      </c>
      <c r="AF388" s="39" t="e">
        <f>VLOOKUP(C388,[5]!Table1[[Province]:[Ngày HĐ dự phòng]],12,FALSE)</f>
        <v>#REF!</v>
      </c>
      <c r="AG388" s="39" t="e">
        <f t="shared" si="442"/>
        <v>#REF!</v>
      </c>
      <c r="AH388" s="39">
        <v>44148</v>
      </c>
      <c r="AI388" s="39">
        <v>44162</v>
      </c>
      <c r="AJ388" s="39">
        <v>44162</v>
      </c>
      <c r="AK388" s="232" t="s">
        <v>501</v>
      </c>
      <c r="AL388" s="230">
        <v>44214</v>
      </c>
      <c r="AM388" s="42">
        <v>786063220</v>
      </c>
      <c r="AN388" s="230">
        <v>44970</v>
      </c>
      <c r="AO388" s="39" t="e">
        <f t="shared" si="443"/>
        <v>#REF!</v>
      </c>
    </row>
    <row r="389" spans="1:41" ht="39">
      <c r="A389" s="11">
        <f t="shared" si="383"/>
        <v>43</v>
      </c>
      <c r="B389" s="16" t="str">
        <f>VLOOKUP(A389,'Tên tỉnh'!$A$3:$C$65,2,FALSE)</f>
        <v>VNPT Phú Thọ</v>
      </c>
      <c r="C389" s="17" t="str">
        <f>VLOOKUP(A389,'Tên tỉnh'!$A$3:$C$65,3,FALSE)</f>
        <v>Phú Thọ</v>
      </c>
      <c r="D389" s="18" t="s">
        <v>485</v>
      </c>
      <c r="E389" s="17" t="s">
        <v>486</v>
      </c>
      <c r="F389" s="19">
        <v>43633</v>
      </c>
      <c r="G389" s="11">
        <v>6</v>
      </c>
      <c r="H389" s="12" t="s">
        <v>491</v>
      </c>
      <c r="I389" s="20">
        <v>44056</v>
      </c>
      <c r="J389" s="21" t="s">
        <v>419</v>
      </c>
      <c r="K389" s="11" t="s">
        <v>26</v>
      </c>
      <c r="L389" s="13">
        <v>829150</v>
      </c>
      <c r="M389" s="13" t="e">
        <f>VLOOKUP(C389,[6]!Table1[[Province]:[Ngày HĐ dự phòng]],5,FALSE)</f>
        <v>#REF!</v>
      </c>
      <c r="N389" s="13" t="e">
        <f>VLOOKUP(C389,[6]!Table1[[Province]:[Ngày HĐ dự phòng]],6,FALSE)</f>
        <v>#REF!</v>
      </c>
      <c r="O389" s="13" t="e">
        <f t="shared" si="372"/>
        <v>#REF!</v>
      </c>
      <c r="P389" s="12"/>
      <c r="Q389" s="22" t="e">
        <f>VLOOKUP(C389,[6]!Table1[[Province]:[Ngày HĐ dự phòng]],14,FALSE)</f>
        <v>#REF!</v>
      </c>
      <c r="R389" s="12"/>
      <c r="S389" s="22">
        <v>44251</v>
      </c>
      <c r="T389" s="22">
        <v>44179</v>
      </c>
      <c r="U389" s="22" t="e">
        <f t="shared" si="436"/>
        <v>#REF!</v>
      </c>
      <c r="V389" s="14" t="e">
        <f t="shared" si="437"/>
        <v>#REF!</v>
      </c>
      <c r="W389" s="12">
        <v>30</v>
      </c>
      <c r="X389" s="14" t="e">
        <f t="shared" si="438"/>
        <v>#REF!</v>
      </c>
      <c r="Y389" s="218" t="e">
        <f>VLOOKUP(C389,[6]!Table1[[Province]:[Ngày HĐ dự phòng]],30,FALSE)</f>
        <v>#REF!</v>
      </c>
      <c r="Z389" s="22" t="e">
        <f>VLOOKUP(C389,[6]!Table1[[Province]:[Ngày HĐ dự phòng]],31,FALSE)</f>
        <v>#REF!</v>
      </c>
      <c r="AA389" s="218" t="e">
        <f>VLOOKUP(C389,[6]!Table1[[Province]:[Ngày HĐ dự phòng]],32,FALSE)</f>
        <v>#REF!</v>
      </c>
      <c r="AB389" s="22" t="e">
        <f>VLOOKUP(C389,[6]!Table1[[Province]:[Ngày HĐ dự phòng]],33,FALSE)</f>
        <v>#REF!</v>
      </c>
      <c r="AC389" s="40" t="e">
        <f t="shared" si="439"/>
        <v>#REF!</v>
      </c>
      <c r="AD389" s="43" t="e">
        <f t="shared" si="440"/>
        <v>#REF!</v>
      </c>
      <c r="AE389" s="43" t="e">
        <f t="shared" si="441"/>
        <v>#REF!</v>
      </c>
      <c r="AF389" s="39" t="e">
        <f>VLOOKUP(C389,[6]!Table1[[Province]:[Ngày HĐ dự phòng]],12,FALSE)</f>
        <v>#REF!</v>
      </c>
      <c r="AG389" s="39" t="e">
        <f t="shared" si="442"/>
        <v>#REF!</v>
      </c>
      <c r="AH389" s="39">
        <v>44179</v>
      </c>
      <c r="AI389" s="39">
        <v>44190</v>
      </c>
      <c r="AJ389" s="39">
        <v>44190</v>
      </c>
      <c r="AK389" s="232" t="s">
        <v>502</v>
      </c>
      <c r="AL389" s="230">
        <v>44259</v>
      </c>
      <c r="AM389" s="42">
        <v>1476131599</v>
      </c>
      <c r="AN389" s="230">
        <v>45012</v>
      </c>
      <c r="AO389" s="39" t="e">
        <f t="shared" si="443"/>
        <v>#REF!</v>
      </c>
    </row>
    <row r="390" spans="1:41" ht="39">
      <c r="A390" s="11">
        <f t="shared" si="383"/>
        <v>43</v>
      </c>
      <c r="B390" s="16" t="str">
        <f>VLOOKUP(A390,'Tên tỉnh'!$A$3:$C$65,2,FALSE)</f>
        <v>VNPT Phú Thọ</v>
      </c>
      <c r="C390" s="17" t="str">
        <f>VLOOKUP(A390,'Tên tỉnh'!$A$3:$C$65,3,FALSE)</f>
        <v>Phú Thọ</v>
      </c>
      <c r="D390" s="18" t="s">
        <v>485</v>
      </c>
      <c r="E390" s="17" t="s">
        <v>486</v>
      </c>
      <c r="F390" s="19">
        <v>43633</v>
      </c>
      <c r="G390" s="11">
        <v>7</v>
      </c>
      <c r="H390" s="11" t="s">
        <v>492</v>
      </c>
      <c r="I390" s="20">
        <v>44056</v>
      </c>
      <c r="J390" s="21" t="s">
        <v>419</v>
      </c>
      <c r="K390" s="11" t="s">
        <v>26</v>
      </c>
      <c r="L390" s="13">
        <v>829150</v>
      </c>
      <c r="M390" s="13" t="e">
        <f>VLOOKUP(C389,[7]!Table1[[Province]:[Ngày HĐ dự phòng]],6,FALSE)</f>
        <v>#REF!</v>
      </c>
      <c r="N390" s="13" t="e">
        <f>VLOOKUP(C389,[7]!Table1[[Province]:[Ngày HĐ dự phòng]],7,FALSE)</f>
        <v>#REF!</v>
      </c>
      <c r="O390" s="13" t="e">
        <f t="shared" ref="O390:O453" si="444">L390*M390</f>
        <v>#REF!</v>
      </c>
      <c r="P390" s="12"/>
      <c r="Q390" s="22" t="e">
        <f>VLOOKUP(C389,[7]!Table1[[Province]:[Ngày HĐ dự phòng]],16,FALSE)</f>
        <v>#REF!</v>
      </c>
      <c r="R390" s="12"/>
      <c r="S390" s="22">
        <v>44263</v>
      </c>
      <c r="T390" s="22">
        <v>44200</v>
      </c>
      <c r="U390" s="22" t="e">
        <f t="shared" si="436"/>
        <v>#REF!</v>
      </c>
      <c r="V390" s="14" t="e">
        <f t="shared" si="437"/>
        <v>#REF!</v>
      </c>
      <c r="W390" s="12">
        <v>30</v>
      </c>
      <c r="X390" s="14" t="e">
        <f t="shared" si="438"/>
        <v>#REF!</v>
      </c>
      <c r="Y390" s="218" t="e">
        <f>VLOOKUP(C389,[7]!Table1[[Province]:[Ngày HĐ dự phòng]],32,FALSE)</f>
        <v>#REF!</v>
      </c>
      <c r="Z390" s="22" t="e">
        <f>VLOOKUP(C389,[7]!Table1[[Province]:[Ngày HĐ dự phòng]],33,FALSE)</f>
        <v>#REF!</v>
      </c>
      <c r="AA390" s="218" t="e">
        <f>VLOOKUP(C389,[7]!Table1[[Province]:[Ngày HĐ dự phòng]],34,FALSE)</f>
        <v>#REF!</v>
      </c>
      <c r="AB390" s="22" t="e">
        <f>VLOOKUP(C389,[7]!Table1[[Province]:[Ngày HĐ dự phòng]],35,FALSE)</f>
        <v>#REF!</v>
      </c>
      <c r="AC390" s="40" t="e">
        <f t="shared" si="439"/>
        <v>#REF!</v>
      </c>
      <c r="AD390" s="43" t="e">
        <f t="shared" si="440"/>
        <v>#REF!</v>
      </c>
      <c r="AE390" s="43" t="e">
        <f t="shared" si="441"/>
        <v>#REF!</v>
      </c>
      <c r="AF390" s="39" t="e">
        <f>VLOOKUP(C389,[7]!Table1[[Province]:[Ngày HĐ dự phòng]],13,FALSE)</f>
        <v>#REF!</v>
      </c>
      <c r="AG390" s="39" t="e">
        <f t="shared" si="442"/>
        <v>#REF!</v>
      </c>
      <c r="AH390" s="39">
        <v>44200</v>
      </c>
      <c r="AI390" s="39">
        <v>44210</v>
      </c>
      <c r="AJ390" s="39">
        <v>44210</v>
      </c>
      <c r="AK390" s="232" t="s">
        <v>503</v>
      </c>
      <c r="AL390" s="230">
        <v>44272</v>
      </c>
      <c r="AM390" s="42">
        <v>492515100</v>
      </c>
      <c r="AN390" s="230">
        <v>45023</v>
      </c>
      <c r="AO390" s="39" t="e">
        <f t="shared" si="443"/>
        <v>#REF!</v>
      </c>
    </row>
    <row r="391" spans="1:41" ht="39">
      <c r="A391" s="11">
        <f t="shared" si="383"/>
        <v>43</v>
      </c>
      <c r="B391" s="16" t="str">
        <f>VLOOKUP(A391,'Tên tỉnh'!$A$3:$C$65,2,FALSE)</f>
        <v>VNPT Phú Thọ</v>
      </c>
      <c r="C391" s="17" t="str">
        <f>VLOOKUP(A391,'Tên tỉnh'!$A$3:$C$65,3,FALSE)</f>
        <v>Phú Thọ</v>
      </c>
      <c r="D391" s="18" t="s">
        <v>485</v>
      </c>
      <c r="E391" s="17" t="s">
        <v>486</v>
      </c>
      <c r="F391" s="19">
        <v>43633</v>
      </c>
      <c r="G391" s="11">
        <v>8</v>
      </c>
      <c r="H391" s="11" t="s">
        <v>493</v>
      </c>
      <c r="I391" s="20">
        <v>44056</v>
      </c>
      <c r="J391" s="21" t="s">
        <v>419</v>
      </c>
      <c r="K391" s="11" t="s">
        <v>26</v>
      </c>
      <c r="L391" s="13">
        <v>829150</v>
      </c>
      <c r="M391" s="13" t="e">
        <f>VLOOKUP(C391,[8]Sheet1!$B$2:$AH$2,5,FALSE)</f>
        <v>#N/A</v>
      </c>
      <c r="N391" s="13" t="e">
        <f>VLOOKUP(C391,[8]Sheet1!$B$2:$AH$2,6,FALSE)</f>
        <v>#N/A</v>
      </c>
      <c r="O391" s="13" t="e">
        <f t="shared" si="444"/>
        <v>#N/A</v>
      </c>
      <c r="P391" s="12"/>
      <c r="Q391" s="22" t="e">
        <f>VLOOKUP(C391,[8]Sheet1!$B$2:$AH$2,14,FALSE)</f>
        <v>#N/A</v>
      </c>
      <c r="R391" s="12"/>
      <c r="S391" s="22">
        <v>44279</v>
      </c>
      <c r="T391" s="22">
        <v>44223</v>
      </c>
      <c r="U391" s="22" t="e">
        <f t="shared" si="436"/>
        <v>#N/A</v>
      </c>
      <c r="V391" s="14" t="e">
        <f t="shared" si="437"/>
        <v>#N/A</v>
      </c>
      <c r="W391" s="12">
        <v>30</v>
      </c>
      <c r="X391" s="14" t="e">
        <f t="shared" si="438"/>
        <v>#N/A</v>
      </c>
      <c r="Y391" s="218" t="e">
        <f>VLOOKUP(C391,[8]Sheet1!$B$2:$AH$2,30,FALSE)</f>
        <v>#N/A</v>
      </c>
      <c r="Z391" s="22" t="e">
        <f>VLOOKUP(C391,[8]Sheet1!$B$2:$AH$2,31,FALSE)</f>
        <v>#N/A</v>
      </c>
      <c r="AA391" s="218" t="e">
        <f>VLOOKUP(C391,[8]Sheet1!$B$2:$AH$2,32,FALSE)</f>
        <v>#N/A</v>
      </c>
      <c r="AB391" s="22" t="e">
        <f>VLOOKUP(C391,[8]Sheet1!$B$2:$AH$2,33,FALSE)</f>
        <v>#N/A</v>
      </c>
      <c r="AC391" s="40" t="e">
        <f t="shared" si="439"/>
        <v>#N/A</v>
      </c>
      <c r="AD391" s="43" t="e">
        <f t="shared" si="440"/>
        <v>#N/A</v>
      </c>
      <c r="AE391" s="43" t="e">
        <f t="shared" si="441"/>
        <v>#N/A</v>
      </c>
      <c r="AF391" s="39" t="e">
        <f>VLOOKUP(C391,[8]Sheet1!$B$2:$AH$2,12,FALSE)</f>
        <v>#N/A</v>
      </c>
      <c r="AG391" s="39" t="e">
        <f t="shared" si="442"/>
        <v>#N/A</v>
      </c>
      <c r="AH391" s="39">
        <v>44223</v>
      </c>
      <c r="AI391" s="39">
        <v>44230</v>
      </c>
      <c r="AJ391" s="39">
        <v>44230</v>
      </c>
      <c r="AK391" s="232" t="s">
        <v>504</v>
      </c>
      <c r="AL391" s="230">
        <v>44288</v>
      </c>
      <c r="AM391" s="42">
        <v>262218688</v>
      </c>
      <c r="AN391" s="230">
        <v>45040</v>
      </c>
      <c r="AO391" s="39" t="e">
        <f t="shared" si="443"/>
        <v>#N/A</v>
      </c>
    </row>
    <row r="392" spans="1:41" ht="28.5" customHeight="1">
      <c r="A392" s="23"/>
      <c r="B392" s="24" t="str">
        <f t="shared" ref="B392" si="445">B384&amp;" Total"</f>
        <v>VNPT Phú Thọ Total</v>
      </c>
      <c r="C392" s="24"/>
      <c r="D392" s="25"/>
      <c r="E392" s="228"/>
      <c r="F392" s="26"/>
      <c r="G392" s="23"/>
      <c r="H392" s="25"/>
      <c r="I392" s="26"/>
      <c r="J392" s="27"/>
      <c r="K392" s="25"/>
      <c r="L392" s="28"/>
      <c r="M392" s="28"/>
      <c r="N392" s="28"/>
      <c r="O392" s="29" t="e">
        <f t="shared" ref="O392" si="446">SUBTOTAL(9,O384:O391)</f>
        <v>#REF!</v>
      </c>
      <c r="P392" s="12"/>
      <c r="Q392" s="11"/>
      <c r="R392" s="28"/>
      <c r="S392" s="30"/>
      <c r="T392" s="31"/>
      <c r="U392" s="22"/>
      <c r="V392" s="32"/>
      <c r="W392" s="33"/>
      <c r="X392" s="14"/>
      <c r="Y392" s="218"/>
      <c r="Z392" s="22"/>
      <c r="AA392" s="218"/>
      <c r="AB392" s="22"/>
      <c r="AC392" s="38"/>
      <c r="AD392" s="38"/>
      <c r="AE392" s="38"/>
      <c r="AF392" s="38"/>
      <c r="AG392" s="38"/>
      <c r="AH392" s="38"/>
      <c r="AI392" s="38"/>
      <c r="AJ392" s="38"/>
      <c r="AK392" s="38"/>
      <c r="AL392" s="38"/>
      <c r="AM392" s="38"/>
      <c r="AN392" s="38"/>
      <c r="AO392" s="38"/>
    </row>
    <row r="393" spans="1:41" ht="39">
      <c r="A393" s="11">
        <f t="shared" si="383"/>
        <v>44</v>
      </c>
      <c r="B393" s="16" t="str">
        <f>VLOOKUP(A393,'Tên tỉnh'!$A$3:$C$65,2,FALSE)</f>
        <v>VNPT Phú Yên</v>
      </c>
      <c r="C393" s="17" t="str">
        <f>VLOOKUP(A393,'Tên tỉnh'!$A$3:$C$65,3,FALSE)</f>
        <v>Phú Yên</v>
      </c>
      <c r="D393" s="18" t="s">
        <v>485</v>
      </c>
      <c r="E393" s="17" t="s">
        <v>486</v>
      </c>
      <c r="F393" s="19">
        <v>43633</v>
      </c>
      <c r="G393" s="11">
        <v>1</v>
      </c>
      <c r="H393" s="11" t="s">
        <v>487</v>
      </c>
      <c r="I393" s="20">
        <v>44056</v>
      </c>
      <c r="J393" s="21" t="s">
        <v>419</v>
      </c>
      <c r="K393" s="11" t="s">
        <v>26</v>
      </c>
      <c r="L393" s="13">
        <v>829150</v>
      </c>
      <c r="M393" s="13" t="e">
        <f>VLOOKUP(C393,[1]!Table1[[Province]:[Ngày HĐ dự phòng]],5,FALSE)</f>
        <v>#REF!</v>
      </c>
      <c r="N393" s="13" t="e">
        <f>VLOOKUP(C393,[1]!Table1[[Province]:[Ngày HĐ dự phòng]],6,FALSE)</f>
        <v>#REF!</v>
      </c>
      <c r="O393" s="13" t="e">
        <f t="shared" si="444"/>
        <v>#REF!</v>
      </c>
      <c r="P393" s="12"/>
      <c r="Q393" s="22" t="e">
        <f>VLOOKUP(C393,[1]!Table1[[Province]:[Ngày HĐ dự phòng]],15,FALSE)</f>
        <v>#REF!</v>
      </c>
      <c r="R393" s="12"/>
      <c r="S393" s="22">
        <v>44153</v>
      </c>
      <c r="T393" s="22">
        <v>44068</v>
      </c>
      <c r="U393" s="22" t="e">
        <f t="shared" ref="U393:U400" si="447">Q393</f>
        <v>#REF!</v>
      </c>
      <c r="V393" s="14" t="e">
        <f t="shared" ref="V393:V400" si="448">U393-T393+1</f>
        <v>#REF!</v>
      </c>
      <c r="W393" s="12">
        <v>45</v>
      </c>
      <c r="X393" s="14" t="e">
        <f t="shared" ref="X393:X400" si="449">V393-W393</f>
        <v>#REF!</v>
      </c>
      <c r="Y393" s="218" t="e">
        <f>VLOOKUP(C393,[1]!Table1[[Province]:[Ngày HĐ dự phòng]],34,FALSE)</f>
        <v>#REF!</v>
      </c>
      <c r="Z393" s="22" t="e">
        <f>VLOOKUP(C393,[1]!Table1[[Province]:[Ngày HĐ dự phòng]],35,FALSE)</f>
        <v>#REF!</v>
      </c>
      <c r="AA393" s="218" t="e">
        <f>VLOOKUP(C393,[1]!Table1[[Province]:[Ngày HĐ dự phòng]],36,FALSE)</f>
        <v>#REF!</v>
      </c>
      <c r="AB393" s="22" t="e">
        <f>VLOOKUP(C393,[1]!Table1[[Province]:[Ngày HĐ dự phòng]],37,FALSE)</f>
        <v>#REF!</v>
      </c>
      <c r="AC393" s="40" t="e">
        <f t="shared" ref="AC393:AC400" si="450">O393</f>
        <v>#REF!</v>
      </c>
      <c r="AD393" s="43" t="e">
        <f t="shared" ref="AD393:AD400" si="451">AC393*0.1</f>
        <v>#REF!</v>
      </c>
      <c r="AE393" s="43" t="e">
        <f t="shared" ref="AE393:AE400" si="452">AC393+AD393</f>
        <v>#REF!</v>
      </c>
      <c r="AF393" s="39" t="e">
        <f>VLOOKUP(C393,[1]!Table1[[Province]:[Ngày HĐ dự phòng]],13,FALSE)</f>
        <v>#REF!</v>
      </c>
      <c r="AG393" s="39" t="e">
        <f t="shared" ref="AG393:AG400" si="453">AF393</f>
        <v>#REF!</v>
      </c>
      <c r="AH393" s="39">
        <v>44068</v>
      </c>
      <c r="AI393" s="39">
        <v>44097</v>
      </c>
      <c r="AJ393" s="39">
        <v>44097</v>
      </c>
      <c r="AK393" s="231" t="s">
        <v>497</v>
      </c>
      <c r="AL393" s="230">
        <v>44153</v>
      </c>
      <c r="AM393" s="42">
        <v>3008400799</v>
      </c>
      <c r="AN393" s="230">
        <v>44913</v>
      </c>
      <c r="AO393" s="39" t="e">
        <f t="shared" ref="AO393:AO400" si="454">AF393</f>
        <v>#REF!</v>
      </c>
    </row>
    <row r="394" spans="1:41" ht="39">
      <c r="A394" s="11">
        <f t="shared" si="383"/>
        <v>44</v>
      </c>
      <c r="B394" s="16" t="str">
        <f>VLOOKUP(A394,'Tên tỉnh'!$A$3:$C$65,2,FALSE)</f>
        <v>VNPT Phú Yên</v>
      </c>
      <c r="C394" s="17" t="str">
        <f>VLOOKUP(A394,'Tên tỉnh'!$A$3:$C$65,3,FALSE)</f>
        <v>Phú Yên</v>
      </c>
      <c r="D394" s="18" t="s">
        <v>485</v>
      </c>
      <c r="E394" s="17" t="s">
        <v>486</v>
      </c>
      <c r="F394" s="19">
        <v>43633</v>
      </c>
      <c r="G394" s="11">
        <v>2</v>
      </c>
      <c r="H394" s="12" t="s">
        <v>488</v>
      </c>
      <c r="I394" s="20">
        <v>44056</v>
      </c>
      <c r="J394" s="21" t="s">
        <v>419</v>
      </c>
      <c r="K394" s="11" t="s">
        <v>26</v>
      </c>
      <c r="L394" s="13">
        <v>829150</v>
      </c>
      <c r="M394" s="13" t="e">
        <f>VLOOKUP(C394,[2]!Table1[[Province]:[Ngày HĐ dự phòng]],5,FALSE)</f>
        <v>#REF!</v>
      </c>
      <c r="N394" s="13" t="e">
        <f>VLOOKUP(C394,[2]!Table1[[Province]:[Ngày HĐ dự phòng]],6,FALSE)</f>
        <v>#REF!</v>
      </c>
      <c r="O394" s="13" t="e">
        <f t="shared" si="444"/>
        <v>#REF!</v>
      </c>
      <c r="P394" s="12"/>
      <c r="Q394" s="22" t="e">
        <f>VLOOKUP(C394,[2]!Table1[[Province]:[Ngày HĐ dự phòng]],14,FALSE)</f>
        <v>#REF!</v>
      </c>
      <c r="R394" s="12"/>
      <c r="S394" s="22">
        <v>44154</v>
      </c>
      <c r="T394" s="22">
        <v>44091</v>
      </c>
      <c r="U394" s="22" t="e">
        <f t="shared" si="447"/>
        <v>#REF!</v>
      </c>
      <c r="V394" s="14" t="e">
        <f t="shared" si="448"/>
        <v>#REF!</v>
      </c>
      <c r="W394" s="12">
        <v>30</v>
      </c>
      <c r="X394" s="14" t="e">
        <f t="shared" si="449"/>
        <v>#REF!</v>
      </c>
      <c r="Y394" s="218" t="e">
        <f>VLOOKUP(C394,[2]!Table1[[Province]:[Ngày HĐ dự phòng]],30,FALSE)</f>
        <v>#REF!</v>
      </c>
      <c r="Z394" s="22" t="e">
        <f>VLOOKUP(C394,[2]!Table1[[Province]:[Ngày HĐ dự phòng]],31,FALSE)</f>
        <v>#REF!</v>
      </c>
      <c r="AA394" s="218" t="e">
        <f>VLOOKUP(C394,[2]!Table1[[Province]:[Ngày HĐ dự phòng]],32,FALSE)</f>
        <v>#REF!</v>
      </c>
      <c r="AB394" s="22" t="e">
        <f>VLOOKUP(C394,[2]!Table1[[Province]:[Ngày HĐ dự phòng]],33,FALSE)</f>
        <v>#REF!</v>
      </c>
      <c r="AC394" s="40" t="e">
        <f t="shared" si="450"/>
        <v>#REF!</v>
      </c>
      <c r="AD394" s="43" t="e">
        <f t="shared" si="451"/>
        <v>#REF!</v>
      </c>
      <c r="AE394" s="43" t="e">
        <f t="shared" si="452"/>
        <v>#REF!</v>
      </c>
      <c r="AF394" s="39" t="e">
        <f>VLOOKUP(C394,[2]!Table1[[Province]:[Ngày HĐ dự phòng]],12,FALSE)</f>
        <v>#REF!</v>
      </c>
      <c r="AG394" s="39" t="e">
        <f t="shared" si="453"/>
        <v>#REF!</v>
      </c>
      <c r="AH394" s="39">
        <v>44091</v>
      </c>
      <c r="AI394" s="39">
        <v>44111</v>
      </c>
      <c r="AJ394" s="39">
        <v>44111</v>
      </c>
      <c r="AK394" s="231" t="s">
        <v>498</v>
      </c>
      <c r="AL394" s="230">
        <v>44154</v>
      </c>
      <c r="AM394" s="42">
        <v>1557031765</v>
      </c>
      <c r="AN394" s="230">
        <v>44914</v>
      </c>
      <c r="AO394" s="39" t="e">
        <f t="shared" si="454"/>
        <v>#REF!</v>
      </c>
    </row>
    <row r="395" spans="1:41" ht="39">
      <c r="A395" s="11">
        <f t="shared" si="383"/>
        <v>44</v>
      </c>
      <c r="B395" s="16" t="str">
        <f>VLOOKUP(A395,'Tên tỉnh'!$A$3:$C$65,2,FALSE)</f>
        <v>VNPT Phú Yên</v>
      </c>
      <c r="C395" s="17" t="str">
        <f>VLOOKUP(A395,'Tên tỉnh'!$A$3:$C$65,3,FALSE)</f>
        <v>Phú Yên</v>
      </c>
      <c r="D395" s="18" t="s">
        <v>485</v>
      </c>
      <c r="E395" s="17" t="s">
        <v>486</v>
      </c>
      <c r="F395" s="19">
        <v>43633</v>
      </c>
      <c r="G395" s="11">
        <v>3</v>
      </c>
      <c r="H395" s="12" t="s">
        <v>494</v>
      </c>
      <c r="I395" s="20">
        <v>44056</v>
      </c>
      <c r="J395" s="21" t="s">
        <v>419</v>
      </c>
      <c r="K395" s="11" t="s">
        <v>26</v>
      </c>
      <c r="L395" s="13">
        <v>829150</v>
      </c>
      <c r="M395" s="13" t="e">
        <f>VLOOKUP(C395,[3]!Table1[[Province]:[Ngày HĐ dự phòng]],5,FALSE)</f>
        <v>#REF!</v>
      </c>
      <c r="N395" s="13" t="e">
        <f>VLOOKUP(C395,[3]!Table1[[Province]:[Ngày HĐ dự phòng]],6,FALSE)</f>
        <v>#REF!</v>
      </c>
      <c r="O395" s="13" t="e">
        <f t="shared" si="444"/>
        <v>#REF!</v>
      </c>
      <c r="P395" s="12"/>
      <c r="Q395" s="22" t="e">
        <f>VLOOKUP(C395,[3]!Table1[[Province]:[Ngày HĐ dự phòng]],14,FALSE)</f>
        <v>#REF!</v>
      </c>
      <c r="R395" s="12"/>
      <c r="S395" s="22">
        <v>44180</v>
      </c>
      <c r="T395" s="22">
        <v>44118</v>
      </c>
      <c r="U395" s="22" t="e">
        <f t="shared" si="447"/>
        <v>#REF!</v>
      </c>
      <c r="V395" s="14" t="e">
        <f t="shared" si="448"/>
        <v>#REF!</v>
      </c>
      <c r="W395" s="12">
        <v>30</v>
      </c>
      <c r="X395" s="14" t="e">
        <f t="shared" si="449"/>
        <v>#REF!</v>
      </c>
      <c r="Y395" s="218" t="e">
        <f>VLOOKUP(C395,[3]!Table1[[Province]:[Ngày HĐ dự phòng]],30,FALSE)</f>
        <v>#REF!</v>
      </c>
      <c r="Z395" s="22" t="e">
        <f>VLOOKUP(C395,[3]!Table1[[Province]:[Ngày HĐ dự phòng]],31,FALSE)</f>
        <v>#REF!</v>
      </c>
      <c r="AA395" s="218" t="e">
        <f>VLOOKUP(C395,[3]!Table1[[Province]:[Ngày HĐ dự phòng]],32,FALSE)</f>
        <v>#REF!</v>
      </c>
      <c r="AB395" s="22" t="e">
        <f>VLOOKUP(C395,[3]!Table1[[Province]:[Ngày HĐ dự phòng]],33,FALSE)</f>
        <v>#REF!</v>
      </c>
      <c r="AC395" s="40" t="e">
        <f t="shared" si="450"/>
        <v>#REF!</v>
      </c>
      <c r="AD395" s="43" t="e">
        <f t="shared" si="451"/>
        <v>#REF!</v>
      </c>
      <c r="AE395" s="43" t="e">
        <f t="shared" si="452"/>
        <v>#REF!</v>
      </c>
      <c r="AF395" s="39" t="e">
        <f>VLOOKUP(C395,[3]!Table1[[Province]:[Ngày HĐ dự phòng]],12,FALSE)</f>
        <v>#REF!</v>
      </c>
      <c r="AG395" s="39" t="e">
        <f t="shared" si="453"/>
        <v>#REF!</v>
      </c>
      <c r="AH395" s="39">
        <v>44118</v>
      </c>
      <c r="AI395" s="39">
        <v>44132</v>
      </c>
      <c r="AJ395" s="39">
        <v>44132</v>
      </c>
      <c r="AK395" s="231" t="s">
        <v>499</v>
      </c>
      <c r="AL395" s="230">
        <v>44190</v>
      </c>
      <c r="AM395" s="42">
        <v>1453466784</v>
      </c>
      <c r="AN395" s="230">
        <v>44941</v>
      </c>
      <c r="AO395" s="39" t="e">
        <f t="shared" si="454"/>
        <v>#REF!</v>
      </c>
    </row>
    <row r="396" spans="1:41" ht="39">
      <c r="A396" s="11">
        <f t="shared" si="383"/>
        <v>44</v>
      </c>
      <c r="B396" s="16" t="str">
        <f>VLOOKUP(A396,'Tên tỉnh'!$A$3:$C$65,2,FALSE)</f>
        <v>VNPT Phú Yên</v>
      </c>
      <c r="C396" s="17" t="str">
        <f>VLOOKUP(A396,'Tên tỉnh'!$A$3:$C$65,3,FALSE)</f>
        <v>Phú Yên</v>
      </c>
      <c r="D396" s="18" t="s">
        <v>485</v>
      </c>
      <c r="E396" s="17" t="s">
        <v>486</v>
      </c>
      <c r="F396" s="19">
        <v>43633</v>
      </c>
      <c r="G396" s="11">
        <v>4</v>
      </c>
      <c r="H396" s="11" t="s">
        <v>489</v>
      </c>
      <c r="I396" s="20">
        <v>44056</v>
      </c>
      <c r="J396" s="21" t="s">
        <v>419</v>
      </c>
      <c r="K396" s="11" t="s">
        <v>26</v>
      </c>
      <c r="L396" s="13">
        <v>829150</v>
      </c>
      <c r="M396" s="13" t="e">
        <f>VLOOKUP(C396,[4]!Table1[[Province]:[Ngày HĐ dự phòng]],6,FALSE)</f>
        <v>#REF!</v>
      </c>
      <c r="N396" s="13" t="e">
        <f>VLOOKUP(C396,[4]!Table1[[Province]:[Ngày HĐ dự phòng]],7,FALSE)</f>
        <v>#REF!</v>
      </c>
      <c r="O396" s="13" t="e">
        <f t="shared" si="444"/>
        <v>#REF!</v>
      </c>
      <c r="P396" s="12"/>
      <c r="Q396" s="22" t="e">
        <f>VLOOKUP(C396,[4]!Table1[[Province]:[Ngày HĐ dự phòng]],16,FALSE)</f>
        <v>#REF!</v>
      </c>
      <c r="R396" s="12"/>
      <c r="S396" s="22">
        <v>44208</v>
      </c>
      <c r="T396" s="22">
        <v>44127</v>
      </c>
      <c r="U396" s="22" t="e">
        <f t="shared" si="447"/>
        <v>#REF!</v>
      </c>
      <c r="V396" s="14" t="e">
        <f t="shared" si="448"/>
        <v>#REF!</v>
      </c>
      <c r="W396" s="12">
        <v>30</v>
      </c>
      <c r="X396" s="14" t="e">
        <f t="shared" si="449"/>
        <v>#REF!</v>
      </c>
      <c r="Y396" s="218" t="e">
        <f>VLOOKUP(C396,[4]!Table1[[Province]:[Ngày HĐ dự phòng]],32,FALSE)</f>
        <v>#REF!</v>
      </c>
      <c r="Z396" s="22" t="e">
        <f>VLOOKUP(C396,[4]!Table1[[Province]:[Ngày HĐ dự phòng]],33,FALSE)</f>
        <v>#REF!</v>
      </c>
      <c r="AA396" s="218" t="e">
        <f>VLOOKUP(C396,[4]!Table1[[Province]:[Ngày HĐ dự phòng]],34,FALSE)</f>
        <v>#REF!</v>
      </c>
      <c r="AB396" s="22" t="e">
        <f>VLOOKUP(C396,[4]!Table1[[Province]:[Ngày HĐ dự phòng]],35,FALSE)</f>
        <v>#REF!</v>
      </c>
      <c r="AC396" s="40" t="e">
        <f t="shared" si="450"/>
        <v>#REF!</v>
      </c>
      <c r="AD396" s="43" t="e">
        <f t="shared" si="451"/>
        <v>#REF!</v>
      </c>
      <c r="AE396" s="43" t="e">
        <f t="shared" si="452"/>
        <v>#REF!</v>
      </c>
      <c r="AF396" s="39" t="e">
        <f>VLOOKUP(C396,[4]!Table1[[Province]:[Ngày HĐ dự phòng]],13,FALSE)</f>
        <v>#REF!</v>
      </c>
      <c r="AG396" s="39" t="e">
        <f t="shared" si="453"/>
        <v>#REF!</v>
      </c>
      <c r="AH396" s="39">
        <v>44127</v>
      </c>
      <c r="AI396" s="39">
        <v>44161</v>
      </c>
      <c r="AJ396" s="39">
        <v>44161</v>
      </c>
      <c r="AK396" s="231" t="s">
        <v>500</v>
      </c>
      <c r="AL396" s="230">
        <v>44214</v>
      </c>
      <c r="AM396" s="42">
        <v>241970845</v>
      </c>
      <c r="AN396" s="230">
        <v>44970</v>
      </c>
      <c r="AO396" s="39" t="e">
        <f t="shared" si="454"/>
        <v>#REF!</v>
      </c>
    </row>
    <row r="397" spans="1:41" ht="39">
      <c r="A397" s="11">
        <f t="shared" si="383"/>
        <v>44</v>
      </c>
      <c r="B397" s="16" t="str">
        <f>VLOOKUP(A397,'Tên tỉnh'!$A$3:$C$65,2,FALSE)</f>
        <v>VNPT Phú Yên</v>
      </c>
      <c r="C397" s="17" t="str">
        <f>VLOOKUP(A397,'Tên tỉnh'!$A$3:$C$65,3,FALSE)</f>
        <v>Phú Yên</v>
      </c>
      <c r="D397" s="18" t="s">
        <v>485</v>
      </c>
      <c r="E397" s="17" t="s">
        <v>486</v>
      </c>
      <c r="F397" s="19">
        <v>43633</v>
      </c>
      <c r="G397" s="11">
        <v>5</v>
      </c>
      <c r="H397" s="11" t="s">
        <v>490</v>
      </c>
      <c r="I397" s="20">
        <v>44056</v>
      </c>
      <c r="J397" s="21" t="s">
        <v>419</v>
      </c>
      <c r="K397" s="11" t="s">
        <v>26</v>
      </c>
      <c r="L397" s="13">
        <v>829150</v>
      </c>
      <c r="M397" s="13" t="e">
        <f>VLOOKUP(C397,[5]!Table1[[Province]:[Ngày HĐ dự phòng]],5,FALSE)</f>
        <v>#REF!</v>
      </c>
      <c r="N397" s="13" t="e">
        <f>VLOOKUP(C397,[5]!Table1[[Province]:[Ngày HĐ dự phòng]],6,FALSE)</f>
        <v>#REF!</v>
      </c>
      <c r="O397" s="13" t="e">
        <f t="shared" si="444"/>
        <v>#REF!</v>
      </c>
      <c r="P397" s="12"/>
      <c r="Q397" s="22" t="e">
        <f>VLOOKUP(C397,[5]!Table1[[Province]:[Ngày HĐ dự phòng]],14,FALSE)</f>
        <v>#REF!</v>
      </c>
      <c r="R397" s="12"/>
      <c r="S397" s="22">
        <v>44210</v>
      </c>
      <c r="T397" s="22">
        <v>44148</v>
      </c>
      <c r="U397" s="22" t="e">
        <f t="shared" si="447"/>
        <v>#REF!</v>
      </c>
      <c r="V397" s="14" t="e">
        <f t="shared" si="448"/>
        <v>#REF!</v>
      </c>
      <c r="W397" s="12">
        <v>30</v>
      </c>
      <c r="X397" s="14" t="e">
        <f t="shared" si="449"/>
        <v>#REF!</v>
      </c>
      <c r="Y397" s="218" t="e">
        <f>VLOOKUP(C397,[5]!Table1[[Province]:[Ngày HĐ dự phòng]],30,FALSE)</f>
        <v>#REF!</v>
      </c>
      <c r="Z397" s="22" t="e">
        <f>VLOOKUP(C397,[5]!Table1[[Province]:[Ngày HĐ dự phòng]],31,FALSE)</f>
        <v>#REF!</v>
      </c>
      <c r="AA397" s="218" t="e">
        <f>VLOOKUP(C397,[5]!Table1[[Province]:[Ngày HĐ dự phòng]],32,FALSE)</f>
        <v>#REF!</v>
      </c>
      <c r="AB397" s="22" t="e">
        <f>VLOOKUP(C397,[5]!Table1[[Province]:[Ngày HĐ dự phòng]],33,FALSE)</f>
        <v>#REF!</v>
      </c>
      <c r="AC397" s="40" t="e">
        <f t="shared" si="450"/>
        <v>#REF!</v>
      </c>
      <c r="AD397" s="43" t="e">
        <f t="shared" si="451"/>
        <v>#REF!</v>
      </c>
      <c r="AE397" s="43" t="e">
        <f t="shared" si="452"/>
        <v>#REF!</v>
      </c>
      <c r="AF397" s="39" t="e">
        <f>VLOOKUP(C397,[5]!Table1[[Province]:[Ngày HĐ dự phòng]],12,FALSE)</f>
        <v>#REF!</v>
      </c>
      <c r="AG397" s="39" t="e">
        <f t="shared" si="453"/>
        <v>#REF!</v>
      </c>
      <c r="AH397" s="39">
        <v>44148</v>
      </c>
      <c r="AI397" s="39">
        <v>44162</v>
      </c>
      <c r="AJ397" s="39">
        <v>44162</v>
      </c>
      <c r="AK397" s="232" t="s">
        <v>501</v>
      </c>
      <c r="AL397" s="230">
        <v>44214</v>
      </c>
      <c r="AM397" s="42">
        <v>786063220</v>
      </c>
      <c r="AN397" s="230">
        <v>44970</v>
      </c>
      <c r="AO397" s="39" t="e">
        <f t="shared" si="454"/>
        <v>#REF!</v>
      </c>
    </row>
    <row r="398" spans="1:41" ht="39">
      <c r="A398" s="11">
        <f t="shared" si="383"/>
        <v>44</v>
      </c>
      <c r="B398" s="16" t="str">
        <f>VLOOKUP(A398,'Tên tỉnh'!$A$3:$C$65,2,FALSE)</f>
        <v>VNPT Phú Yên</v>
      </c>
      <c r="C398" s="17" t="str">
        <f>VLOOKUP(A398,'Tên tỉnh'!$A$3:$C$65,3,FALSE)</f>
        <v>Phú Yên</v>
      </c>
      <c r="D398" s="18" t="s">
        <v>485</v>
      </c>
      <c r="E398" s="17" t="s">
        <v>486</v>
      </c>
      <c r="F398" s="19">
        <v>43633</v>
      </c>
      <c r="G398" s="11">
        <v>6</v>
      </c>
      <c r="H398" s="12" t="s">
        <v>491</v>
      </c>
      <c r="I398" s="20">
        <v>44056</v>
      </c>
      <c r="J398" s="21" t="s">
        <v>419</v>
      </c>
      <c r="K398" s="11" t="s">
        <v>26</v>
      </c>
      <c r="L398" s="13">
        <v>829150</v>
      </c>
      <c r="M398" s="13" t="e">
        <f>VLOOKUP(C398,[6]!Table1[[Province]:[Ngày HĐ dự phòng]],5,FALSE)</f>
        <v>#REF!</v>
      </c>
      <c r="N398" s="13" t="e">
        <f>VLOOKUP(C398,[6]!Table1[[Province]:[Ngày HĐ dự phòng]],6,FALSE)</f>
        <v>#REF!</v>
      </c>
      <c r="O398" s="13" t="e">
        <f t="shared" si="444"/>
        <v>#REF!</v>
      </c>
      <c r="P398" s="12"/>
      <c r="Q398" s="22" t="e">
        <f>VLOOKUP(C398,[6]!Table1[[Province]:[Ngày HĐ dự phòng]],14,FALSE)</f>
        <v>#REF!</v>
      </c>
      <c r="R398" s="12"/>
      <c r="S398" s="22">
        <v>44251</v>
      </c>
      <c r="T398" s="22">
        <v>44179</v>
      </c>
      <c r="U398" s="22" t="e">
        <f t="shared" si="447"/>
        <v>#REF!</v>
      </c>
      <c r="V398" s="14" t="e">
        <f t="shared" si="448"/>
        <v>#REF!</v>
      </c>
      <c r="W398" s="12">
        <v>30</v>
      </c>
      <c r="X398" s="14" t="e">
        <f t="shared" si="449"/>
        <v>#REF!</v>
      </c>
      <c r="Y398" s="218" t="e">
        <f>VLOOKUP(C398,[6]!Table1[[Province]:[Ngày HĐ dự phòng]],30,FALSE)</f>
        <v>#REF!</v>
      </c>
      <c r="Z398" s="22" t="e">
        <f>VLOOKUP(C398,[6]!Table1[[Province]:[Ngày HĐ dự phòng]],31,FALSE)</f>
        <v>#REF!</v>
      </c>
      <c r="AA398" s="218" t="e">
        <f>VLOOKUP(C398,[6]!Table1[[Province]:[Ngày HĐ dự phòng]],32,FALSE)</f>
        <v>#REF!</v>
      </c>
      <c r="AB398" s="22" t="e">
        <f>VLOOKUP(C398,[6]!Table1[[Province]:[Ngày HĐ dự phòng]],33,FALSE)</f>
        <v>#REF!</v>
      </c>
      <c r="AC398" s="40" t="e">
        <f t="shared" si="450"/>
        <v>#REF!</v>
      </c>
      <c r="AD398" s="43" t="e">
        <f t="shared" si="451"/>
        <v>#REF!</v>
      </c>
      <c r="AE398" s="43" t="e">
        <f t="shared" si="452"/>
        <v>#REF!</v>
      </c>
      <c r="AF398" s="39" t="e">
        <f>VLOOKUP(C398,[6]!Table1[[Province]:[Ngày HĐ dự phòng]],12,FALSE)</f>
        <v>#REF!</v>
      </c>
      <c r="AG398" s="39" t="e">
        <f t="shared" si="453"/>
        <v>#REF!</v>
      </c>
      <c r="AH398" s="39">
        <v>44179</v>
      </c>
      <c r="AI398" s="39">
        <v>44190</v>
      </c>
      <c r="AJ398" s="39">
        <v>44190</v>
      </c>
      <c r="AK398" s="232" t="s">
        <v>502</v>
      </c>
      <c r="AL398" s="230">
        <v>44259</v>
      </c>
      <c r="AM398" s="42">
        <v>1476131599</v>
      </c>
      <c r="AN398" s="230">
        <v>45012</v>
      </c>
      <c r="AO398" s="39" t="e">
        <f t="shared" si="454"/>
        <v>#REF!</v>
      </c>
    </row>
    <row r="399" spans="1:41" ht="39">
      <c r="A399" s="11">
        <f t="shared" ref="A399:A462" si="455">A390+1</f>
        <v>44</v>
      </c>
      <c r="B399" s="16" t="str">
        <f>VLOOKUP(A399,'Tên tỉnh'!$A$3:$C$65,2,FALSE)</f>
        <v>VNPT Phú Yên</v>
      </c>
      <c r="C399" s="17" t="str">
        <f>VLOOKUP(A399,'Tên tỉnh'!$A$3:$C$65,3,FALSE)</f>
        <v>Phú Yên</v>
      </c>
      <c r="D399" s="18" t="s">
        <v>485</v>
      </c>
      <c r="E399" s="17" t="s">
        <v>486</v>
      </c>
      <c r="F399" s="19">
        <v>43633</v>
      </c>
      <c r="G399" s="11">
        <v>7</v>
      </c>
      <c r="H399" s="11" t="s">
        <v>492</v>
      </c>
      <c r="I399" s="20">
        <v>44056</v>
      </c>
      <c r="J399" s="21" t="s">
        <v>419</v>
      </c>
      <c r="K399" s="11" t="s">
        <v>26</v>
      </c>
      <c r="L399" s="13">
        <v>829150</v>
      </c>
      <c r="M399" s="13" t="e">
        <f>VLOOKUP(C398,[7]!Table1[[Province]:[Ngày HĐ dự phòng]],6,FALSE)</f>
        <v>#REF!</v>
      </c>
      <c r="N399" s="13" t="e">
        <f>VLOOKUP(C398,[7]!Table1[[Province]:[Ngày HĐ dự phòng]],7,FALSE)</f>
        <v>#REF!</v>
      </c>
      <c r="O399" s="13" t="e">
        <f t="shared" si="444"/>
        <v>#REF!</v>
      </c>
      <c r="P399" s="12"/>
      <c r="Q399" s="22" t="e">
        <f>VLOOKUP(C398,[7]!Table1[[Province]:[Ngày HĐ dự phòng]],16,FALSE)</f>
        <v>#REF!</v>
      </c>
      <c r="R399" s="12"/>
      <c r="S399" s="22">
        <v>44263</v>
      </c>
      <c r="T399" s="22">
        <v>44200</v>
      </c>
      <c r="U399" s="22" t="e">
        <f t="shared" si="447"/>
        <v>#REF!</v>
      </c>
      <c r="V399" s="14" t="e">
        <f t="shared" si="448"/>
        <v>#REF!</v>
      </c>
      <c r="W399" s="12">
        <v>30</v>
      </c>
      <c r="X399" s="14" t="e">
        <f t="shared" si="449"/>
        <v>#REF!</v>
      </c>
      <c r="Y399" s="218" t="e">
        <f>VLOOKUP(C398,[7]!Table1[[Province]:[Ngày HĐ dự phòng]],32,FALSE)</f>
        <v>#REF!</v>
      </c>
      <c r="Z399" s="22" t="e">
        <f>VLOOKUP(C398,[7]!Table1[[Province]:[Ngày HĐ dự phòng]],33,FALSE)</f>
        <v>#REF!</v>
      </c>
      <c r="AA399" s="218" t="e">
        <f>VLOOKUP(C398,[7]!Table1[[Province]:[Ngày HĐ dự phòng]],34,FALSE)</f>
        <v>#REF!</v>
      </c>
      <c r="AB399" s="22" t="e">
        <f>VLOOKUP(C398,[7]!Table1[[Province]:[Ngày HĐ dự phòng]],35,FALSE)</f>
        <v>#REF!</v>
      </c>
      <c r="AC399" s="40" t="e">
        <f t="shared" si="450"/>
        <v>#REF!</v>
      </c>
      <c r="AD399" s="43" t="e">
        <f t="shared" si="451"/>
        <v>#REF!</v>
      </c>
      <c r="AE399" s="43" t="e">
        <f t="shared" si="452"/>
        <v>#REF!</v>
      </c>
      <c r="AF399" s="39" t="e">
        <f>VLOOKUP(C398,[7]!Table1[[Province]:[Ngày HĐ dự phòng]],13,FALSE)</f>
        <v>#REF!</v>
      </c>
      <c r="AG399" s="39" t="e">
        <f t="shared" si="453"/>
        <v>#REF!</v>
      </c>
      <c r="AH399" s="39">
        <v>44200</v>
      </c>
      <c r="AI399" s="39">
        <v>44210</v>
      </c>
      <c r="AJ399" s="39">
        <v>44210</v>
      </c>
      <c r="AK399" s="232" t="s">
        <v>503</v>
      </c>
      <c r="AL399" s="230">
        <v>44272</v>
      </c>
      <c r="AM399" s="42">
        <v>492515100</v>
      </c>
      <c r="AN399" s="230">
        <v>45023</v>
      </c>
      <c r="AO399" s="39" t="e">
        <f t="shared" si="454"/>
        <v>#REF!</v>
      </c>
    </row>
    <row r="400" spans="1:41" ht="39">
      <c r="A400" s="11">
        <f t="shared" si="455"/>
        <v>44</v>
      </c>
      <c r="B400" s="16" t="str">
        <f>VLOOKUP(A400,'Tên tỉnh'!$A$3:$C$65,2,FALSE)</f>
        <v>VNPT Phú Yên</v>
      </c>
      <c r="C400" s="17" t="str">
        <f>VLOOKUP(A400,'Tên tỉnh'!$A$3:$C$65,3,FALSE)</f>
        <v>Phú Yên</v>
      </c>
      <c r="D400" s="18" t="s">
        <v>485</v>
      </c>
      <c r="E400" s="17" t="s">
        <v>486</v>
      </c>
      <c r="F400" s="19">
        <v>43633</v>
      </c>
      <c r="G400" s="11">
        <v>8</v>
      </c>
      <c r="H400" s="11" t="s">
        <v>493</v>
      </c>
      <c r="I400" s="20">
        <v>44056</v>
      </c>
      <c r="J400" s="21" t="s">
        <v>419</v>
      </c>
      <c r="K400" s="11" t="s">
        <v>26</v>
      </c>
      <c r="L400" s="13">
        <v>829150</v>
      </c>
      <c r="M400" s="13" t="e">
        <f>VLOOKUP(C400,[8]Sheet1!$B$2:$AH$2,5,FALSE)</f>
        <v>#N/A</v>
      </c>
      <c r="N400" s="13" t="e">
        <f>VLOOKUP(C400,[8]Sheet1!$B$2:$AH$2,6,FALSE)</f>
        <v>#N/A</v>
      </c>
      <c r="O400" s="13" t="e">
        <f t="shared" si="444"/>
        <v>#N/A</v>
      </c>
      <c r="P400" s="12"/>
      <c r="Q400" s="22" t="e">
        <f>VLOOKUP(C400,[8]Sheet1!$B$2:$AH$2,14,FALSE)</f>
        <v>#N/A</v>
      </c>
      <c r="R400" s="12"/>
      <c r="S400" s="22">
        <v>44279</v>
      </c>
      <c r="T400" s="22">
        <v>44223</v>
      </c>
      <c r="U400" s="22" t="e">
        <f t="shared" si="447"/>
        <v>#N/A</v>
      </c>
      <c r="V400" s="14" t="e">
        <f t="shared" si="448"/>
        <v>#N/A</v>
      </c>
      <c r="W400" s="12">
        <v>30</v>
      </c>
      <c r="X400" s="14" t="e">
        <f t="shared" si="449"/>
        <v>#N/A</v>
      </c>
      <c r="Y400" s="218" t="e">
        <f>VLOOKUP(C400,[8]Sheet1!$B$2:$AH$2,30,FALSE)</f>
        <v>#N/A</v>
      </c>
      <c r="Z400" s="22" t="e">
        <f>VLOOKUP(C400,[8]Sheet1!$B$2:$AH$2,31,FALSE)</f>
        <v>#N/A</v>
      </c>
      <c r="AA400" s="218" t="e">
        <f>VLOOKUP(C400,[8]Sheet1!$B$2:$AH$2,32,FALSE)</f>
        <v>#N/A</v>
      </c>
      <c r="AB400" s="22" t="e">
        <f>VLOOKUP(C400,[8]Sheet1!$B$2:$AH$2,33,FALSE)</f>
        <v>#N/A</v>
      </c>
      <c r="AC400" s="40" t="e">
        <f t="shared" si="450"/>
        <v>#N/A</v>
      </c>
      <c r="AD400" s="43" t="e">
        <f t="shared" si="451"/>
        <v>#N/A</v>
      </c>
      <c r="AE400" s="43" t="e">
        <f t="shared" si="452"/>
        <v>#N/A</v>
      </c>
      <c r="AF400" s="39" t="e">
        <f>VLOOKUP(C400,[8]Sheet1!$B$2:$AH$2,12,FALSE)</f>
        <v>#N/A</v>
      </c>
      <c r="AG400" s="39" t="e">
        <f t="shared" si="453"/>
        <v>#N/A</v>
      </c>
      <c r="AH400" s="39">
        <v>44223</v>
      </c>
      <c r="AI400" s="39">
        <v>44230</v>
      </c>
      <c r="AJ400" s="39">
        <v>44230</v>
      </c>
      <c r="AK400" s="232" t="s">
        <v>504</v>
      </c>
      <c r="AL400" s="230">
        <v>44288</v>
      </c>
      <c r="AM400" s="42">
        <v>262218688</v>
      </c>
      <c r="AN400" s="230">
        <v>45040</v>
      </c>
      <c r="AO400" s="39" t="e">
        <f t="shared" si="454"/>
        <v>#N/A</v>
      </c>
    </row>
    <row r="401" spans="1:41" ht="28.5" customHeight="1">
      <c r="A401" s="23"/>
      <c r="B401" s="24" t="str">
        <f t="shared" ref="B401" si="456">B393&amp;" Total"</f>
        <v>VNPT Phú Yên Total</v>
      </c>
      <c r="C401" s="24"/>
      <c r="D401" s="25"/>
      <c r="E401" s="228"/>
      <c r="F401" s="26"/>
      <c r="G401" s="23"/>
      <c r="H401" s="25"/>
      <c r="I401" s="26"/>
      <c r="J401" s="27"/>
      <c r="K401" s="25"/>
      <c r="L401" s="28"/>
      <c r="M401" s="28"/>
      <c r="N401" s="28"/>
      <c r="O401" s="29" t="e">
        <f t="shared" ref="O401" si="457">SUBTOTAL(9,O393:O400)</f>
        <v>#REF!</v>
      </c>
      <c r="P401" s="12"/>
      <c r="Q401" s="11"/>
      <c r="R401" s="28"/>
      <c r="S401" s="30"/>
      <c r="T401" s="31"/>
      <c r="U401" s="22"/>
      <c r="V401" s="32"/>
      <c r="W401" s="33"/>
      <c r="X401" s="14"/>
      <c r="Y401" s="218"/>
      <c r="Z401" s="22"/>
      <c r="AA401" s="218"/>
      <c r="AB401" s="22"/>
      <c r="AC401" s="38"/>
      <c r="AD401" s="38"/>
      <c r="AE401" s="38"/>
      <c r="AF401" s="38"/>
      <c r="AG401" s="38"/>
      <c r="AH401" s="38"/>
      <c r="AI401" s="38"/>
      <c r="AJ401" s="38"/>
      <c r="AK401" s="38"/>
      <c r="AL401" s="38"/>
      <c r="AM401" s="38"/>
      <c r="AN401" s="38"/>
      <c r="AO401" s="38"/>
    </row>
    <row r="402" spans="1:41" ht="39">
      <c r="A402" s="11">
        <f t="shared" si="455"/>
        <v>45</v>
      </c>
      <c r="B402" s="16" t="str">
        <f>VLOOKUP(A402,'Tên tỉnh'!$A$3:$C$65,2,FALSE)</f>
        <v>VNPT Quảng Bình</v>
      </c>
      <c r="C402" s="17" t="str">
        <f>VLOOKUP(A402,'Tên tỉnh'!$A$3:$C$65,3,FALSE)</f>
        <v>Quảng Bình</v>
      </c>
      <c r="D402" s="18" t="s">
        <v>485</v>
      </c>
      <c r="E402" s="17" t="s">
        <v>486</v>
      </c>
      <c r="F402" s="19">
        <v>43633</v>
      </c>
      <c r="G402" s="11">
        <v>1</v>
      </c>
      <c r="H402" s="11" t="s">
        <v>487</v>
      </c>
      <c r="I402" s="20">
        <v>44056</v>
      </c>
      <c r="J402" s="21" t="s">
        <v>419</v>
      </c>
      <c r="K402" s="11" t="s">
        <v>26</v>
      </c>
      <c r="L402" s="13">
        <v>829150</v>
      </c>
      <c r="M402" s="13" t="e">
        <f>VLOOKUP(C402,[1]!Table1[[Province]:[Ngày HĐ dự phòng]],5,FALSE)</f>
        <v>#REF!</v>
      </c>
      <c r="N402" s="13" t="e">
        <f>VLOOKUP(C402,[1]!Table1[[Province]:[Ngày HĐ dự phòng]],6,FALSE)</f>
        <v>#REF!</v>
      </c>
      <c r="O402" s="13" t="e">
        <f t="shared" si="444"/>
        <v>#REF!</v>
      </c>
      <c r="P402" s="12"/>
      <c r="Q402" s="22" t="e">
        <f>VLOOKUP(C402,[1]!Table1[[Province]:[Ngày HĐ dự phòng]],15,FALSE)</f>
        <v>#REF!</v>
      </c>
      <c r="R402" s="12"/>
      <c r="S402" s="22">
        <v>44153</v>
      </c>
      <c r="T402" s="22">
        <v>44068</v>
      </c>
      <c r="U402" s="22" t="e">
        <f t="shared" ref="U402:U409" si="458">Q402</f>
        <v>#REF!</v>
      </c>
      <c r="V402" s="14" t="e">
        <f t="shared" ref="V402:V409" si="459">U402-T402+1</f>
        <v>#REF!</v>
      </c>
      <c r="W402" s="12">
        <v>45</v>
      </c>
      <c r="X402" s="14" t="e">
        <f t="shared" ref="X402:X409" si="460">V402-W402</f>
        <v>#REF!</v>
      </c>
      <c r="Y402" s="218" t="e">
        <f>VLOOKUP(C402,[1]!Table1[[Province]:[Ngày HĐ dự phòng]],34,FALSE)</f>
        <v>#REF!</v>
      </c>
      <c r="Z402" s="22" t="e">
        <f>VLOOKUP(C402,[1]!Table1[[Province]:[Ngày HĐ dự phòng]],35,FALSE)</f>
        <v>#REF!</v>
      </c>
      <c r="AA402" s="218" t="e">
        <f>VLOOKUP(C402,[1]!Table1[[Province]:[Ngày HĐ dự phòng]],36,FALSE)</f>
        <v>#REF!</v>
      </c>
      <c r="AB402" s="22" t="e">
        <f>VLOOKUP(C402,[1]!Table1[[Province]:[Ngày HĐ dự phòng]],37,FALSE)</f>
        <v>#REF!</v>
      </c>
      <c r="AC402" s="40" t="e">
        <f t="shared" ref="AC402:AC409" si="461">O402</f>
        <v>#REF!</v>
      </c>
      <c r="AD402" s="43" t="e">
        <f t="shared" ref="AD402:AD409" si="462">AC402*0.1</f>
        <v>#REF!</v>
      </c>
      <c r="AE402" s="43" t="e">
        <f t="shared" ref="AE402:AE409" si="463">AC402+AD402</f>
        <v>#REF!</v>
      </c>
      <c r="AF402" s="39" t="e">
        <f>VLOOKUP(C402,[1]!Table1[[Province]:[Ngày HĐ dự phòng]],13,FALSE)</f>
        <v>#REF!</v>
      </c>
      <c r="AG402" s="39" t="e">
        <f t="shared" ref="AG402:AG409" si="464">AF402</f>
        <v>#REF!</v>
      </c>
      <c r="AH402" s="39">
        <v>44068</v>
      </c>
      <c r="AI402" s="39">
        <v>44097</v>
      </c>
      <c r="AJ402" s="39">
        <v>44097</v>
      </c>
      <c r="AK402" s="231" t="s">
        <v>497</v>
      </c>
      <c r="AL402" s="230">
        <v>44153</v>
      </c>
      <c r="AM402" s="42">
        <v>3008400799</v>
      </c>
      <c r="AN402" s="230">
        <v>44913</v>
      </c>
      <c r="AO402" s="39" t="e">
        <f t="shared" ref="AO402:AO409" si="465">AF402</f>
        <v>#REF!</v>
      </c>
    </row>
    <row r="403" spans="1:41" ht="39">
      <c r="A403" s="11">
        <f t="shared" si="455"/>
        <v>45</v>
      </c>
      <c r="B403" s="16" t="str">
        <f>VLOOKUP(A403,'Tên tỉnh'!$A$3:$C$65,2,FALSE)</f>
        <v>VNPT Quảng Bình</v>
      </c>
      <c r="C403" s="17" t="str">
        <f>VLOOKUP(A403,'Tên tỉnh'!$A$3:$C$65,3,FALSE)</f>
        <v>Quảng Bình</v>
      </c>
      <c r="D403" s="18" t="s">
        <v>485</v>
      </c>
      <c r="E403" s="17" t="s">
        <v>486</v>
      </c>
      <c r="F403" s="19">
        <v>43633</v>
      </c>
      <c r="G403" s="11">
        <v>2</v>
      </c>
      <c r="H403" s="12" t="s">
        <v>488</v>
      </c>
      <c r="I403" s="20">
        <v>44056</v>
      </c>
      <c r="J403" s="21" t="s">
        <v>419</v>
      </c>
      <c r="K403" s="11" t="s">
        <v>26</v>
      </c>
      <c r="L403" s="13">
        <v>829150</v>
      </c>
      <c r="M403" s="13" t="e">
        <f>VLOOKUP(C403,[2]!Table1[[Province]:[Ngày HĐ dự phòng]],5,FALSE)</f>
        <v>#REF!</v>
      </c>
      <c r="N403" s="13" t="e">
        <f>VLOOKUP(C403,[2]!Table1[[Province]:[Ngày HĐ dự phòng]],6,FALSE)</f>
        <v>#REF!</v>
      </c>
      <c r="O403" s="13" t="e">
        <f t="shared" si="444"/>
        <v>#REF!</v>
      </c>
      <c r="P403" s="12"/>
      <c r="Q403" s="22" t="e">
        <f>VLOOKUP(C403,[2]!Table1[[Province]:[Ngày HĐ dự phòng]],14,FALSE)</f>
        <v>#REF!</v>
      </c>
      <c r="R403" s="12"/>
      <c r="S403" s="22">
        <v>44154</v>
      </c>
      <c r="T403" s="22">
        <v>44091</v>
      </c>
      <c r="U403" s="22" t="e">
        <f t="shared" si="458"/>
        <v>#REF!</v>
      </c>
      <c r="V403" s="14" t="e">
        <f t="shared" si="459"/>
        <v>#REF!</v>
      </c>
      <c r="W403" s="12">
        <v>30</v>
      </c>
      <c r="X403" s="14" t="e">
        <f t="shared" si="460"/>
        <v>#REF!</v>
      </c>
      <c r="Y403" s="218" t="e">
        <f>VLOOKUP(C403,[2]!Table1[[Province]:[Ngày HĐ dự phòng]],30,FALSE)</f>
        <v>#REF!</v>
      </c>
      <c r="Z403" s="22" t="e">
        <f>VLOOKUP(C403,[2]!Table1[[Province]:[Ngày HĐ dự phòng]],31,FALSE)</f>
        <v>#REF!</v>
      </c>
      <c r="AA403" s="218" t="e">
        <f>VLOOKUP(C403,[2]!Table1[[Province]:[Ngày HĐ dự phòng]],32,FALSE)</f>
        <v>#REF!</v>
      </c>
      <c r="AB403" s="22" t="e">
        <f>VLOOKUP(C403,[2]!Table1[[Province]:[Ngày HĐ dự phòng]],33,FALSE)</f>
        <v>#REF!</v>
      </c>
      <c r="AC403" s="40" t="e">
        <f t="shared" si="461"/>
        <v>#REF!</v>
      </c>
      <c r="AD403" s="43" t="e">
        <f t="shared" si="462"/>
        <v>#REF!</v>
      </c>
      <c r="AE403" s="43" t="e">
        <f t="shared" si="463"/>
        <v>#REF!</v>
      </c>
      <c r="AF403" s="39" t="e">
        <f>VLOOKUP(C403,[2]!Table1[[Province]:[Ngày HĐ dự phòng]],12,FALSE)</f>
        <v>#REF!</v>
      </c>
      <c r="AG403" s="39" t="e">
        <f t="shared" si="464"/>
        <v>#REF!</v>
      </c>
      <c r="AH403" s="39">
        <v>44091</v>
      </c>
      <c r="AI403" s="39">
        <v>44111</v>
      </c>
      <c r="AJ403" s="39">
        <v>44111</v>
      </c>
      <c r="AK403" s="231" t="s">
        <v>498</v>
      </c>
      <c r="AL403" s="230">
        <v>44154</v>
      </c>
      <c r="AM403" s="42">
        <v>1557031765</v>
      </c>
      <c r="AN403" s="230">
        <v>44914</v>
      </c>
      <c r="AO403" s="39" t="e">
        <f t="shared" si="465"/>
        <v>#REF!</v>
      </c>
    </row>
    <row r="404" spans="1:41" ht="39">
      <c r="A404" s="11">
        <f t="shared" si="455"/>
        <v>45</v>
      </c>
      <c r="B404" s="16" t="str">
        <f>VLOOKUP(A404,'Tên tỉnh'!$A$3:$C$65,2,FALSE)</f>
        <v>VNPT Quảng Bình</v>
      </c>
      <c r="C404" s="17" t="str">
        <f>VLOOKUP(A404,'Tên tỉnh'!$A$3:$C$65,3,FALSE)</f>
        <v>Quảng Bình</v>
      </c>
      <c r="D404" s="18" t="s">
        <v>485</v>
      </c>
      <c r="E404" s="17" t="s">
        <v>486</v>
      </c>
      <c r="F404" s="19">
        <v>43633</v>
      </c>
      <c r="G404" s="11">
        <v>3</v>
      </c>
      <c r="H404" s="12" t="s">
        <v>494</v>
      </c>
      <c r="I404" s="20">
        <v>44056</v>
      </c>
      <c r="J404" s="21" t="s">
        <v>419</v>
      </c>
      <c r="K404" s="11" t="s">
        <v>26</v>
      </c>
      <c r="L404" s="13">
        <v>829150</v>
      </c>
      <c r="M404" s="13" t="e">
        <f>VLOOKUP(C404,[3]!Table1[[Province]:[Ngày HĐ dự phòng]],5,FALSE)</f>
        <v>#REF!</v>
      </c>
      <c r="N404" s="13" t="e">
        <f>VLOOKUP(C404,[3]!Table1[[Province]:[Ngày HĐ dự phòng]],6,FALSE)</f>
        <v>#REF!</v>
      </c>
      <c r="O404" s="13" t="e">
        <f t="shared" si="444"/>
        <v>#REF!</v>
      </c>
      <c r="P404" s="12"/>
      <c r="Q404" s="22" t="e">
        <f>VLOOKUP(C404,[3]!Table1[[Province]:[Ngày HĐ dự phòng]],14,FALSE)</f>
        <v>#REF!</v>
      </c>
      <c r="R404" s="12"/>
      <c r="S404" s="22">
        <v>44180</v>
      </c>
      <c r="T404" s="22">
        <v>44118</v>
      </c>
      <c r="U404" s="22" t="e">
        <f t="shared" si="458"/>
        <v>#REF!</v>
      </c>
      <c r="V404" s="14" t="e">
        <f t="shared" si="459"/>
        <v>#REF!</v>
      </c>
      <c r="W404" s="12">
        <v>30</v>
      </c>
      <c r="X404" s="14" t="e">
        <f t="shared" si="460"/>
        <v>#REF!</v>
      </c>
      <c r="Y404" s="218" t="e">
        <f>VLOOKUP(C404,[3]!Table1[[Province]:[Ngày HĐ dự phòng]],30,FALSE)</f>
        <v>#REF!</v>
      </c>
      <c r="Z404" s="22" t="e">
        <f>VLOOKUP(C404,[3]!Table1[[Province]:[Ngày HĐ dự phòng]],31,FALSE)</f>
        <v>#REF!</v>
      </c>
      <c r="AA404" s="218" t="e">
        <f>VLOOKUP(C404,[3]!Table1[[Province]:[Ngày HĐ dự phòng]],32,FALSE)</f>
        <v>#REF!</v>
      </c>
      <c r="AB404" s="22" t="e">
        <f>VLOOKUP(C404,[3]!Table1[[Province]:[Ngày HĐ dự phòng]],33,FALSE)</f>
        <v>#REF!</v>
      </c>
      <c r="AC404" s="40" t="e">
        <f t="shared" si="461"/>
        <v>#REF!</v>
      </c>
      <c r="AD404" s="43" t="e">
        <f t="shared" si="462"/>
        <v>#REF!</v>
      </c>
      <c r="AE404" s="43" t="e">
        <f t="shared" si="463"/>
        <v>#REF!</v>
      </c>
      <c r="AF404" s="39" t="e">
        <f>VLOOKUP(C404,[3]!Table1[[Province]:[Ngày HĐ dự phòng]],12,FALSE)</f>
        <v>#REF!</v>
      </c>
      <c r="AG404" s="39" t="e">
        <f t="shared" si="464"/>
        <v>#REF!</v>
      </c>
      <c r="AH404" s="39">
        <v>44118</v>
      </c>
      <c r="AI404" s="39">
        <v>44132</v>
      </c>
      <c r="AJ404" s="39">
        <v>44132</v>
      </c>
      <c r="AK404" s="231" t="s">
        <v>499</v>
      </c>
      <c r="AL404" s="230">
        <v>44190</v>
      </c>
      <c r="AM404" s="42">
        <v>1453466784</v>
      </c>
      <c r="AN404" s="230">
        <v>44941</v>
      </c>
      <c r="AO404" s="39" t="e">
        <f t="shared" si="465"/>
        <v>#REF!</v>
      </c>
    </row>
    <row r="405" spans="1:41" ht="39">
      <c r="A405" s="11">
        <f t="shared" si="455"/>
        <v>45</v>
      </c>
      <c r="B405" s="16" t="str">
        <f>VLOOKUP(A405,'Tên tỉnh'!$A$3:$C$65,2,FALSE)</f>
        <v>VNPT Quảng Bình</v>
      </c>
      <c r="C405" s="17" t="str">
        <f>VLOOKUP(A405,'Tên tỉnh'!$A$3:$C$65,3,FALSE)</f>
        <v>Quảng Bình</v>
      </c>
      <c r="D405" s="18" t="s">
        <v>485</v>
      </c>
      <c r="E405" s="17" t="s">
        <v>486</v>
      </c>
      <c r="F405" s="19">
        <v>43633</v>
      </c>
      <c r="G405" s="11">
        <v>4</v>
      </c>
      <c r="H405" s="11" t="s">
        <v>489</v>
      </c>
      <c r="I405" s="20">
        <v>44056</v>
      </c>
      <c r="J405" s="21" t="s">
        <v>419</v>
      </c>
      <c r="K405" s="11" t="s">
        <v>26</v>
      </c>
      <c r="L405" s="13">
        <v>829150</v>
      </c>
      <c r="M405" s="13" t="e">
        <f>VLOOKUP(C405,[4]!Table1[[Province]:[Ngày HĐ dự phòng]],6,FALSE)</f>
        <v>#REF!</v>
      </c>
      <c r="N405" s="13" t="e">
        <f>VLOOKUP(C405,[4]!Table1[[Province]:[Ngày HĐ dự phòng]],7,FALSE)</f>
        <v>#REF!</v>
      </c>
      <c r="O405" s="13" t="e">
        <f t="shared" si="444"/>
        <v>#REF!</v>
      </c>
      <c r="P405" s="12"/>
      <c r="Q405" s="22" t="e">
        <f>VLOOKUP(C405,[4]!Table1[[Province]:[Ngày HĐ dự phòng]],16,FALSE)</f>
        <v>#REF!</v>
      </c>
      <c r="R405" s="12"/>
      <c r="S405" s="22">
        <v>44208</v>
      </c>
      <c r="T405" s="22">
        <v>44127</v>
      </c>
      <c r="U405" s="22" t="e">
        <f t="shared" si="458"/>
        <v>#REF!</v>
      </c>
      <c r="V405" s="14" t="e">
        <f t="shared" si="459"/>
        <v>#REF!</v>
      </c>
      <c r="W405" s="12">
        <v>30</v>
      </c>
      <c r="X405" s="14" t="e">
        <f t="shared" si="460"/>
        <v>#REF!</v>
      </c>
      <c r="Y405" s="218" t="e">
        <f>VLOOKUP(C405,[4]!Table1[[Province]:[Ngày HĐ dự phòng]],32,FALSE)</f>
        <v>#REF!</v>
      </c>
      <c r="Z405" s="22" t="e">
        <f>VLOOKUP(C405,[4]!Table1[[Province]:[Ngày HĐ dự phòng]],33,FALSE)</f>
        <v>#REF!</v>
      </c>
      <c r="AA405" s="218" t="e">
        <f>VLOOKUP(C405,[4]!Table1[[Province]:[Ngày HĐ dự phòng]],34,FALSE)</f>
        <v>#REF!</v>
      </c>
      <c r="AB405" s="22" t="e">
        <f>VLOOKUP(C405,[4]!Table1[[Province]:[Ngày HĐ dự phòng]],35,FALSE)</f>
        <v>#REF!</v>
      </c>
      <c r="AC405" s="40" t="e">
        <f t="shared" si="461"/>
        <v>#REF!</v>
      </c>
      <c r="AD405" s="43" t="e">
        <f t="shared" si="462"/>
        <v>#REF!</v>
      </c>
      <c r="AE405" s="43" t="e">
        <f t="shared" si="463"/>
        <v>#REF!</v>
      </c>
      <c r="AF405" s="39" t="e">
        <f>VLOOKUP(C405,[4]!Table1[[Province]:[Ngày HĐ dự phòng]],13,FALSE)</f>
        <v>#REF!</v>
      </c>
      <c r="AG405" s="39" t="e">
        <f t="shared" si="464"/>
        <v>#REF!</v>
      </c>
      <c r="AH405" s="39">
        <v>44127</v>
      </c>
      <c r="AI405" s="39">
        <v>44161</v>
      </c>
      <c r="AJ405" s="39">
        <v>44161</v>
      </c>
      <c r="AK405" s="231" t="s">
        <v>500</v>
      </c>
      <c r="AL405" s="230">
        <v>44214</v>
      </c>
      <c r="AM405" s="42">
        <v>241970845</v>
      </c>
      <c r="AN405" s="230">
        <v>44970</v>
      </c>
      <c r="AO405" s="39" t="e">
        <f t="shared" si="465"/>
        <v>#REF!</v>
      </c>
    </row>
    <row r="406" spans="1:41" ht="39">
      <c r="A406" s="11">
        <f t="shared" si="455"/>
        <v>45</v>
      </c>
      <c r="B406" s="16" t="str">
        <f>VLOOKUP(A406,'Tên tỉnh'!$A$3:$C$65,2,FALSE)</f>
        <v>VNPT Quảng Bình</v>
      </c>
      <c r="C406" s="17" t="str">
        <f>VLOOKUP(A406,'Tên tỉnh'!$A$3:$C$65,3,FALSE)</f>
        <v>Quảng Bình</v>
      </c>
      <c r="D406" s="18" t="s">
        <v>485</v>
      </c>
      <c r="E406" s="17" t="s">
        <v>486</v>
      </c>
      <c r="F406" s="19">
        <v>43633</v>
      </c>
      <c r="G406" s="11">
        <v>5</v>
      </c>
      <c r="H406" s="11" t="s">
        <v>490</v>
      </c>
      <c r="I406" s="20">
        <v>44056</v>
      </c>
      <c r="J406" s="21" t="s">
        <v>419</v>
      </c>
      <c r="K406" s="11" t="s">
        <v>26</v>
      </c>
      <c r="L406" s="13">
        <v>829150</v>
      </c>
      <c r="M406" s="13" t="e">
        <f>VLOOKUP(C406,[5]!Table1[[Province]:[Ngày HĐ dự phòng]],5,FALSE)</f>
        <v>#REF!</v>
      </c>
      <c r="N406" s="13" t="e">
        <f>VLOOKUP(C406,[5]!Table1[[Province]:[Ngày HĐ dự phòng]],6,FALSE)</f>
        <v>#REF!</v>
      </c>
      <c r="O406" s="13" t="e">
        <f t="shared" si="444"/>
        <v>#REF!</v>
      </c>
      <c r="P406" s="12"/>
      <c r="Q406" s="22" t="e">
        <f>VLOOKUP(C406,[5]!Table1[[Province]:[Ngày HĐ dự phòng]],14,FALSE)</f>
        <v>#REF!</v>
      </c>
      <c r="R406" s="12"/>
      <c r="S406" s="22">
        <v>44210</v>
      </c>
      <c r="T406" s="22">
        <v>44148</v>
      </c>
      <c r="U406" s="22" t="e">
        <f t="shared" si="458"/>
        <v>#REF!</v>
      </c>
      <c r="V406" s="14" t="e">
        <f t="shared" si="459"/>
        <v>#REF!</v>
      </c>
      <c r="W406" s="12">
        <v>30</v>
      </c>
      <c r="X406" s="14" t="e">
        <f t="shared" si="460"/>
        <v>#REF!</v>
      </c>
      <c r="Y406" s="218" t="e">
        <f>VLOOKUP(C406,[5]!Table1[[Province]:[Ngày HĐ dự phòng]],30,FALSE)</f>
        <v>#REF!</v>
      </c>
      <c r="Z406" s="22" t="e">
        <f>VLOOKUP(C406,[5]!Table1[[Province]:[Ngày HĐ dự phòng]],31,FALSE)</f>
        <v>#REF!</v>
      </c>
      <c r="AA406" s="218" t="e">
        <f>VLOOKUP(C406,[5]!Table1[[Province]:[Ngày HĐ dự phòng]],32,FALSE)</f>
        <v>#REF!</v>
      </c>
      <c r="AB406" s="22" t="e">
        <f>VLOOKUP(C406,[5]!Table1[[Province]:[Ngày HĐ dự phòng]],33,FALSE)</f>
        <v>#REF!</v>
      </c>
      <c r="AC406" s="40" t="e">
        <f t="shared" si="461"/>
        <v>#REF!</v>
      </c>
      <c r="AD406" s="43" t="e">
        <f t="shared" si="462"/>
        <v>#REF!</v>
      </c>
      <c r="AE406" s="43" t="e">
        <f t="shared" si="463"/>
        <v>#REF!</v>
      </c>
      <c r="AF406" s="39" t="e">
        <f>VLOOKUP(C406,[5]!Table1[[Province]:[Ngày HĐ dự phòng]],12,FALSE)</f>
        <v>#REF!</v>
      </c>
      <c r="AG406" s="39" t="e">
        <f t="shared" si="464"/>
        <v>#REF!</v>
      </c>
      <c r="AH406" s="39">
        <v>44148</v>
      </c>
      <c r="AI406" s="39">
        <v>44162</v>
      </c>
      <c r="AJ406" s="39">
        <v>44162</v>
      </c>
      <c r="AK406" s="232" t="s">
        <v>501</v>
      </c>
      <c r="AL406" s="230">
        <v>44214</v>
      </c>
      <c r="AM406" s="42">
        <v>786063220</v>
      </c>
      <c r="AN406" s="230">
        <v>44970</v>
      </c>
      <c r="AO406" s="39" t="e">
        <f t="shared" si="465"/>
        <v>#REF!</v>
      </c>
    </row>
    <row r="407" spans="1:41" ht="39">
      <c r="A407" s="11">
        <f t="shared" si="455"/>
        <v>45</v>
      </c>
      <c r="B407" s="16" t="str">
        <f>VLOOKUP(A407,'Tên tỉnh'!$A$3:$C$65,2,FALSE)</f>
        <v>VNPT Quảng Bình</v>
      </c>
      <c r="C407" s="17" t="str">
        <f>VLOOKUP(A407,'Tên tỉnh'!$A$3:$C$65,3,FALSE)</f>
        <v>Quảng Bình</v>
      </c>
      <c r="D407" s="18" t="s">
        <v>485</v>
      </c>
      <c r="E407" s="17" t="s">
        <v>486</v>
      </c>
      <c r="F407" s="19">
        <v>43633</v>
      </c>
      <c r="G407" s="11">
        <v>6</v>
      </c>
      <c r="H407" s="12" t="s">
        <v>491</v>
      </c>
      <c r="I407" s="20">
        <v>44056</v>
      </c>
      <c r="J407" s="21" t="s">
        <v>419</v>
      </c>
      <c r="K407" s="11" t="s">
        <v>26</v>
      </c>
      <c r="L407" s="13">
        <v>829150</v>
      </c>
      <c r="M407" s="13" t="e">
        <f>VLOOKUP(C407,[6]!Table1[[Province]:[Ngày HĐ dự phòng]],5,FALSE)</f>
        <v>#REF!</v>
      </c>
      <c r="N407" s="13" t="e">
        <f>VLOOKUP(C407,[6]!Table1[[Province]:[Ngày HĐ dự phòng]],6,FALSE)</f>
        <v>#REF!</v>
      </c>
      <c r="O407" s="13" t="e">
        <f t="shared" si="444"/>
        <v>#REF!</v>
      </c>
      <c r="P407" s="12"/>
      <c r="Q407" s="22" t="e">
        <f>VLOOKUP(C407,[6]!Table1[[Province]:[Ngày HĐ dự phòng]],14,FALSE)</f>
        <v>#REF!</v>
      </c>
      <c r="R407" s="12"/>
      <c r="S407" s="22">
        <v>44251</v>
      </c>
      <c r="T407" s="22">
        <v>44179</v>
      </c>
      <c r="U407" s="22" t="e">
        <f t="shared" si="458"/>
        <v>#REF!</v>
      </c>
      <c r="V407" s="14" t="e">
        <f t="shared" si="459"/>
        <v>#REF!</v>
      </c>
      <c r="W407" s="12">
        <v>30</v>
      </c>
      <c r="X407" s="14" t="e">
        <f t="shared" si="460"/>
        <v>#REF!</v>
      </c>
      <c r="Y407" s="218" t="e">
        <f>VLOOKUP(C407,[6]!Table1[[Province]:[Ngày HĐ dự phòng]],30,FALSE)</f>
        <v>#REF!</v>
      </c>
      <c r="Z407" s="22" t="e">
        <f>VLOOKUP(C407,[6]!Table1[[Province]:[Ngày HĐ dự phòng]],31,FALSE)</f>
        <v>#REF!</v>
      </c>
      <c r="AA407" s="218" t="e">
        <f>VLOOKUP(C407,[6]!Table1[[Province]:[Ngày HĐ dự phòng]],32,FALSE)</f>
        <v>#REF!</v>
      </c>
      <c r="AB407" s="22" t="e">
        <f>VLOOKUP(C407,[6]!Table1[[Province]:[Ngày HĐ dự phòng]],33,FALSE)</f>
        <v>#REF!</v>
      </c>
      <c r="AC407" s="40" t="e">
        <f t="shared" si="461"/>
        <v>#REF!</v>
      </c>
      <c r="AD407" s="43" t="e">
        <f t="shared" si="462"/>
        <v>#REF!</v>
      </c>
      <c r="AE407" s="43" t="e">
        <f t="shared" si="463"/>
        <v>#REF!</v>
      </c>
      <c r="AF407" s="39" t="e">
        <f>VLOOKUP(C407,[6]!Table1[[Province]:[Ngày HĐ dự phòng]],12,FALSE)</f>
        <v>#REF!</v>
      </c>
      <c r="AG407" s="39" t="e">
        <f t="shared" si="464"/>
        <v>#REF!</v>
      </c>
      <c r="AH407" s="39">
        <v>44179</v>
      </c>
      <c r="AI407" s="39">
        <v>44190</v>
      </c>
      <c r="AJ407" s="39">
        <v>44190</v>
      </c>
      <c r="AK407" s="232" t="s">
        <v>502</v>
      </c>
      <c r="AL407" s="230">
        <v>44259</v>
      </c>
      <c r="AM407" s="42">
        <v>1476131599</v>
      </c>
      <c r="AN407" s="230">
        <v>45012</v>
      </c>
      <c r="AO407" s="39" t="e">
        <f t="shared" si="465"/>
        <v>#REF!</v>
      </c>
    </row>
    <row r="408" spans="1:41" ht="39">
      <c r="A408" s="11">
        <f t="shared" si="455"/>
        <v>45</v>
      </c>
      <c r="B408" s="16" t="str">
        <f>VLOOKUP(A408,'Tên tỉnh'!$A$3:$C$65,2,FALSE)</f>
        <v>VNPT Quảng Bình</v>
      </c>
      <c r="C408" s="17" t="str">
        <f>VLOOKUP(A408,'Tên tỉnh'!$A$3:$C$65,3,FALSE)</f>
        <v>Quảng Bình</v>
      </c>
      <c r="D408" s="18" t="s">
        <v>485</v>
      </c>
      <c r="E408" s="17" t="s">
        <v>486</v>
      </c>
      <c r="F408" s="19">
        <v>43633</v>
      </c>
      <c r="G408" s="11">
        <v>7</v>
      </c>
      <c r="H408" s="11" t="s">
        <v>492</v>
      </c>
      <c r="I408" s="20">
        <v>44056</v>
      </c>
      <c r="J408" s="21" t="s">
        <v>419</v>
      </c>
      <c r="K408" s="11" t="s">
        <v>26</v>
      </c>
      <c r="L408" s="13">
        <v>829150</v>
      </c>
      <c r="M408" s="13" t="e">
        <f>VLOOKUP(C407,[7]!Table1[[Province]:[Ngày HĐ dự phòng]],6,FALSE)</f>
        <v>#REF!</v>
      </c>
      <c r="N408" s="13" t="e">
        <f>VLOOKUP(C407,[7]!Table1[[Province]:[Ngày HĐ dự phòng]],7,FALSE)</f>
        <v>#REF!</v>
      </c>
      <c r="O408" s="13" t="e">
        <f t="shared" si="444"/>
        <v>#REF!</v>
      </c>
      <c r="P408" s="12"/>
      <c r="Q408" s="22" t="e">
        <f>VLOOKUP(C407,[7]!Table1[[Province]:[Ngày HĐ dự phòng]],16,FALSE)</f>
        <v>#REF!</v>
      </c>
      <c r="R408" s="12"/>
      <c r="S408" s="22">
        <v>44263</v>
      </c>
      <c r="T408" s="22">
        <v>44200</v>
      </c>
      <c r="U408" s="22" t="e">
        <f t="shared" si="458"/>
        <v>#REF!</v>
      </c>
      <c r="V408" s="14" t="e">
        <f t="shared" si="459"/>
        <v>#REF!</v>
      </c>
      <c r="W408" s="12">
        <v>30</v>
      </c>
      <c r="X408" s="14" t="e">
        <f t="shared" si="460"/>
        <v>#REF!</v>
      </c>
      <c r="Y408" s="218" t="e">
        <f>VLOOKUP(C407,[7]!Table1[[Province]:[Ngày HĐ dự phòng]],32,FALSE)</f>
        <v>#REF!</v>
      </c>
      <c r="Z408" s="22" t="e">
        <f>VLOOKUP(C407,[7]!Table1[[Province]:[Ngày HĐ dự phòng]],33,FALSE)</f>
        <v>#REF!</v>
      </c>
      <c r="AA408" s="218" t="e">
        <f>VLOOKUP(C407,[7]!Table1[[Province]:[Ngày HĐ dự phòng]],34,FALSE)</f>
        <v>#REF!</v>
      </c>
      <c r="AB408" s="22" t="e">
        <f>VLOOKUP(C407,[7]!Table1[[Province]:[Ngày HĐ dự phòng]],35,FALSE)</f>
        <v>#REF!</v>
      </c>
      <c r="AC408" s="40" t="e">
        <f t="shared" si="461"/>
        <v>#REF!</v>
      </c>
      <c r="AD408" s="43" t="e">
        <f t="shared" si="462"/>
        <v>#REF!</v>
      </c>
      <c r="AE408" s="43" t="e">
        <f t="shared" si="463"/>
        <v>#REF!</v>
      </c>
      <c r="AF408" s="39" t="e">
        <f>VLOOKUP(C407,[7]!Table1[[Province]:[Ngày HĐ dự phòng]],13,FALSE)</f>
        <v>#REF!</v>
      </c>
      <c r="AG408" s="39" t="e">
        <f t="shared" si="464"/>
        <v>#REF!</v>
      </c>
      <c r="AH408" s="39">
        <v>44200</v>
      </c>
      <c r="AI408" s="39">
        <v>44210</v>
      </c>
      <c r="AJ408" s="39">
        <v>44210</v>
      </c>
      <c r="AK408" s="232" t="s">
        <v>503</v>
      </c>
      <c r="AL408" s="230">
        <v>44272</v>
      </c>
      <c r="AM408" s="42">
        <v>492515100</v>
      </c>
      <c r="AN408" s="230">
        <v>45023</v>
      </c>
      <c r="AO408" s="39" t="e">
        <f t="shared" si="465"/>
        <v>#REF!</v>
      </c>
    </row>
    <row r="409" spans="1:41" ht="39">
      <c r="A409" s="11">
        <f t="shared" si="455"/>
        <v>45</v>
      </c>
      <c r="B409" s="16" t="str">
        <f>VLOOKUP(A409,'Tên tỉnh'!$A$3:$C$65,2,FALSE)</f>
        <v>VNPT Quảng Bình</v>
      </c>
      <c r="C409" s="17" t="str">
        <f>VLOOKUP(A409,'Tên tỉnh'!$A$3:$C$65,3,FALSE)</f>
        <v>Quảng Bình</v>
      </c>
      <c r="D409" s="18" t="s">
        <v>485</v>
      </c>
      <c r="E409" s="17" t="s">
        <v>486</v>
      </c>
      <c r="F409" s="19">
        <v>43633</v>
      </c>
      <c r="G409" s="11">
        <v>8</v>
      </c>
      <c r="H409" s="11" t="s">
        <v>493</v>
      </c>
      <c r="I409" s="20">
        <v>44056</v>
      </c>
      <c r="J409" s="21" t="s">
        <v>419</v>
      </c>
      <c r="K409" s="11" t="s">
        <v>26</v>
      </c>
      <c r="L409" s="13">
        <v>829150</v>
      </c>
      <c r="M409" s="13" t="e">
        <f>VLOOKUP(C409,[8]Sheet1!$B$2:$AH$2,5,FALSE)</f>
        <v>#N/A</v>
      </c>
      <c r="N409" s="13" t="e">
        <f>VLOOKUP(C409,[8]Sheet1!$B$2:$AH$2,6,FALSE)</f>
        <v>#N/A</v>
      </c>
      <c r="O409" s="13" t="e">
        <f t="shared" si="444"/>
        <v>#N/A</v>
      </c>
      <c r="P409" s="12"/>
      <c r="Q409" s="22" t="e">
        <f>VLOOKUP(C409,[8]Sheet1!$B$2:$AH$2,14,FALSE)</f>
        <v>#N/A</v>
      </c>
      <c r="R409" s="12"/>
      <c r="S409" s="22">
        <v>44279</v>
      </c>
      <c r="T409" s="22">
        <v>44223</v>
      </c>
      <c r="U409" s="22" t="e">
        <f t="shared" si="458"/>
        <v>#N/A</v>
      </c>
      <c r="V409" s="14" t="e">
        <f t="shared" si="459"/>
        <v>#N/A</v>
      </c>
      <c r="W409" s="12">
        <v>30</v>
      </c>
      <c r="X409" s="14" t="e">
        <f t="shared" si="460"/>
        <v>#N/A</v>
      </c>
      <c r="Y409" s="218" t="e">
        <f>VLOOKUP(C409,[8]Sheet1!$B$2:$AH$2,30,FALSE)</f>
        <v>#N/A</v>
      </c>
      <c r="Z409" s="22" t="e">
        <f>VLOOKUP(C409,[8]Sheet1!$B$2:$AH$2,31,FALSE)</f>
        <v>#N/A</v>
      </c>
      <c r="AA409" s="218" t="e">
        <f>VLOOKUP(C409,[8]Sheet1!$B$2:$AH$2,32,FALSE)</f>
        <v>#N/A</v>
      </c>
      <c r="AB409" s="22" t="e">
        <f>VLOOKUP(C409,[8]Sheet1!$B$2:$AH$2,33,FALSE)</f>
        <v>#N/A</v>
      </c>
      <c r="AC409" s="40" t="e">
        <f t="shared" si="461"/>
        <v>#N/A</v>
      </c>
      <c r="AD409" s="43" t="e">
        <f t="shared" si="462"/>
        <v>#N/A</v>
      </c>
      <c r="AE409" s="43" t="e">
        <f t="shared" si="463"/>
        <v>#N/A</v>
      </c>
      <c r="AF409" s="39" t="e">
        <f>VLOOKUP(C409,[8]Sheet1!$B$2:$AH$2,12,FALSE)</f>
        <v>#N/A</v>
      </c>
      <c r="AG409" s="39" t="e">
        <f t="shared" si="464"/>
        <v>#N/A</v>
      </c>
      <c r="AH409" s="39">
        <v>44223</v>
      </c>
      <c r="AI409" s="39">
        <v>44230</v>
      </c>
      <c r="AJ409" s="39">
        <v>44230</v>
      </c>
      <c r="AK409" s="232" t="s">
        <v>504</v>
      </c>
      <c r="AL409" s="230">
        <v>44288</v>
      </c>
      <c r="AM409" s="42">
        <v>262218688</v>
      </c>
      <c r="AN409" s="230">
        <v>45040</v>
      </c>
      <c r="AO409" s="39" t="e">
        <f t="shared" si="465"/>
        <v>#N/A</v>
      </c>
    </row>
    <row r="410" spans="1:41" ht="28.5" customHeight="1">
      <c r="A410" s="23"/>
      <c r="B410" s="24" t="str">
        <f t="shared" ref="B410" si="466">B402&amp;" Total"</f>
        <v>VNPT Quảng Bình Total</v>
      </c>
      <c r="C410" s="24"/>
      <c r="D410" s="25"/>
      <c r="E410" s="228"/>
      <c r="F410" s="26"/>
      <c r="G410" s="23"/>
      <c r="H410" s="25"/>
      <c r="I410" s="26"/>
      <c r="J410" s="27"/>
      <c r="K410" s="25"/>
      <c r="L410" s="28"/>
      <c r="M410" s="28"/>
      <c r="N410" s="28"/>
      <c r="O410" s="29" t="e">
        <f t="shared" ref="O410" si="467">SUBTOTAL(9,O402:O409)</f>
        <v>#REF!</v>
      </c>
      <c r="P410" s="12"/>
      <c r="Q410" s="11"/>
      <c r="R410" s="28"/>
      <c r="S410" s="30"/>
      <c r="T410" s="31"/>
      <c r="U410" s="22"/>
      <c r="V410" s="32"/>
      <c r="W410" s="33"/>
      <c r="X410" s="14"/>
      <c r="Y410" s="218"/>
      <c r="Z410" s="22"/>
      <c r="AA410" s="218"/>
      <c r="AB410" s="22"/>
      <c r="AC410" s="38"/>
      <c r="AD410" s="38"/>
      <c r="AE410" s="38"/>
      <c r="AF410" s="38"/>
      <c r="AG410" s="38"/>
      <c r="AH410" s="38"/>
      <c r="AI410" s="38"/>
      <c r="AJ410" s="38"/>
      <c r="AK410" s="38"/>
      <c r="AL410" s="38"/>
      <c r="AM410" s="38"/>
      <c r="AN410" s="38"/>
      <c r="AO410" s="38"/>
    </row>
    <row r="411" spans="1:41" ht="39">
      <c r="A411" s="11">
        <f t="shared" si="455"/>
        <v>46</v>
      </c>
      <c r="B411" s="16" t="str">
        <f>VLOOKUP(A411,'Tên tỉnh'!$A$3:$C$65,2,FALSE)</f>
        <v>VNPT Quảng Nam</v>
      </c>
      <c r="C411" s="17" t="str">
        <f>VLOOKUP(A411,'Tên tỉnh'!$A$3:$C$65,3,FALSE)</f>
        <v>Quảng Nam</v>
      </c>
      <c r="D411" s="18" t="s">
        <v>485</v>
      </c>
      <c r="E411" s="17" t="s">
        <v>486</v>
      </c>
      <c r="F411" s="19">
        <v>43633</v>
      </c>
      <c r="G411" s="11">
        <v>1</v>
      </c>
      <c r="H411" s="11" t="s">
        <v>487</v>
      </c>
      <c r="I411" s="20">
        <v>44056</v>
      </c>
      <c r="J411" s="21" t="s">
        <v>419</v>
      </c>
      <c r="K411" s="11" t="s">
        <v>26</v>
      </c>
      <c r="L411" s="13">
        <v>829150</v>
      </c>
      <c r="M411" s="13" t="e">
        <f>VLOOKUP(C411,[1]!Table1[[Province]:[Ngày HĐ dự phòng]],5,FALSE)</f>
        <v>#REF!</v>
      </c>
      <c r="N411" s="13" t="e">
        <f>VLOOKUP(C411,[1]!Table1[[Province]:[Ngày HĐ dự phòng]],6,FALSE)</f>
        <v>#REF!</v>
      </c>
      <c r="O411" s="13" t="e">
        <f t="shared" si="444"/>
        <v>#REF!</v>
      </c>
      <c r="P411" s="12"/>
      <c r="Q411" s="22" t="e">
        <f>VLOOKUP(C411,[1]!Table1[[Province]:[Ngày HĐ dự phòng]],15,FALSE)</f>
        <v>#REF!</v>
      </c>
      <c r="R411" s="12"/>
      <c r="S411" s="22">
        <v>44153</v>
      </c>
      <c r="T411" s="22">
        <v>44068</v>
      </c>
      <c r="U411" s="22" t="e">
        <f t="shared" ref="U411:U418" si="468">Q411</f>
        <v>#REF!</v>
      </c>
      <c r="V411" s="14" t="e">
        <f t="shared" ref="V411:V418" si="469">U411-T411+1</f>
        <v>#REF!</v>
      </c>
      <c r="W411" s="12">
        <v>45</v>
      </c>
      <c r="X411" s="14" t="e">
        <f t="shared" ref="X411:X418" si="470">V411-W411</f>
        <v>#REF!</v>
      </c>
      <c r="Y411" s="218" t="e">
        <f>VLOOKUP(C411,[1]!Table1[[Province]:[Ngày HĐ dự phòng]],34,FALSE)</f>
        <v>#REF!</v>
      </c>
      <c r="Z411" s="22" t="e">
        <f>VLOOKUP(C411,[1]!Table1[[Province]:[Ngày HĐ dự phòng]],35,FALSE)</f>
        <v>#REF!</v>
      </c>
      <c r="AA411" s="218" t="e">
        <f>VLOOKUP(C411,[1]!Table1[[Province]:[Ngày HĐ dự phòng]],36,FALSE)</f>
        <v>#REF!</v>
      </c>
      <c r="AB411" s="22" t="e">
        <f>VLOOKUP(C411,[1]!Table1[[Province]:[Ngày HĐ dự phòng]],37,FALSE)</f>
        <v>#REF!</v>
      </c>
      <c r="AC411" s="40" t="e">
        <f t="shared" ref="AC411:AC418" si="471">O411</f>
        <v>#REF!</v>
      </c>
      <c r="AD411" s="43" t="e">
        <f t="shared" ref="AD411:AD418" si="472">AC411*0.1</f>
        <v>#REF!</v>
      </c>
      <c r="AE411" s="43" t="e">
        <f t="shared" ref="AE411:AE418" si="473">AC411+AD411</f>
        <v>#REF!</v>
      </c>
      <c r="AF411" s="39" t="e">
        <f>VLOOKUP(C411,[1]!Table1[[Province]:[Ngày HĐ dự phòng]],13,FALSE)</f>
        <v>#REF!</v>
      </c>
      <c r="AG411" s="39" t="e">
        <f t="shared" ref="AG411:AG418" si="474">AF411</f>
        <v>#REF!</v>
      </c>
      <c r="AH411" s="39">
        <v>44068</v>
      </c>
      <c r="AI411" s="39">
        <v>44097</v>
      </c>
      <c r="AJ411" s="39">
        <v>44097</v>
      </c>
      <c r="AK411" s="231" t="s">
        <v>497</v>
      </c>
      <c r="AL411" s="230">
        <v>44153</v>
      </c>
      <c r="AM411" s="42">
        <v>3008400799</v>
      </c>
      <c r="AN411" s="230">
        <v>44913</v>
      </c>
      <c r="AO411" s="39" t="e">
        <f t="shared" ref="AO411:AO418" si="475">AF411</f>
        <v>#REF!</v>
      </c>
    </row>
    <row r="412" spans="1:41" ht="39">
      <c r="A412" s="11">
        <f t="shared" si="455"/>
        <v>46</v>
      </c>
      <c r="B412" s="16" t="str">
        <f>VLOOKUP(A412,'Tên tỉnh'!$A$3:$C$65,2,FALSE)</f>
        <v>VNPT Quảng Nam</v>
      </c>
      <c r="C412" s="17" t="str">
        <f>VLOOKUP(A412,'Tên tỉnh'!$A$3:$C$65,3,FALSE)</f>
        <v>Quảng Nam</v>
      </c>
      <c r="D412" s="18" t="s">
        <v>485</v>
      </c>
      <c r="E412" s="17" t="s">
        <v>486</v>
      </c>
      <c r="F412" s="19">
        <v>43633</v>
      </c>
      <c r="G412" s="11">
        <v>2</v>
      </c>
      <c r="H412" s="12" t="s">
        <v>488</v>
      </c>
      <c r="I412" s="20">
        <v>44056</v>
      </c>
      <c r="J412" s="21" t="s">
        <v>419</v>
      </c>
      <c r="K412" s="11" t="s">
        <v>26</v>
      </c>
      <c r="L412" s="13">
        <v>829150</v>
      </c>
      <c r="M412" s="13" t="e">
        <f>VLOOKUP(C412,[2]!Table1[[Province]:[Ngày HĐ dự phòng]],5,FALSE)</f>
        <v>#REF!</v>
      </c>
      <c r="N412" s="13" t="e">
        <f>VLOOKUP(C412,[2]!Table1[[Province]:[Ngày HĐ dự phòng]],6,FALSE)</f>
        <v>#REF!</v>
      </c>
      <c r="O412" s="13" t="e">
        <f t="shared" si="444"/>
        <v>#REF!</v>
      </c>
      <c r="P412" s="12"/>
      <c r="Q412" s="22" t="e">
        <f>VLOOKUP(C412,[2]!Table1[[Province]:[Ngày HĐ dự phòng]],14,FALSE)</f>
        <v>#REF!</v>
      </c>
      <c r="R412" s="12"/>
      <c r="S412" s="22">
        <v>44154</v>
      </c>
      <c r="T412" s="22">
        <v>44091</v>
      </c>
      <c r="U412" s="22" t="e">
        <f t="shared" si="468"/>
        <v>#REF!</v>
      </c>
      <c r="V412" s="14" t="e">
        <f t="shared" si="469"/>
        <v>#REF!</v>
      </c>
      <c r="W412" s="12">
        <v>30</v>
      </c>
      <c r="X412" s="14" t="e">
        <f t="shared" si="470"/>
        <v>#REF!</v>
      </c>
      <c r="Y412" s="218" t="e">
        <f>VLOOKUP(C412,[2]!Table1[[Province]:[Ngày HĐ dự phòng]],30,FALSE)</f>
        <v>#REF!</v>
      </c>
      <c r="Z412" s="22" t="e">
        <f>VLOOKUP(C412,[2]!Table1[[Province]:[Ngày HĐ dự phòng]],31,FALSE)</f>
        <v>#REF!</v>
      </c>
      <c r="AA412" s="218" t="e">
        <f>VLOOKUP(C412,[2]!Table1[[Province]:[Ngày HĐ dự phòng]],32,FALSE)</f>
        <v>#REF!</v>
      </c>
      <c r="AB412" s="22" t="e">
        <f>VLOOKUP(C412,[2]!Table1[[Province]:[Ngày HĐ dự phòng]],33,FALSE)</f>
        <v>#REF!</v>
      </c>
      <c r="AC412" s="40" t="e">
        <f t="shared" si="471"/>
        <v>#REF!</v>
      </c>
      <c r="AD412" s="43" t="e">
        <f t="shared" si="472"/>
        <v>#REF!</v>
      </c>
      <c r="AE412" s="43" t="e">
        <f t="shared" si="473"/>
        <v>#REF!</v>
      </c>
      <c r="AF412" s="39" t="e">
        <f>VLOOKUP(C412,[2]!Table1[[Province]:[Ngày HĐ dự phòng]],12,FALSE)</f>
        <v>#REF!</v>
      </c>
      <c r="AG412" s="39" t="e">
        <f t="shared" si="474"/>
        <v>#REF!</v>
      </c>
      <c r="AH412" s="39">
        <v>44091</v>
      </c>
      <c r="AI412" s="39">
        <v>44111</v>
      </c>
      <c r="AJ412" s="39">
        <v>44111</v>
      </c>
      <c r="AK412" s="231" t="s">
        <v>498</v>
      </c>
      <c r="AL412" s="230">
        <v>44154</v>
      </c>
      <c r="AM412" s="42">
        <v>1557031765</v>
      </c>
      <c r="AN412" s="230">
        <v>44914</v>
      </c>
      <c r="AO412" s="39" t="e">
        <f t="shared" si="475"/>
        <v>#REF!</v>
      </c>
    </row>
    <row r="413" spans="1:41" ht="39">
      <c r="A413" s="11">
        <f t="shared" si="455"/>
        <v>46</v>
      </c>
      <c r="B413" s="16" t="str">
        <f>VLOOKUP(A413,'Tên tỉnh'!$A$3:$C$65,2,FALSE)</f>
        <v>VNPT Quảng Nam</v>
      </c>
      <c r="C413" s="17" t="str">
        <f>VLOOKUP(A413,'Tên tỉnh'!$A$3:$C$65,3,FALSE)</f>
        <v>Quảng Nam</v>
      </c>
      <c r="D413" s="18" t="s">
        <v>485</v>
      </c>
      <c r="E413" s="17" t="s">
        <v>486</v>
      </c>
      <c r="F413" s="19">
        <v>43633</v>
      </c>
      <c r="G413" s="11">
        <v>3</v>
      </c>
      <c r="H413" s="12" t="s">
        <v>494</v>
      </c>
      <c r="I413" s="20">
        <v>44056</v>
      </c>
      <c r="J413" s="21" t="s">
        <v>419</v>
      </c>
      <c r="K413" s="11" t="s">
        <v>26</v>
      </c>
      <c r="L413" s="13">
        <v>829150</v>
      </c>
      <c r="M413" s="13" t="e">
        <f>VLOOKUP(C413,[3]!Table1[[Province]:[Ngày HĐ dự phòng]],5,FALSE)</f>
        <v>#REF!</v>
      </c>
      <c r="N413" s="13" t="e">
        <f>VLOOKUP(C413,[3]!Table1[[Province]:[Ngày HĐ dự phòng]],6,FALSE)</f>
        <v>#REF!</v>
      </c>
      <c r="O413" s="13" t="e">
        <f t="shared" si="444"/>
        <v>#REF!</v>
      </c>
      <c r="P413" s="12"/>
      <c r="Q413" s="22" t="e">
        <f>VLOOKUP(C413,[3]!Table1[[Province]:[Ngày HĐ dự phòng]],14,FALSE)</f>
        <v>#REF!</v>
      </c>
      <c r="R413" s="12"/>
      <c r="S413" s="22">
        <v>44180</v>
      </c>
      <c r="T413" s="22">
        <v>44118</v>
      </c>
      <c r="U413" s="22" t="e">
        <f t="shared" si="468"/>
        <v>#REF!</v>
      </c>
      <c r="V413" s="14" t="e">
        <f t="shared" si="469"/>
        <v>#REF!</v>
      </c>
      <c r="W413" s="12">
        <v>30</v>
      </c>
      <c r="X413" s="14" t="e">
        <f t="shared" si="470"/>
        <v>#REF!</v>
      </c>
      <c r="Y413" s="218" t="e">
        <f>VLOOKUP(C413,[3]!Table1[[Province]:[Ngày HĐ dự phòng]],30,FALSE)</f>
        <v>#REF!</v>
      </c>
      <c r="Z413" s="22" t="e">
        <f>VLOOKUP(C413,[3]!Table1[[Province]:[Ngày HĐ dự phòng]],31,FALSE)</f>
        <v>#REF!</v>
      </c>
      <c r="AA413" s="218" t="e">
        <f>VLOOKUP(C413,[3]!Table1[[Province]:[Ngày HĐ dự phòng]],32,FALSE)</f>
        <v>#REF!</v>
      </c>
      <c r="AB413" s="22" t="e">
        <f>VLOOKUP(C413,[3]!Table1[[Province]:[Ngày HĐ dự phòng]],33,FALSE)</f>
        <v>#REF!</v>
      </c>
      <c r="AC413" s="40" t="e">
        <f t="shared" si="471"/>
        <v>#REF!</v>
      </c>
      <c r="AD413" s="43" t="e">
        <f t="shared" si="472"/>
        <v>#REF!</v>
      </c>
      <c r="AE413" s="43" t="e">
        <f t="shared" si="473"/>
        <v>#REF!</v>
      </c>
      <c r="AF413" s="39" t="e">
        <f>VLOOKUP(C413,[3]!Table1[[Province]:[Ngày HĐ dự phòng]],12,FALSE)</f>
        <v>#REF!</v>
      </c>
      <c r="AG413" s="39" t="e">
        <f t="shared" si="474"/>
        <v>#REF!</v>
      </c>
      <c r="AH413" s="39">
        <v>44118</v>
      </c>
      <c r="AI413" s="39">
        <v>44132</v>
      </c>
      <c r="AJ413" s="39">
        <v>44132</v>
      </c>
      <c r="AK413" s="231" t="s">
        <v>499</v>
      </c>
      <c r="AL413" s="230">
        <v>44190</v>
      </c>
      <c r="AM413" s="42">
        <v>1453466784</v>
      </c>
      <c r="AN413" s="230">
        <v>44941</v>
      </c>
      <c r="AO413" s="39" t="e">
        <f t="shared" si="475"/>
        <v>#REF!</v>
      </c>
    </row>
    <row r="414" spans="1:41" ht="39">
      <c r="A414" s="11">
        <f t="shared" si="455"/>
        <v>46</v>
      </c>
      <c r="B414" s="16" t="str">
        <f>VLOOKUP(A414,'Tên tỉnh'!$A$3:$C$65,2,FALSE)</f>
        <v>VNPT Quảng Nam</v>
      </c>
      <c r="C414" s="17" t="str">
        <f>VLOOKUP(A414,'Tên tỉnh'!$A$3:$C$65,3,FALSE)</f>
        <v>Quảng Nam</v>
      </c>
      <c r="D414" s="18" t="s">
        <v>485</v>
      </c>
      <c r="E414" s="17" t="s">
        <v>486</v>
      </c>
      <c r="F414" s="19">
        <v>43633</v>
      </c>
      <c r="G414" s="11">
        <v>4</v>
      </c>
      <c r="H414" s="11" t="s">
        <v>489</v>
      </c>
      <c r="I414" s="20">
        <v>44056</v>
      </c>
      <c r="J414" s="21" t="s">
        <v>419</v>
      </c>
      <c r="K414" s="11" t="s">
        <v>26</v>
      </c>
      <c r="L414" s="13">
        <v>829150</v>
      </c>
      <c r="M414" s="13" t="e">
        <f>VLOOKUP(C414,[4]!Table1[[Province]:[Ngày HĐ dự phòng]],6,FALSE)</f>
        <v>#REF!</v>
      </c>
      <c r="N414" s="13" t="e">
        <f>VLOOKUP(C414,[4]!Table1[[Province]:[Ngày HĐ dự phòng]],7,FALSE)</f>
        <v>#REF!</v>
      </c>
      <c r="O414" s="13" t="e">
        <f t="shared" si="444"/>
        <v>#REF!</v>
      </c>
      <c r="P414" s="12"/>
      <c r="Q414" s="22" t="e">
        <f>VLOOKUP(C414,[4]!Table1[[Province]:[Ngày HĐ dự phòng]],16,FALSE)</f>
        <v>#REF!</v>
      </c>
      <c r="R414" s="12"/>
      <c r="S414" s="22">
        <v>44208</v>
      </c>
      <c r="T414" s="22">
        <v>44127</v>
      </c>
      <c r="U414" s="22" t="e">
        <f t="shared" si="468"/>
        <v>#REF!</v>
      </c>
      <c r="V414" s="14" t="e">
        <f t="shared" si="469"/>
        <v>#REF!</v>
      </c>
      <c r="W414" s="12">
        <v>30</v>
      </c>
      <c r="X414" s="14" t="e">
        <f t="shared" si="470"/>
        <v>#REF!</v>
      </c>
      <c r="Y414" s="218" t="e">
        <f>VLOOKUP(C414,[4]!Table1[[Province]:[Ngày HĐ dự phòng]],32,FALSE)</f>
        <v>#REF!</v>
      </c>
      <c r="Z414" s="22" t="e">
        <f>VLOOKUP(C414,[4]!Table1[[Province]:[Ngày HĐ dự phòng]],33,FALSE)</f>
        <v>#REF!</v>
      </c>
      <c r="AA414" s="218" t="e">
        <f>VLOOKUP(C414,[4]!Table1[[Province]:[Ngày HĐ dự phòng]],34,FALSE)</f>
        <v>#REF!</v>
      </c>
      <c r="AB414" s="22" t="e">
        <f>VLOOKUP(C414,[4]!Table1[[Province]:[Ngày HĐ dự phòng]],35,FALSE)</f>
        <v>#REF!</v>
      </c>
      <c r="AC414" s="40" t="e">
        <f t="shared" si="471"/>
        <v>#REF!</v>
      </c>
      <c r="AD414" s="43" t="e">
        <f t="shared" si="472"/>
        <v>#REF!</v>
      </c>
      <c r="AE414" s="43" t="e">
        <f t="shared" si="473"/>
        <v>#REF!</v>
      </c>
      <c r="AF414" s="39" t="e">
        <f>VLOOKUP(C414,[4]!Table1[[Province]:[Ngày HĐ dự phòng]],13,FALSE)</f>
        <v>#REF!</v>
      </c>
      <c r="AG414" s="39" t="e">
        <f t="shared" si="474"/>
        <v>#REF!</v>
      </c>
      <c r="AH414" s="39">
        <v>44127</v>
      </c>
      <c r="AI414" s="39">
        <v>44161</v>
      </c>
      <c r="AJ414" s="39">
        <v>44161</v>
      </c>
      <c r="AK414" s="231" t="s">
        <v>500</v>
      </c>
      <c r="AL414" s="230">
        <v>44214</v>
      </c>
      <c r="AM414" s="42">
        <v>241970845</v>
      </c>
      <c r="AN414" s="230">
        <v>44970</v>
      </c>
      <c r="AO414" s="39" t="e">
        <f t="shared" si="475"/>
        <v>#REF!</v>
      </c>
    </row>
    <row r="415" spans="1:41" ht="39">
      <c r="A415" s="11">
        <f t="shared" si="455"/>
        <v>46</v>
      </c>
      <c r="B415" s="16" t="str">
        <f>VLOOKUP(A415,'Tên tỉnh'!$A$3:$C$65,2,FALSE)</f>
        <v>VNPT Quảng Nam</v>
      </c>
      <c r="C415" s="17" t="str">
        <f>VLOOKUP(A415,'Tên tỉnh'!$A$3:$C$65,3,FALSE)</f>
        <v>Quảng Nam</v>
      </c>
      <c r="D415" s="18" t="s">
        <v>485</v>
      </c>
      <c r="E415" s="17" t="s">
        <v>486</v>
      </c>
      <c r="F415" s="19">
        <v>43633</v>
      </c>
      <c r="G415" s="11">
        <v>5</v>
      </c>
      <c r="H415" s="11" t="s">
        <v>490</v>
      </c>
      <c r="I415" s="20">
        <v>44056</v>
      </c>
      <c r="J415" s="21" t="s">
        <v>419</v>
      </c>
      <c r="K415" s="11" t="s">
        <v>26</v>
      </c>
      <c r="L415" s="13">
        <v>829150</v>
      </c>
      <c r="M415" s="13" t="e">
        <f>VLOOKUP(C415,[5]!Table1[[Province]:[Ngày HĐ dự phòng]],5,FALSE)</f>
        <v>#REF!</v>
      </c>
      <c r="N415" s="13" t="e">
        <f>VLOOKUP(C415,[5]!Table1[[Province]:[Ngày HĐ dự phòng]],6,FALSE)</f>
        <v>#REF!</v>
      </c>
      <c r="O415" s="13" t="e">
        <f t="shared" si="444"/>
        <v>#REF!</v>
      </c>
      <c r="P415" s="12"/>
      <c r="Q415" s="22" t="e">
        <f>VLOOKUP(C415,[5]!Table1[[Province]:[Ngày HĐ dự phòng]],14,FALSE)</f>
        <v>#REF!</v>
      </c>
      <c r="R415" s="12"/>
      <c r="S415" s="22">
        <v>44210</v>
      </c>
      <c r="T415" s="22">
        <v>44148</v>
      </c>
      <c r="U415" s="22" t="e">
        <f t="shared" si="468"/>
        <v>#REF!</v>
      </c>
      <c r="V415" s="14" t="e">
        <f t="shared" si="469"/>
        <v>#REF!</v>
      </c>
      <c r="W415" s="12">
        <v>30</v>
      </c>
      <c r="X415" s="14" t="e">
        <f t="shared" si="470"/>
        <v>#REF!</v>
      </c>
      <c r="Y415" s="218" t="e">
        <f>VLOOKUP(C415,[5]!Table1[[Province]:[Ngày HĐ dự phòng]],30,FALSE)</f>
        <v>#REF!</v>
      </c>
      <c r="Z415" s="22" t="e">
        <f>VLOOKUP(C415,[5]!Table1[[Province]:[Ngày HĐ dự phòng]],31,FALSE)</f>
        <v>#REF!</v>
      </c>
      <c r="AA415" s="218" t="e">
        <f>VLOOKUP(C415,[5]!Table1[[Province]:[Ngày HĐ dự phòng]],32,FALSE)</f>
        <v>#REF!</v>
      </c>
      <c r="AB415" s="22" t="e">
        <f>VLOOKUP(C415,[5]!Table1[[Province]:[Ngày HĐ dự phòng]],33,FALSE)</f>
        <v>#REF!</v>
      </c>
      <c r="AC415" s="40" t="e">
        <f t="shared" si="471"/>
        <v>#REF!</v>
      </c>
      <c r="AD415" s="43" t="e">
        <f t="shared" si="472"/>
        <v>#REF!</v>
      </c>
      <c r="AE415" s="43" t="e">
        <f t="shared" si="473"/>
        <v>#REF!</v>
      </c>
      <c r="AF415" s="39" t="e">
        <f>VLOOKUP(C415,[5]!Table1[[Province]:[Ngày HĐ dự phòng]],12,FALSE)</f>
        <v>#REF!</v>
      </c>
      <c r="AG415" s="39" t="e">
        <f t="shared" si="474"/>
        <v>#REF!</v>
      </c>
      <c r="AH415" s="39">
        <v>44148</v>
      </c>
      <c r="AI415" s="39">
        <v>44162</v>
      </c>
      <c r="AJ415" s="39">
        <v>44162</v>
      </c>
      <c r="AK415" s="232" t="s">
        <v>501</v>
      </c>
      <c r="AL415" s="230">
        <v>44214</v>
      </c>
      <c r="AM415" s="42">
        <v>786063220</v>
      </c>
      <c r="AN415" s="230">
        <v>44970</v>
      </c>
      <c r="AO415" s="39" t="e">
        <f t="shared" si="475"/>
        <v>#REF!</v>
      </c>
    </row>
    <row r="416" spans="1:41" ht="39">
      <c r="A416" s="11">
        <f t="shared" si="455"/>
        <v>46</v>
      </c>
      <c r="B416" s="16" t="str">
        <f>VLOOKUP(A416,'Tên tỉnh'!$A$3:$C$65,2,FALSE)</f>
        <v>VNPT Quảng Nam</v>
      </c>
      <c r="C416" s="17" t="str">
        <f>VLOOKUP(A416,'Tên tỉnh'!$A$3:$C$65,3,FALSE)</f>
        <v>Quảng Nam</v>
      </c>
      <c r="D416" s="18" t="s">
        <v>485</v>
      </c>
      <c r="E416" s="17" t="s">
        <v>486</v>
      </c>
      <c r="F416" s="19">
        <v>43633</v>
      </c>
      <c r="G416" s="11">
        <v>6</v>
      </c>
      <c r="H416" s="12" t="s">
        <v>491</v>
      </c>
      <c r="I416" s="20">
        <v>44056</v>
      </c>
      <c r="J416" s="21" t="s">
        <v>419</v>
      </c>
      <c r="K416" s="11" t="s">
        <v>26</v>
      </c>
      <c r="L416" s="13">
        <v>829150</v>
      </c>
      <c r="M416" s="13" t="e">
        <f>VLOOKUP(C416,[6]!Table1[[Province]:[Ngày HĐ dự phòng]],5,FALSE)</f>
        <v>#REF!</v>
      </c>
      <c r="N416" s="13" t="e">
        <f>VLOOKUP(C416,[6]!Table1[[Province]:[Ngày HĐ dự phòng]],6,FALSE)</f>
        <v>#REF!</v>
      </c>
      <c r="O416" s="13" t="e">
        <f t="shared" si="444"/>
        <v>#REF!</v>
      </c>
      <c r="P416" s="12"/>
      <c r="Q416" s="22" t="e">
        <f>VLOOKUP(C416,[6]!Table1[[Province]:[Ngày HĐ dự phòng]],14,FALSE)</f>
        <v>#REF!</v>
      </c>
      <c r="R416" s="12"/>
      <c r="S416" s="22">
        <v>44251</v>
      </c>
      <c r="T416" s="22">
        <v>44179</v>
      </c>
      <c r="U416" s="22" t="e">
        <f t="shared" si="468"/>
        <v>#REF!</v>
      </c>
      <c r="V416" s="14" t="e">
        <f t="shared" si="469"/>
        <v>#REF!</v>
      </c>
      <c r="W416" s="12">
        <v>30</v>
      </c>
      <c r="X416" s="14" t="e">
        <f t="shared" si="470"/>
        <v>#REF!</v>
      </c>
      <c r="Y416" s="218" t="e">
        <f>VLOOKUP(C416,[6]!Table1[[Province]:[Ngày HĐ dự phòng]],30,FALSE)</f>
        <v>#REF!</v>
      </c>
      <c r="Z416" s="22" t="e">
        <f>VLOOKUP(C416,[6]!Table1[[Province]:[Ngày HĐ dự phòng]],31,FALSE)</f>
        <v>#REF!</v>
      </c>
      <c r="AA416" s="218" t="e">
        <f>VLOOKUP(C416,[6]!Table1[[Province]:[Ngày HĐ dự phòng]],32,FALSE)</f>
        <v>#REF!</v>
      </c>
      <c r="AB416" s="22" t="e">
        <f>VLOOKUP(C416,[6]!Table1[[Province]:[Ngày HĐ dự phòng]],33,FALSE)</f>
        <v>#REF!</v>
      </c>
      <c r="AC416" s="40" t="e">
        <f t="shared" si="471"/>
        <v>#REF!</v>
      </c>
      <c r="AD416" s="43" t="e">
        <f t="shared" si="472"/>
        <v>#REF!</v>
      </c>
      <c r="AE416" s="43" t="e">
        <f t="shared" si="473"/>
        <v>#REF!</v>
      </c>
      <c r="AF416" s="39" t="e">
        <f>VLOOKUP(C416,[6]!Table1[[Province]:[Ngày HĐ dự phòng]],12,FALSE)</f>
        <v>#REF!</v>
      </c>
      <c r="AG416" s="39" t="e">
        <f t="shared" si="474"/>
        <v>#REF!</v>
      </c>
      <c r="AH416" s="39">
        <v>44179</v>
      </c>
      <c r="AI416" s="39">
        <v>44190</v>
      </c>
      <c r="AJ416" s="39">
        <v>44190</v>
      </c>
      <c r="AK416" s="232" t="s">
        <v>502</v>
      </c>
      <c r="AL416" s="230">
        <v>44259</v>
      </c>
      <c r="AM416" s="42">
        <v>1476131599</v>
      </c>
      <c r="AN416" s="230">
        <v>45012</v>
      </c>
      <c r="AO416" s="39" t="e">
        <f t="shared" si="475"/>
        <v>#REF!</v>
      </c>
    </row>
    <row r="417" spans="1:41" ht="39">
      <c r="A417" s="11">
        <f t="shared" si="455"/>
        <v>46</v>
      </c>
      <c r="B417" s="16" t="str">
        <f>VLOOKUP(A417,'Tên tỉnh'!$A$3:$C$65,2,FALSE)</f>
        <v>VNPT Quảng Nam</v>
      </c>
      <c r="C417" s="17" t="str">
        <f>VLOOKUP(A417,'Tên tỉnh'!$A$3:$C$65,3,FALSE)</f>
        <v>Quảng Nam</v>
      </c>
      <c r="D417" s="18" t="s">
        <v>485</v>
      </c>
      <c r="E417" s="17" t="s">
        <v>486</v>
      </c>
      <c r="F417" s="19">
        <v>43633</v>
      </c>
      <c r="G417" s="11">
        <v>7</v>
      </c>
      <c r="H417" s="11" t="s">
        <v>492</v>
      </c>
      <c r="I417" s="20">
        <v>44056</v>
      </c>
      <c r="J417" s="21" t="s">
        <v>419</v>
      </c>
      <c r="K417" s="11" t="s">
        <v>26</v>
      </c>
      <c r="L417" s="13">
        <v>829150</v>
      </c>
      <c r="M417" s="13" t="e">
        <f>VLOOKUP(C416,[7]!Table1[[Province]:[Ngày HĐ dự phòng]],6,FALSE)</f>
        <v>#REF!</v>
      </c>
      <c r="N417" s="13" t="e">
        <f>VLOOKUP(C416,[7]!Table1[[Province]:[Ngày HĐ dự phòng]],7,FALSE)</f>
        <v>#REF!</v>
      </c>
      <c r="O417" s="13" t="e">
        <f t="shared" si="444"/>
        <v>#REF!</v>
      </c>
      <c r="P417" s="12"/>
      <c r="Q417" s="22" t="e">
        <f>VLOOKUP(C416,[7]!Table1[[Province]:[Ngày HĐ dự phòng]],16,FALSE)</f>
        <v>#REF!</v>
      </c>
      <c r="R417" s="12"/>
      <c r="S417" s="22">
        <v>44263</v>
      </c>
      <c r="T417" s="22">
        <v>44200</v>
      </c>
      <c r="U417" s="22" t="e">
        <f t="shared" si="468"/>
        <v>#REF!</v>
      </c>
      <c r="V417" s="14" t="e">
        <f t="shared" si="469"/>
        <v>#REF!</v>
      </c>
      <c r="W417" s="12">
        <v>30</v>
      </c>
      <c r="X417" s="14" t="e">
        <f t="shared" si="470"/>
        <v>#REF!</v>
      </c>
      <c r="Y417" s="218" t="e">
        <f>VLOOKUP(C416,[7]!Table1[[Province]:[Ngày HĐ dự phòng]],32,FALSE)</f>
        <v>#REF!</v>
      </c>
      <c r="Z417" s="22" t="e">
        <f>VLOOKUP(C416,[7]!Table1[[Province]:[Ngày HĐ dự phòng]],33,FALSE)</f>
        <v>#REF!</v>
      </c>
      <c r="AA417" s="218" t="e">
        <f>VLOOKUP(C416,[7]!Table1[[Province]:[Ngày HĐ dự phòng]],34,FALSE)</f>
        <v>#REF!</v>
      </c>
      <c r="AB417" s="22" t="e">
        <f>VLOOKUP(C416,[7]!Table1[[Province]:[Ngày HĐ dự phòng]],35,FALSE)</f>
        <v>#REF!</v>
      </c>
      <c r="AC417" s="40" t="e">
        <f t="shared" si="471"/>
        <v>#REF!</v>
      </c>
      <c r="AD417" s="43" t="e">
        <f t="shared" si="472"/>
        <v>#REF!</v>
      </c>
      <c r="AE417" s="43" t="e">
        <f t="shared" si="473"/>
        <v>#REF!</v>
      </c>
      <c r="AF417" s="39" t="e">
        <f>VLOOKUP(C416,[7]!Table1[[Province]:[Ngày HĐ dự phòng]],13,FALSE)</f>
        <v>#REF!</v>
      </c>
      <c r="AG417" s="39" t="e">
        <f t="shared" si="474"/>
        <v>#REF!</v>
      </c>
      <c r="AH417" s="39">
        <v>44200</v>
      </c>
      <c r="AI417" s="39">
        <v>44210</v>
      </c>
      <c r="AJ417" s="39">
        <v>44210</v>
      </c>
      <c r="AK417" s="232" t="s">
        <v>503</v>
      </c>
      <c r="AL417" s="230">
        <v>44272</v>
      </c>
      <c r="AM417" s="42">
        <v>492515100</v>
      </c>
      <c r="AN417" s="230">
        <v>45023</v>
      </c>
      <c r="AO417" s="39" t="e">
        <f t="shared" si="475"/>
        <v>#REF!</v>
      </c>
    </row>
    <row r="418" spans="1:41" ht="39">
      <c r="A418" s="11">
        <f t="shared" si="455"/>
        <v>46</v>
      </c>
      <c r="B418" s="16" t="str">
        <f>VLOOKUP(A418,'Tên tỉnh'!$A$3:$C$65,2,FALSE)</f>
        <v>VNPT Quảng Nam</v>
      </c>
      <c r="C418" s="17" t="str">
        <f>VLOOKUP(A418,'Tên tỉnh'!$A$3:$C$65,3,FALSE)</f>
        <v>Quảng Nam</v>
      </c>
      <c r="D418" s="18" t="s">
        <v>485</v>
      </c>
      <c r="E418" s="17" t="s">
        <v>486</v>
      </c>
      <c r="F418" s="19">
        <v>43633</v>
      </c>
      <c r="G418" s="11">
        <v>8</v>
      </c>
      <c r="H418" s="11" t="s">
        <v>493</v>
      </c>
      <c r="I418" s="20">
        <v>44056</v>
      </c>
      <c r="J418" s="21" t="s">
        <v>419</v>
      </c>
      <c r="K418" s="11" t="s">
        <v>26</v>
      </c>
      <c r="L418" s="13">
        <v>829150</v>
      </c>
      <c r="M418" s="13" t="e">
        <f>VLOOKUP(C418,[8]Sheet1!$B$2:$AH$2,5,FALSE)</f>
        <v>#N/A</v>
      </c>
      <c r="N418" s="13" t="e">
        <f>VLOOKUP(C418,[8]Sheet1!$B$2:$AH$2,6,FALSE)</f>
        <v>#N/A</v>
      </c>
      <c r="O418" s="13" t="e">
        <f t="shared" si="444"/>
        <v>#N/A</v>
      </c>
      <c r="P418" s="12"/>
      <c r="Q418" s="22" t="e">
        <f>VLOOKUP(C418,[8]Sheet1!$B$2:$AH$2,14,FALSE)</f>
        <v>#N/A</v>
      </c>
      <c r="R418" s="12"/>
      <c r="S418" s="22">
        <v>44279</v>
      </c>
      <c r="T418" s="22">
        <v>44223</v>
      </c>
      <c r="U418" s="22" t="e">
        <f t="shared" si="468"/>
        <v>#N/A</v>
      </c>
      <c r="V418" s="14" t="e">
        <f t="shared" si="469"/>
        <v>#N/A</v>
      </c>
      <c r="W418" s="12">
        <v>30</v>
      </c>
      <c r="X418" s="14" t="e">
        <f t="shared" si="470"/>
        <v>#N/A</v>
      </c>
      <c r="Y418" s="218" t="e">
        <f>VLOOKUP(C418,[8]Sheet1!$B$2:$AH$2,30,FALSE)</f>
        <v>#N/A</v>
      </c>
      <c r="Z418" s="22" t="e">
        <f>VLOOKUP(C418,[8]Sheet1!$B$2:$AH$2,31,FALSE)</f>
        <v>#N/A</v>
      </c>
      <c r="AA418" s="218" t="e">
        <f>VLOOKUP(C418,[8]Sheet1!$B$2:$AH$2,32,FALSE)</f>
        <v>#N/A</v>
      </c>
      <c r="AB418" s="22" t="e">
        <f>VLOOKUP(C418,[8]Sheet1!$B$2:$AH$2,33,FALSE)</f>
        <v>#N/A</v>
      </c>
      <c r="AC418" s="40" t="e">
        <f t="shared" si="471"/>
        <v>#N/A</v>
      </c>
      <c r="AD418" s="43" t="e">
        <f t="shared" si="472"/>
        <v>#N/A</v>
      </c>
      <c r="AE418" s="43" t="e">
        <f t="shared" si="473"/>
        <v>#N/A</v>
      </c>
      <c r="AF418" s="39" t="e">
        <f>VLOOKUP(C418,[8]Sheet1!$B$2:$AH$2,12,FALSE)</f>
        <v>#N/A</v>
      </c>
      <c r="AG418" s="39" t="e">
        <f t="shared" si="474"/>
        <v>#N/A</v>
      </c>
      <c r="AH418" s="39">
        <v>44223</v>
      </c>
      <c r="AI418" s="39">
        <v>44230</v>
      </c>
      <c r="AJ418" s="39">
        <v>44230</v>
      </c>
      <c r="AK418" s="232" t="s">
        <v>504</v>
      </c>
      <c r="AL418" s="230">
        <v>44288</v>
      </c>
      <c r="AM418" s="42">
        <v>262218688</v>
      </c>
      <c r="AN418" s="230">
        <v>45040</v>
      </c>
      <c r="AO418" s="39" t="e">
        <f t="shared" si="475"/>
        <v>#N/A</v>
      </c>
    </row>
    <row r="419" spans="1:41" ht="28.5" customHeight="1">
      <c r="A419" s="23"/>
      <c r="B419" s="24" t="str">
        <f t="shared" ref="B419" si="476">B411&amp;" Total"</f>
        <v>VNPT Quảng Nam Total</v>
      </c>
      <c r="C419" s="24"/>
      <c r="D419" s="25"/>
      <c r="E419" s="228"/>
      <c r="F419" s="26"/>
      <c r="G419" s="23"/>
      <c r="H419" s="25"/>
      <c r="I419" s="26"/>
      <c r="J419" s="27"/>
      <c r="K419" s="25"/>
      <c r="L419" s="28"/>
      <c r="M419" s="28"/>
      <c r="N419" s="28"/>
      <c r="O419" s="29" t="e">
        <f t="shared" ref="O419" si="477">SUBTOTAL(9,O411:O418)</f>
        <v>#REF!</v>
      </c>
      <c r="P419" s="12"/>
      <c r="Q419" s="11"/>
      <c r="R419" s="28"/>
      <c r="S419" s="30"/>
      <c r="T419" s="31"/>
      <c r="U419" s="22"/>
      <c r="V419" s="32"/>
      <c r="W419" s="33"/>
      <c r="X419" s="14"/>
      <c r="Y419" s="218"/>
      <c r="Z419" s="22"/>
      <c r="AA419" s="218"/>
      <c r="AB419" s="22"/>
      <c r="AC419" s="38"/>
      <c r="AD419" s="38"/>
      <c r="AE419" s="38"/>
      <c r="AF419" s="38"/>
      <c r="AG419" s="38"/>
      <c r="AH419" s="38"/>
      <c r="AI419" s="38"/>
      <c r="AJ419" s="38"/>
      <c r="AK419" s="38"/>
      <c r="AL419" s="38"/>
      <c r="AM419" s="38"/>
      <c r="AN419" s="38"/>
      <c r="AO419" s="38"/>
    </row>
    <row r="420" spans="1:41" ht="39">
      <c r="A420" s="11">
        <f t="shared" si="455"/>
        <v>47</v>
      </c>
      <c r="B420" s="16" t="str">
        <f>VLOOKUP(A420,'Tên tỉnh'!$A$3:$C$65,2,FALSE)</f>
        <v>VNPT Quảng Ninh</v>
      </c>
      <c r="C420" s="17" t="str">
        <f>VLOOKUP(A420,'Tên tỉnh'!$A$3:$C$65,3,FALSE)</f>
        <v>Quảng Ninh</v>
      </c>
      <c r="D420" s="18" t="s">
        <v>485</v>
      </c>
      <c r="E420" s="17" t="s">
        <v>486</v>
      </c>
      <c r="F420" s="19">
        <v>43633</v>
      </c>
      <c r="G420" s="11">
        <v>1</v>
      </c>
      <c r="H420" s="11" t="s">
        <v>487</v>
      </c>
      <c r="I420" s="20">
        <v>44056</v>
      </c>
      <c r="J420" s="21" t="s">
        <v>419</v>
      </c>
      <c r="K420" s="11" t="s">
        <v>26</v>
      </c>
      <c r="L420" s="13">
        <v>829150</v>
      </c>
      <c r="M420" s="13" t="e">
        <f>VLOOKUP(C420,[1]!Table1[[Province]:[Ngày HĐ dự phòng]],5,FALSE)</f>
        <v>#REF!</v>
      </c>
      <c r="N420" s="13" t="e">
        <f>VLOOKUP(C420,[1]!Table1[[Province]:[Ngày HĐ dự phòng]],6,FALSE)</f>
        <v>#REF!</v>
      </c>
      <c r="O420" s="13" t="e">
        <f t="shared" si="444"/>
        <v>#REF!</v>
      </c>
      <c r="P420" s="12"/>
      <c r="Q420" s="22" t="e">
        <f>VLOOKUP(C420,[1]!Table1[[Province]:[Ngày HĐ dự phòng]],15,FALSE)</f>
        <v>#REF!</v>
      </c>
      <c r="R420" s="12"/>
      <c r="S420" s="22">
        <v>44153</v>
      </c>
      <c r="T420" s="22">
        <v>44068</v>
      </c>
      <c r="U420" s="22" t="e">
        <f t="shared" ref="U420:U427" si="478">Q420</f>
        <v>#REF!</v>
      </c>
      <c r="V420" s="14" t="e">
        <f t="shared" ref="V420:V427" si="479">U420-T420+1</f>
        <v>#REF!</v>
      </c>
      <c r="W420" s="12">
        <v>45</v>
      </c>
      <c r="X420" s="14" t="e">
        <f t="shared" ref="X420:X427" si="480">V420-W420</f>
        <v>#REF!</v>
      </c>
      <c r="Y420" s="218" t="e">
        <f>VLOOKUP(C420,[1]!Table1[[Province]:[Ngày HĐ dự phòng]],34,FALSE)</f>
        <v>#REF!</v>
      </c>
      <c r="Z420" s="22" t="e">
        <f>VLOOKUP(C420,[1]!Table1[[Province]:[Ngày HĐ dự phòng]],35,FALSE)</f>
        <v>#REF!</v>
      </c>
      <c r="AA420" s="218" t="e">
        <f>VLOOKUP(C420,[1]!Table1[[Province]:[Ngày HĐ dự phòng]],36,FALSE)</f>
        <v>#REF!</v>
      </c>
      <c r="AB420" s="22" t="e">
        <f>VLOOKUP(C420,[1]!Table1[[Province]:[Ngày HĐ dự phòng]],37,FALSE)</f>
        <v>#REF!</v>
      </c>
      <c r="AC420" s="40" t="e">
        <f t="shared" ref="AC420:AC427" si="481">O420</f>
        <v>#REF!</v>
      </c>
      <c r="AD420" s="43" t="e">
        <f t="shared" ref="AD420:AD427" si="482">AC420*0.1</f>
        <v>#REF!</v>
      </c>
      <c r="AE420" s="43" t="e">
        <f t="shared" ref="AE420:AE427" si="483">AC420+AD420</f>
        <v>#REF!</v>
      </c>
      <c r="AF420" s="39" t="e">
        <f>VLOOKUP(C420,[1]!Table1[[Province]:[Ngày HĐ dự phòng]],13,FALSE)</f>
        <v>#REF!</v>
      </c>
      <c r="AG420" s="39" t="e">
        <f t="shared" ref="AG420:AG427" si="484">AF420</f>
        <v>#REF!</v>
      </c>
      <c r="AH420" s="39">
        <v>44068</v>
      </c>
      <c r="AI420" s="39">
        <v>44097</v>
      </c>
      <c r="AJ420" s="39">
        <v>44097</v>
      </c>
      <c r="AK420" s="231" t="s">
        <v>497</v>
      </c>
      <c r="AL420" s="230">
        <v>44153</v>
      </c>
      <c r="AM420" s="42">
        <v>3008400799</v>
      </c>
      <c r="AN420" s="230">
        <v>44913</v>
      </c>
      <c r="AO420" s="39" t="e">
        <f t="shared" ref="AO420:AO427" si="485">AF420</f>
        <v>#REF!</v>
      </c>
    </row>
    <row r="421" spans="1:41" ht="39">
      <c r="A421" s="11">
        <f t="shared" si="455"/>
        <v>47</v>
      </c>
      <c r="B421" s="16" t="str">
        <f>VLOOKUP(A421,'Tên tỉnh'!$A$3:$C$65,2,FALSE)</f>
        <v>VNPT Quảng Ninh</v>
      </c>
      <c r="C421" s="17" t="str">
        <f>VLOOKUP(A421,'Tên tỉnh'!$A$3:$C$65,3,FALSE)</f>
        <v>Quảng Ninh</v>
      </c>
      <c r="D421" s="18" t="s">
        <v>485</v>
      </c>
      <c r="E421" s="17" t="s">
        <v>486</v>
      </c>
      <c r="F421" s="19">
        <v>43633</v>
      </c>
      <c r="G421" s="11">
        <v>2</v>
      </c>
      <c r="H421" s="12" t="s">
        <v>488</v>
      </c>
      <c r="I421" s="20">
        <v>44056</v>
      </c>
      <c r="J421" s="21" t="s">
        <v>419</v>
      </c>
      <c r="K421" s="11" t="s">
        <v>26</v>
      </c>
      <c r="L421" s="13">
        <v>829150</v>
      </c>
      <c r="M421" s="13" t="e">
        <f>VLOOKUP(C421,[2]!Table1[[Province]:[Ngày HĐ dự phòng]],5,FALSE)</f>
        <v>#REF!</v>
      </c>
      <c r="N421" s="13" t="e">
        <f>VLOOKUP(C421,[2]!Table1[[Province]:[Ngày HĐ dự phòng]],6,FALSE)</f>
        <v>#REF!</v>
      </c>
      <c r="O421" s="13" t="e">
        <f t="shared" si="444"/>
        <v>#REF!</v>
      </c>
      <c r="P421" s="12"/>
      <c r="Q421" s="22" t="e">
        <f>VLOOKUP(C421,[2]!Table1[[Province]:[Ngày HĐ dự phòng]],14,FALSE)</f>
        <v>#REF!</v>
      </c>
      <c r="R421" s="12"/>
      <c r="S421" s="22">
        <v>44154</v>
      </c>
      <c r="T421" s="22">
        <v>44091</v>
      </c>
      <c r="U421" s="22" t="e">
        <f t="shared" si="478"/>
        <v>#REF!</v>
      </c>
      <c r="V421" s="14" t="e">
        <f t="shared" si="479"/>
        <v>#REF!</v>
      </c>
      <c r="W421" s="12">
        <v>30</v>
      </c>
      <c r="X421" s="14" t="e">
        <f t="shared" si="480"/>
        <v>#REF!</v>
      </c>
      <c r="Y421" s="218" t="e">
        <f>VLOOKUP(C421,[2]!Table1[[Province]:[Ngày HĐ dự phòng]],30,FALSE)</f>
        <v>#REF!</v>
      </c>
      <c r="Z421" s="22" t="e">
        <f>VLOOKUP(C421,[2]!Table1[[Province]:[Ngày HĐ dự phòng]],31,FALSE)</f>
        <v>#REF!</v>
      </c>
      <c r="AA421" s="218" t="e">
        <f>VLOOKUP(C421,[2]!Table1[[Province]:[Ngày HĐ dự phòng]],32,FALSE)</f>
        <v>#REF!</v>
      </c>
      <c r="AB421" s="22" t="e">
        <f>VLOOKUP(C421,[2]!Table1[[Province]:[Ngày HĐ dự phòng]],33,FALSE)</f>
        <v>#REF!</v>
      </c>
      <c r="AC421" s="40" t="e">
        <f t="shared" si="481"/>
        <v>#REF!</v>
      </c>
      <c r="AD421" s="43" t="e">
        <f t="shared" si="482"/>
        <v>#REF!</v>
      </c>
      <c r="AE421" s="43" t="e">
        <f t="shared" si="483"/>
        <v>#REF!</v>
      </c>
      <c r="AF421" s="39" t="e">
        <f>VLOOKUP(C421,[2]!Table1[[Province]:[Ngày HĐ dự phòng]],12,FALSE)</f>
        <v>#REF!</v>
      </c>
      <c r="AG421" s="39" t="e">
        <f t="shared" si="484"/>
        <v>#REF!</v>
      </c>
      <c r="AH421" s="39">
        <v>44091</v>
      </c>
      <c r="AI421" s="39">
        <v>44111</v>
      </c>
      <c r="AJ421" s="39">
        <v>44111</v>
      </c>
      <c r="AK421" s="231" t="s">
        <v>498</v>
      </c>
      <c r="AL421" s="230">
        <v>44154</v>
      </c>
      <c r="AM421" s="42">
        <v>1557031765</v>
      </c>
      <c r="AN421" s="230">
        <v>44914</v>
      </c>
      <c r="AO421" s="39" t="e">
        <f t="shared" si="485"/>
        <v>#REF!</v>
      </c>
    </row>
    <row r="422" spans="1:41" ht="39">
      <c r="A422" s="11">
        <f t="shared" si="455"/>
        <v>47</v>
      </c>
      <c r="B422" s="16" t="str">
        <f>VLOOKUP(A422,'Tên tỉnh'!$A$3:$C$65,2,FALSE)</f>
        <v>VNPT Quảng Ninh</v>
      </c>
      <c r="C422" s="17" t="str">
        <f>VLOOKUP(A422,'Tên tỉnh'!$A$3:$C$65,3,FALSE)</f>
        <v>Quảng Ninh</v>
      </c>
      <c r="D422" s="18" t="s">
        <v>485</v>
      </c>
      <c r="E422" s="17" t="s">
        <v>486</v>
      </c>
      <c r="F422" s="19">
        <v>43633</v>
      </c>
      <c r="G422" s="11">
        <v>3</v>
      </c>
      <c r="H422" s="12" t="s">
        <v>494</v>
      </c>
      <c r="I422" s="20">
        <v>44056</v>
      </c>
      <c r="J422" s="21" t="s">
        <v>419</v>
      </c>
      <c r="K422" s="11" t="s">
        <v>26</v>
      </c>
      <c r="L422" s="13">
        <v>829150</v>
      </c>
      <c r="M422" s="13" t="e">
        <f>VLOOKUP(C422,[3]!Table1[[Province]:[Ngày HĐ dự phòng]],5,FALSE)</f>
        <v>#REF!</v>
      </c>
      <c r="N422" s="13" t="e">
        <f>VLOOKUP(C422,[3]!Table1[[Province]:[Ngày HĐ dự phòng]],6,FALSE)</f>
        <v>#REF!</v>
      </c>
      <c r="O422" s="13" t="e">
        <f t="shared" si="444"/>
        <v>#REF!</v>
      </c>
      <c r="P422" s="12"/>
      <c r="Q422" s="22" t="e">
        <f>VLOOKUP(C422,[3]!Table1[[Province]:[Ngày HĐ dự phòng]],14,FALSE)</f>
        <v>#REF!</v>
      </c>
      <c r="R422" s="12"/>
      <c r="S422" s="22">
        <v>44180</v>
      </c>
      <c r="T422" s="22">
        <v>44118</v>
      </c>
      <c r="U422" s="22" t="e">
        <f t="shared" si="478"/>
        <v>#REF!</v>
      </c>
      <c r="V422" s="14" t="e">
        <f t="shared" si="479"/>
        <v>#REF!</v>
      </c>
      <c r="W422" s="12">
        <v>30</v>
      </c>
      <c r="X422" s="14" t="e">
        <f t="shared" si="480"/>
        <v>#REF!</v>
      </c>
      <c r="Y422" s="218" t="e">
        <f>VLOOKUP(C422,[3]!Table1[[Province]:[Ngày HĐ dự phòng]],30,FALSE)</f>
        <v>#REF!</v>
      </c>
      <c r="Z422" s="22" t="e">
        <f>VLOOKUP(C422,[3]!Table1[[Province]:[Ngày HĐ dự phòng]],31,FALSE)</f>
        <v>#REF!</v>
      </c>
      <c r="AA422" s="218" t="e">
        <f>VLOOKUP(C422,[3]!Table1[[Province]:[Ngày HĐ dự phòng]],32,FALSE)</f>
        <v>#REF!</v>
      </c>
      <c r="AB422" s="22" t="e">
        <f>VLOOKUP(C422,[3]!Table1[[Province]:[Ngày HĐ dự phòng]],33,FALSE)</f>
        <v>#REF!</v>
      </c>
      <c r="AC422" s="40" t="e">
        <f t="shared" si="481"/>
        <v>#REF!</v>
      </c>
      <c r="AD422" s="43" t="e">
        <f t="shared" si="482"/>
        <v>#REF!</v>
      </c>
      <c r="AE422" s="43" t="e">
        <f t="shared" si="483"/>
        <v>#REF!</v>
      </c>
      <c r="AF422" s="39" t="e">
        <f>VLOOKUP(C422,[3]!Table1[[Province]:[Ngày HĐ dự phòng]],12,FALSE)</f>
        <v>#REF!</v>
      </c>
      <c r="AG422" s="39" t="e">
        <f t="shared" si="484"/>
        <v>#REF!</v>
      </c>
      <c r="AH422" s="39">
        <v>44118</v>
      </c>
      <c r="AI422" s="39">
        <v>44132</v>
      </c>
      <c r="AJ422" s="39">
        <v>44132</v>
      </c>
      <c r="AK422" s="231" t="s">
        <v>499</v>
      </c>
      <c r="AL422" s="230">
        <v>44190</v>
      </c>
      <c r="AM422" s="42">
        <v>1453466784</v>
      </c>
      <c r="AN422" s="230">
        <v>44941</v>
      </c>
      <c r="AO422" s="39" t="e">
        <f t="shared" si="485"/>
        <v>#REF!</v>
      </c>
    </row>
    <row r="423" spans="1:41" ht="39">
      <c r="A423" s="11">
        <f t="shared" si="455"/>
        <v>47</v>
      </c>
      <c r="B423" s="16" t="str">
        <f>VLOOKUP(A423,'Tên tỉnh'!$A$3:$C$65,2,FALSE)</f>
        <v>VNPT Quảng Ninh</v>
      </c>
      <c r="C423" s="17" t="str">
        <f>VLOOKUP(A423,'Tên tỉnh'!$A$3:$C$65,3,FALSE)</f>
        <v>Quảng Ninh</v>
      </c>
      <c r="D423" s="18" t="s">
        <v>485</v>
      </c>
      <c r="E423" s="17" t="s">
        <v>486</v>
      </c>
      <c r="F423" s="19">
        <v>43633</v>
      </c>
      <c r="G423" s="11">
        <v>4</v>
      </c>
      <c r="H423" s="11" t="s">
        <v>489</v>
      </c>
      <c r="I423" s="20">
        <v>44056</v>
      </c>
      <c r="J423" s="21" t="s">
        <v>419</v>
      </c>
      <c r="K423" s="11" t="s">
        <v>26</v>
      </c>
      <c r="L423" s="13">
        <v>829150</v>
      </c>
      <c r="M423" s="13" t="e">
        <f>VLOOKUP(C423,[4]!Table1[[Province]:[Ngày HĐ dự phòng]],6,FALSE)</f>
        <v>#REF!</v>
      </c>
      <c r="N423" s="13" t="e">
        <f>VLOOKUP(C423,[4]!Table1[[Province]:[Ngày HĐ dự phòng]],7,FALSE)</f>
        <v>#REF!</v>
      </c>
      <c r="O423" s="13" t="e">
        <f t="shared" si="444"/>
        <v>#REF!</v>
      </c>
      <c r="P423" s="12"/>
      <c r="Q423" s="22" t="e">
        <f>VLOOKUP(C423,[4]!Table1[[Province]:[Ngày HĐ dự phòng]],16,FALSE)</f>
        <v>#REF!</v>
      </c>
      <c r="R423" s="12"/>
      <c r="S423" s="22">
        <v>44208</v>
      </c>
      <c r="T423" s="22">
        <v>44127</v>
      </c>
      <c r="U423" s="22" t="e">
        <f t="shared" si="478"/>
        <v>#REF!</v>
      </c>
      <c r="V423" s="14" t="e">
        <f t="shared" si="479"/>
        <v>#REF!</v>
      </c>
      <c r="W423" s="12">
        <v>30</v>
      </c>
      <c r="X423" s="14" t="e">
        <f t="shared" si="480"/>
        <v>#REF!</v>
      </c>
      <c r="Y423" s="218" t="e">
        <f>VLOOKUP(C423,[4]!Table1[[Province]:[Ngày HĐ dự phòng]],32,FALSE)</f>
        <v>#REF!</v>
      </c>
      <c r="Z423" s="22" t="e">
        <f>VLOOKUP(C423,[4]!Table1[[Province]:[Ngày HĐ dự phòng]],33,FALSE)</f>
        <v>#REF!</v>
      </c>
      <c r="AA423" s="218" t="e">
        <f>VLOOKUP(C423,[4]!Table1[[Province]:[Ngày HĐ dự phòng]],34,FALSE)</f>
        <v>#REF!</v>
      </c>
      <c r="AB423" s="22" t="e">
        <f>VLOOKUP(C423,[4]!Table1[[Province]:[Ngày HĐ dự phòng]],35,FALSE)</f>
        <v>#REF!</v>
      </c>
      <c r="AC423" s="40" t="e">
        <f t="shared" si="481"/>
        <v>#REF!</v>
      </c>
      <c r="AD423" s="43" t="e">
        <f t="shared" si="482"/>
        <v>#REF!</v>
      </c>
      <c r="AE423" s="43" t="e">
        <f t="shared" si="483"/>
        <v>#REF!</v>
      </c>
      <c r="AF423" s="39" t="e">
        <f>VLOOKUP(C423,[4]!Table1[[Province]:[Ngày HĐ dự phòng]],13,FALSE)</f>
        <v>#REF!</v>
      </c>
      <c r="AG423" s="39" t="e">
        <f t="shared" si="484"/>
        <v>#REF!</v>
      </c>
      <c r="AH423" s="39">
        <v>44127</v>
      </c>
      <c r="AI423" s="39">
        <v>44161</v>
      </c>
      <c r="AJ423" s="39">
        <v>44161</v>
      </c>
      <c r="AK423" s="231" t="s">
        <v>500</v>
      </c>
      <c r="AL423" s="230">
        <v>44214</v>
      </c>
      <c r="AM423" s="42">
        <v>241970845</v>
      </c>
      <c r="AN423" s="230">
        <v>44970</v>
      </c>
      <c r="AO423" s="39" t="e">
        <f t="shared" si="485"/>
        <v>#REF!</v>
      </c>
    </row>
    <row r="424" spans="1:41" ht="39">
      <c r="A424" s="11">
        <f t="shared" si="455"/>
        <v>47</v>
      </c>
      <c r="B424" s="16" t="str">
        <f>VLOOKUP(A424,'Tên tỉnh'!$A$3:$C$65,2,FALSE)</f>
        <v>VNPT Quảng Ninh</v>
      </c>
      <c r="C424" s="17" t="str">
        <f>VLOOKUP(A424,'Tên tỉnh'!$A$3:$C$65,3,FALSE)</f>
        <v>Quảng Ninh</v>
      </c>
      <c r="D424" s="18" t="s">
        <v>485</v>
      </c>
      <c r="E424" s="17" t="s">
        <v>486</v>
      </c>
      <c r="F424" s="19">
        <v>43633</v>
      </c>
      <c r="G424" s="11">
        <v>5</v>
      </c>
      <c r="H424" s="11" t="s">
        <v>490</v>
      </c>
      <c r="I424" s="20">
        <v>44056</v>
      </c>
      <c r="J424" s="21" t="s">
        <v>419</v>
      </c>
      <c r="K424" s="11" t="s">
        <v>26</v>
      </c>
      <c r="L424" s="13">
        <v>829150</v>
      </c>
      <c r="M424" s="13" t="e">
        <f>VLOOKUP(C424,[5]!Table1[[Province]:[Ngày HĐ dự phòng]],5,FALSE)</f>
        <v>#REF!</v>
      </c>
      <c r="N424" s="13" t="e">
        <f>VLOOKUP(C424,[5]!Table1[[Province]:[Ngày HĐ dự phòng]],6,FALSE)</f>
        <v>#REF!</v>
      </c>
      <c r="O424" s="13" t="e">
        <f t="shared" si="444"/>
        <v>#REF!</v>
      </c>
      <c r="P424" s="12"/>
      <c r="Q424" s="22" t="e">
        <f>VLOOKUP(C424,[5]!Table1[[Province]:[Ngày HĐ dự phòng]],14,FALSE)</f>
        <v>#REF!</v>
      </c>
      <c r="R424" s="12"/>
      <c r="S424" s="22">
        <v>44210</v>
      </c>
      <c r="T424" s="22">
        <v>44148</v>
      </c>
      <c r="U424" s="22" t="e">
        <f t="shared" si="478"/>
        <v>#REF!</v>
      </c>
      <c r="V424" s="14" t="e">
        <f t="shared" si="479"/>
        <v>#REF!</v>
      </c>
      <c r="W424" s="12">
        <v>30</v>
      </c>
      <c r="X424" s="14" t="e">
        <f t="shared" si="480"/>
        <v>#REF!</v>
      </c>
      <c r="Y424" s="218" t="e">
        <f>VLOOKUP(C424,[5]!Table1[[Province]:[Ngày HĐ dự phòng]],30,FALSE)</f>
        <v>#REF!</v>
      </c>
      <c r="Z424" s="22" t="e">
        <f>VLOOKUP(C424,[5]!Table1[[Province]:[Ngày HĐ dự phòng]],31,FALSE)</f>
        <v>#REF!</v>
      </c>
      <c r="AA424" s="218" t="e">
        <f>VLOOKUP(C424,[5]!Table1[[Province]:[Ngày HĐ dự phòng]],32,FALSE)</f>
        <v>#REF!</v>
      </c>
      <c r="AB424" s="22" t="e">
        <f>VLOOKUP(C424,[5]!Table1[[Province]:[Ngày HĐ dự phòng]],33,FALSE)</f>
        <v>#REF!</v>
      </c>
      <c r="AC424" s="40" t="e">
        <f t="shared" si="481"/>
        <v>#REF!</v>
      </c>
      <c r="AD424" s="43" t="e">
        <f t="shared" si="482"/>
        <v>#REF!</v>
      </c>
      <c r="AE424" s="43" t="e">
        <f t="shared" si="483"/>
        <v>#REF!</v>
      </c>
      <c r="AF424" s="39" t="e">
        <f>VLOOKUP(C424,[5]!Table1[[Province]:[Ngày HĐ dự phòng]],12,FALSE)</f>
        <v>#REF!</v>
      </c>
      <c r="AG424" s="39" t="e">
        <f t="shared" si="484"/>
        <v>#REF!</v>
      </c>
      <c r="AH424" s="39">
        <v>44148</v>
      </c>
      <c r="AI424" s="39">
        <v>44162</v>
      </c>
      <c r="AJ424" s="39">
        <v>44162</v>
      </c>
      <c r="AK424" s="232" t="s">
        <v>501</v>
      </c>
      <c r="AL424" s="230">
        <v>44214</v>
      </c>
      <c r="AM424" s="42">
        <v>786063220</v>
      </c>
      <c r="AN424" s="230">
        <v>44970</v>
      </c>
      <c r="AO424" s="39" t="e">
        <f t="shared" si="485"/>
        <v>#REF!</v>
      </c>
    </row>
    <row r="425" spans="1:41" ht="39">
      <c r="A425" s="11">
        <f t="shared" si="455"/>
        <v>47</v>
      </c>
      <c r="B425" s="16" t="str">
        <f>VLOOKUP(A425,'Tên tỉnh'!$A$3:$C$65,2,FALSE)</f>
        <v>VNPT Quảng Ninh</v>
      </c>
      <c r="C425" s="17" t="str">
        <f>VLOOKUP(A425,'Tên tỉnh'!$A$3:$C$65,3,FALSE)</f>
        <v>Quảng Ninh</v>
      </c>
      <c r="D425" s="18" t="s">
        <v>485</v>
      </c>
      <c r="E425" s="17" t="s">
        <v>486</v>
      </c>
      <c r="F425" s="19">
        <v>43633</v>
      </c>
      <c r="G425" s="11">
        <v>6</v>
      </c>
      <c r="H425" s="12" t="s">
        <v>491</v>
      </c>
      <c r="I425" s="20">
        <v>44056</v>
      </c>
      <c r="J425" s="21" t="s">
        <v>419</v>
      </c>
      <c r="K425" s="11" t="s">
        <v>26</v>
      </c>
      <c r="L425" s="13">
        <v>829150</v>
      </c>
      <c r="M425" s="13" t="e">
        <f>VLOOKUP(C425,[6]!Table1[[Province]:[Ngày HĐ dự phòng]],5,FALSE)</f>
        <v>#REF!</v>
      </c>
      <c r="N425" s="13" t="e">
        <f>VLOOKUP(C425,[6]!Table1[[Province]:[Ngày HĐ dự phòng]],6,FALSE)</f>
        <v>#REF!</v>
      </c>
      <c r="O425" s="13" t="e">
        <f t="shared" si="444"/>
        <v>#REF!</v>
      </c>
      <c r="P425" s="12"/>
      <c r="Q425" s="22" t="e">
        <f>VLOOKUP(C425,[6]!Table1[[Province]:[Ngày HĐ dự phòng]],14,FALSE)</f>
        <v>#REF!</v>
      </c>
      <c r="R425" s="12"/>
      <c r="S425" s="22">
        <v>44251</v>
      </c>
      <c r="T425" s="22">
        <v>44179</v>
      </c>
      <c r="U425" s="22" t="e">
        <f t="shared" si="478"/>
        <v>#REF!</v>
      </c>
      <c r="V425" s="14" t="e">
        <f t="shared" si="479"/>
        <v>#REF!</v>
      </c>
      <c r="W425" s="12">
        <v>30</v>
      </c>
      <c r="X425" s="14" t="e">
        <f t="shared" si="480"/>
        <v>#REF!</v>
      </c>
      <c r="Y425" s="218" t="e">
        <f>VLOOKUP(C425,[6]!Table1[[Province]:[Ngày HĐ dự phòng]],30,FALSE)</f>
        <v>#REF!</v>
      </c>
      <c r="Z425" s="22" t="e">
        <f>VLOOKUP(C425,[6]!Table1[[Province]:[Ngày HĐ dự phòng]],31,FALSE)</f>
        <v>#REF!</v>
      </c>
      <c r="AA425" s="218" t="e">
        <f>VLOOKUP(C425,[6]!Table1[[Province]:[Ngày HĐ dự phòng]],32,FALSE)</f>
        <v>#REF!</v>
      </c>
      <c r="AB425" s="22" t="e">
        <f>VLOOKUP(C425,[6]!Table1[[Province]:[Ngày HĐ dự phòng]],33,FALSE)</f>
        <v>#REF!</v>
      </c>
      <c r="AC425" s="40" t="e">
        <f t="shared" si="481"/>
        <v>#REF!</v>
      </c>
      <c r="AD425" s="43" t="e">
        <f t="shared" si="482"/>
        <v>#REF!</v>
      </c>
      <c r="AE425" s="43" t="e">
        <f t="shared" si="483"/>
        <v>#REF!</v>
      </c>
      <c r="AF425" s="39" t="e">
        <f>VLOOKUP(C425,[6]!Table1[[Province]:[Ngày HĐ dự phòng]],12,FALSE)</f>
        <v>#REF!</v>
      </c>
      <c r="AG425" s="39" t="e">
        <f t="shared" si="484"/>
        <v>#REF!</v>
      </c>
      <c r="AH425" s="39">
        <v>44179</v>
      </c>
      <c r="AI425" s="39">
        <v>44190</v>
      </c>
      <c r="AJ425" s="39">
        <v>44190</v>
      </c>
      <c r="AK425" s="232" t="s">
        <v>502</v>
      </c>
      <c r="AL425" s="230">
        <v>44259</v>
      </c>
      <c r="AM425" s="42">
        <v>1476131599</v>
      </c>
      <c r="AN425" s="230">
        <v>45012</v>
      </c>
      <c r="AO425" s="39" t="e">
        <f t="shared" si="485"/>
        <v>#REF!</v>
      </c>
    </row>
    <row r="426" spans="1:41" ht="39">
      <c r="A426" s="11">
        <f t="shared" si="455"/>
        <v>47</v>
      </c>
      <c r="B426" s="16" t="str">
        <f>VLOOKUP(A426,'Tên tỉnh'!$A$3:$C$65,2,FALSE)</f>
        <v>VNPT Quảng Ninh</v>
      </c>
      <c r="C426" s="17" t="str">
        <f>VLOOKUP(A426,'Tên tỉnh'!$A$3:$C$65,3,FALSE)</f>
        <v>Quảng Ninh</v>
      </c>
      <c r="D426" s="18" t="s">
        <v>485</v>
      </c>
      <c r="E426" s="17" t="s">
        <v>486</v>
      </c>
      <c r="F426" s="19">
        <v>43633</v>
      </c>
      <c r="G426" s="11">
        <v>7</v>
      </c>
      <c r="H426" s="11" t="s">
        <v>492</v>
      </c>
      <c r="I426" s="20">
        <v>44056</v>
      </c>
      <c r="J426" s="21" t="s">
        <v>419</v>
      </c>
      <c r="K426" s="11" t="s">
        <v>26</v>
      </c>
      <c r="L426" s="13">
        <v>829150</v>
      </c>
      <c r="M426" s="13" t="e">
        <f>VLOOKUP(C425,[7]!Table1[[Province]:[Ngày HĐ dự phòng]],6,FALSE)</f>
        <v>#REF!</v>
      </c>
      <c r="N426" s="13" t="e">
        <f>VLOOKUP(C425,[7]!Table1[[Province]:[Ngày HĐ dự phòng]],7,FALSE)</f>
        <v>#REF!</v>
      </c>
      <c r="O426" s="13" t="e">
        <f t="shared" si="444"/>
        <v>#REF!</v>
      </c>
      <c r="P426" s="12"/>
      <c r="Q426" s="22" t="e">
        <f>VLOOKUP(C425,[7]!Table1[[Province]:[Ngày HĐ dự phòng]],16,FALSE)</f>
        <v>#REF!</v>
      </c>
      <c r="R426" s="12"/>
      <c r="S426" s="22">
        <v>44263</v>
      </c>
      <c r="T426" s="22">
        <v>44200</v>
      </c>
      <c r="U426" s="22" t="e">
        <f t="shared" si="478"/>
        <v>#REF!</v>
      </c>
      <c r="V426" s="14" t="e">
        <f t="shared" si="479"/>
        <v>#REF!</v>
      </c>
      <c r="W426" s="12">
        <v>30</v>
      </c>
      <c r="X426" s="14" t="e">
        <f t="shared" si="480"/>
        <v>#REF!</v>
      </c>
      <c r="Y426" s="218" t="e">
        <f>VLOOKUP(C425,[7]!Table1[[Province]:[Ngày HĐ dự phòng]],32,FALSE)</f>
        <v>#REF!</v>
      </c>
      <c r="Z426" s="22" t="e">
        <f>VLOOKUP(C425,[7]!Table1[[Province]:[Ngày HĐ dự phòng]],33,FALSE)</f>
        <v>#REF!</v>
      </c>
      <c r="AA426" s="218" t="e">
        <f>VLOOKUP(C425,[7]!Table1[[Province]:[Ngày HĐ dự phòng]],34,FALSE)</f>
        <v>#REF!</v>
      </c>
      <c r="AB426" s="22" t="e">
        <f>VLOOKUP(C425,[7]!Table1[[Province]:[Ngày HĐ dự phòng]],35,FALSE)</f>
        <v>#REF!</v>
      </c>
      <c r="AC426" s="40" t="e">
        <f t="shared" si="481"/>
        <v>#REF!</v>
      </c>
      <c r="AD426" s="43" t="e">
        <f t="shared" si="482"/>
        <v>#REF!</v>
      </c>
      <c r="AE426" s="43" t="e">
        <f t="shared" si="483"/>
        <v>#REF!</v>
      </c>
      <c r="AF426" s="39" t="e">
        <f>VLOOKUP(C425,[7]!Table1[[Province]:[Ngày HĐ dự phòng]],13,FALSE)</f>
        <v>#REF!</v>
      </c>
      <c r="AG426" s="39" t="e">
        <f t="shared" si="484"/>
        <v>#REF!</v>
      </c>
      <c r="AH426" s="39">
        <v>44200</v>
      </c>
      <c r="AI426" s="39">
        <v>44210</v>
      </c>
      <c r="AJ426" s="39">
        <v>44210</v>
      </c>
      <c r="AK426" s="232" t="s">
        <v>503</v>
      </c>
      <c r="AL426" s="230">
        <v>44272</v>
      </c>
      <c r="AM426" s="42">
        <v>492515100</v>
      </c>
      <c r="AN426" s="230">
        <v>45023</v>
      </c>
      <c r="AO426" s="39" t="e">
        <f t="shared" si="485"/>
        <v>#REF!</v>
      </c>
    </row>
    <row r="427" spans="1:41" ht="39">
      <c r="A427" s="11">
        <f t="shared" si="455"/>
        <v>47</v>
      </c>
      <c r="B427" s="16" t="str">
        <f>VLOOKUP(A427,'Tên tỉnh'!$A$3:$C$65,2,FALSE)</f>
        <v>VNPT Quảng Ninh</v>
      </c>
      <c r="C427" s="17" t="str">
        <f>VLOOKUP(A427,'Tên tỉnh'!$A$3:$C$65,3,FALSE)</f>
        <v>Quảng Ninh</v>
      </c>
      <c r="D427" s="18" t="s">
        <v>485</v>
      </c>
      <c r="E427" s="17" t="s">
        <v>486</v>
      </c>
      <c r="F427" s="19">
        <v>43633</v>
      </c>
      <c r="G427" s="11">
        <v>8</v>
      </c>
      <c r="H427" s="11" t="s">
        <v>493</v>
      </c>
      <c r="I427" s="20">
        <v>44056</v>
      </c>
      <c r="J427" s="21" t="s">
        <v>419</v>
      </c>
      <c r="K427" s="11" t="s">
        <v>26</v>
      </c>
      <c r="L427" s="13">
        <v>829150</v>
      </c>
      <c r="M427" s="13" t="e">
        <f>VLOOKUP(C427,[8]Sheet1!$B$2:$AH$2,5,FALSE)</f>
        <v>#N/A</v>
      </c>
      <c r="N427" s="13" t="e">
        <f>VLOOKUP(C427,[8]Sheet1!$B$2:$AH$2,6,FALSE)</f>
        <v>#N/A</v>
      </c>
      <c r="O427" s="13" t="e">
        <f t="shared" si="444"/>
        <v>#N/A</v>
      </c>
      <c r="P427" s="12"/>
      <c r="Q427" s="22" t="e">
        <f>VLOOKUP(C427,[8]Sheet1!$B$2:$AH$2,14,FALSE)</f>
        <v>#N/A</v>
      </c>
      <c r="R427" s="12"/>
      <c r="S427" s="22">
        <v>44279</v>
      </c>
      <c r="T427" s="22">
        <v>44223</v>
      </c>
      <c r="U427" s="22" t="e">
        <f t="shared" si="478"/>
        <v>#N/A</v>
      </c>
      <c r="V427" s="14" t="e">
        <f t="shared" si="479"/>
        <v>#N/A</v>
      </c>
      <c r="W427" s="12">
        <v>30</v>
      </c>
      <c r="X427" s="14" t="e">
        <f t="shared" si="480"/>
        <v>#N/A</v>
      </c>
      <c r="Y427" s="218" t="e">
        <f>VLOOKUP(C427,[8]Sheet1!$B$2:$AH$2,30,FALSE)</f>
        <v>#N/A</v>
      </c>
      <c r="Z427" s="22" t="e">
        <f>VLOOKUP(C427,[8]Sheet1!$B$2:$AH$2,31,FALSE)</f>
        <v>#N/A</v>
      </c>
      <c r="AA427" s="218" t="e">
        <f>VLOOKUP(C427,[8]Sheet1!$B$2:$AH$2,32,FALSE)</f>
        <v>#N/A</v>
      </c>
      <c r="AB427" s="22" t="e">
        <f>VLOOKUP(C427,[8]Sheet1!$B$2:$AH$2,33,FALSE)</f>
        <v>#N/A</v>
      </c>
      <c r="AC427" s="40" t="e">
        <f t="shared" si="481"/>
        <v>#N/A</v>
      </c>
      <c r="AD427" s="43" t="e">
        <f t="shared" si="482"/>
        <v>#N/A</v>
      </c>
      <c r="AE427" s="43" t="e">
        <f t="shared" si="483"/>
        <v>#N/A</v>
      </c>
      <c r="AF427" s="39" t="e">
        <f>VLOOKUP(C427,[8]Sheet1!$B$2:$AH$2,12,FALSE)</f>
        <v>#N/A</v>
      </c>
      <c r="AG427" s="39" t="e">
        <f t="shared" si="484"/>
        <v>#N/A</v>
      </c>
      <c r="AH427" s="39">
        <v>44223</v>
      </c>
      <c r="AI427" s="39">
        <v>44230</v>
      </c>
      <c r="AJ427" s="39">
        <v>44230</v>
      </c>
      <c r="AK427" s="232" t="s">
        <v>504</v>
      </c>
      <c r="AL427" s="230">
        <v>44288</v>
      </c>
      <c r="AM427" s="42">
        <v>262218688</v>
      </c>
      <c r="AN427" s="230">
        <v>45040</v>
      </c>
      <c r="AO427" s="39" t="e">
        <f t="shared" si="485"/>
        <v>#N/A</v>
      </c>
    </row>
    <row r="428" spans="1:41" ht="28.5" customHeight="1">
      <c r="A428" s="23"/>
      <c r="B428" s="24" t="str">
        <f t="shared" ref="B428" si="486">B420&amp;" Total"</f>
        <v>VNPT Quảng Ninh Total</v>
      </c>
      <c r="C428" s="24"/>
      <c r="D428" s="25"/>
      <c r="E428" s="228"/>
      <c r="F428" s="26"/>
      <c r="G428" s="23"/>
      <c r="H428" s="25"/>
      <c r="I428" s="26"/>
      <c r="J428" s="27"/>
      <c r="K428" s="25"/>
      <c r="L428" s="28"/>
      <c r="M428" s="28"/>
      <c r="N428" s="28"/>
      <c r="O428" s="29" t="e">
        <f t="shared" ref="O428" si="487">SUBTOTAL(9,O420:O427)</f>
        <v>#REF!</v>
      </c>
      <c r="P428" s="12"/>
      <c r="Q428" s="11"/>
      <c r="R428" s="28"/>
      <c r="S428" s="30"/>
      <c r="T428" s="31"/>
      <c r="U428" s="22"/>
      <c r="V428" s="32"/>
      <c r="W428" s="33"/>
      <c r="X428" s="14"/>
      <c r="Y428" s="218"/>
      <c r="Z428" s="22"/>
      <c r="AA428" s="218"/>
      <c r="AB428" s="22"/>
      <c r="AC428" s="38"/>
      <c r="AD428" s="38"/>
      <c r="AE428" s="38"/>
      <c r="AF428" s="38"/>
      <c r="AG428" s="38"/>
      <c r="AH428" s="38"/>
      <c r="AI428" s="38"/>
      <c r="AJ428" s="38"/>
      <c r="AK428" s="38"/>
      <c r="AL428" s="38"/>
      <c r="AM428" s="38"/>
      <c r="AN428" s="38"/>
      <c r="AO428" s="38"/>
    </row>
    <row r="429" spans="1:41" ht="39">
      <c r="A429" s="11">
        <f t="shared" si="455"/>
        <v>48</v>
      </c>
      <c r="B429" s="16" t="str">
        <f>VLOOKUP(A429,'Tên tỉnh'!$A$3:$C$65,2,FALSE)</f>
        <v>VNPT Quảng Ngãi</v>
      </c>
      <c r="C429" s="17" t="str">
        <f>VLOOKUP(A429,'Tên tỉnh'!$A$3:$C$65,3,FALSE)</f>
        <v>Quảng Ngãi</v>
      </c>
      <c r="D429" s="18" t="s">
        <v>485</v>
      </c>
      <c r="E429" s="17" t="s">
        <v>486</v>
      </c>
      <c r="F429" s="19">
        <v>43633</v>
      </c>
      <c r="G429" s="11">
        <v>1</v>
      </c>
      <c r="H429" s="11" t="s">
        <v>487</v>
      </c>
      <c r="I429" s="20">
        <v>44056</v>
      </c>
      <c r="J429" s="21" t="s">
        <v>419</v>
      </c>
      <c r="K429" s="11" t="s">
        <v>26</v>
      </c>
      <c r="L429" s="13">
        <v>829150</v>
      </c>
      <c r="M429" s="13" t="e">
        <f>VLOOKUP(C429,[1]!Table1[[Province]:[Ngày HĐ dự phòng]],5,FALSE)</f>
        <v>#REF!</v>
      </c>
      <c r="N429" s="13" t="e">
        <f>VLOOKUP(C429,[1]!Table1[[Province]:[Ngày HĐ dự phòng]],6,FALSE)</f>
        <v>#REF!</v>
      </c>
      <c r="O429" s="13" t="e">
        <f t="shared" si="444"/>
        <v>#REF!</v>
      </c>
      <c r="P429" s="12"/>
      <c r="Q429" s="22" t="e">
        <f>VLOOKUP(C429,[1]!Table1[[Province]:[Ngày HĐ dự phòng]],15,FALSE)</f>
        <v>#REF!</v>
      </c>
      <c r="R429" s="12"/>
      <c r="S429" s="22">
        <v>44153</v>
      </c>
      <c r="T429" s="22">
        <v>44068</v>
      </c>
      <c r="U429" s="22" t="e">
        <f t="shared" ref="U429:U436" si="488">Q429</f>
        <v>#REF!</v>
      </c>
      <c r="V429" s="14" t="e">
        <f t="shared" ref="V429:V436" si="489">U429-T429+1</f>
        <v>#REF!</v>
      </c>
      <c r="W429" s="12">
        <v>45</v>
      </c>
      <c r="X429" s="14" t="e">
        <f t="shared" ref="X429:X436" si="490">V429-W429</f>
        <v>#REF!</v>
      </c>
      <c r="Y429" s="218" t="e">
        <f>VLOOKUP(C429,[1]!Table1[[Province]:[Ngày HĐ dự phòng]],34,FALSE)</f>
        <v>#REF!</v>
      </c>
      <c r="Z429" s="22" t="e">
        <f>VLOOKUP(C429,[1]!Table1[[Province]:[Ngày HĐ dự phòng]],35,FALSE)</f>
        <v>#REF!</v>
      </c>
      <c r="AA429" s="218" t="e">
        <f>VLOOKUP(C429,[1]!Table1[[Province]:[Ngày HĐ dự phòng]],36,FALSE)</f>
        <v>#REF!</v>
      </c>
      <c r="AB429" s="22" t="e">
        <f>VLOOKUP(C429,[1]!Table1[[Province]:[Ngày HĐ dự phòng]],37,FALSE)</f>
        <v>#REF!</v>
      </c>
      <c r="AC429" s="40" t="e">
        <f t="shared" ref="AC429:AC436" si="491">O429</f>
        <v>#REF!</v>
      </c>
      <c r="AD429" s="43" t="e">
        <f t="shared" ref="AD429:AD436" si="492">AC429*0.1</f>
        <v>#REF!</v>
      </c>
      <c r="AE429" s="43" t="e">
        <f t="shared" ref="AE429:AE436" si="493">AC429+AD429</f>
        <v>#REF!</v>
      </c>
      <c r="AF429" s="39" t="e">
        <f>VLOOKUP(C429,[1]!Table1[[Province]:[Ngày HĐ dự phòng]],13,FALSE)</f>
        <v>#REF!</v>
      </c>
      <c r="AG429" s="39" t="e">
        <f t="shared" ref="AG429:AG436" si="494">AF429</f>
        <v>#REF!</v>
      </c>
      <c r="AH429" s="39">
        <v>44068</v>
      </c>
      <c r="AI429" s="39">
        <v>44097</v>
      </c>
      <c r="AJ429" s="39">
        <v>44097</v>
      </c>
      <c r="AK429" s="231" t="s">
        <v>497</v>
      </c>
      <c r="AL429" s="230">
        <v>44153</v>
      </c>
      <c r="AM429" s="42">
        <v>3008400799</v>
      </c>
      <c r="AN429" s="230">
        <v>44913</v>
      </c>
      <c r="AO429" s="39" t="e">
        <f t="shared" ref="AO429:AO436" si="495">AF429</f>
        <v>#REF!</v>
      </c>
    </row>
    <row r="430" spans="1:41" ht="39">
      <c r="A430" s="11">
        <f t="shared" si="455"/>
        <v>48</v>
      </c>
      <c r="B430" s="16" t="str">
        <f>VLOOKUP(A430,'Tên tỉnh'!$A$3:$C$65,2,FALSE)</f>
        <v>VNPT Quảng Ngãi</v>
      </c>
      <c r="C430" s="17" t="str">
        <f>VLOOKUP(A430,'Tên tỉnh'!$A$3:$C$65,3,FALSE)</f>
        <v>Quảng Ngãi</v>
      </c>
      <c r="D430" s="18" t="s">
        <v>485</v>
      </c>
      <c r="E430" s="17" t="s">
        <v>486</v>
      </c>
      <c r="F430" s="19">
        <v>43633</v>
      </c>
      <c r="G430" s="11">
        <v>2</v>
      </c>
      <c r="H430" s="12" t="s">
        <v>488</v>
      </c>
      <c r="I430" s="20">
        <v>44056</v>
      </c>
      <c r="J430" s="21" t="s">
        <v>419</v>
      </c>
      <c r="K430" s="11" t="s">
        <v>26</v>
      </c>
      <c r="L430" s="13">
        <v>829150</v>
      </c>
      <c r="M430" s="13" t="e">
        <f>VLOOKUP(C430,[2]!Table1[[Province]:[Ngày HĐ dự phòng]],5,FALSE)</f>
        <v>#REF!</v>
      </c>
      <c r="N430" s="13" t="e">
        <f>VLOOKUP(C430,[2]!Table1[[Province]:[Ngày HĐ dự phòng]],6,FALSE)</f>
        <v>#REF!</v>
      </c>
      <c r="O430" s="13" t="e">
        <f t="shared" si="444"/>
        <v>#REF!</v>
      </c>
      <c r="P430" s="12"/>
      <c r="Q430" s="22" t="e">
        <f>VLOOKUP(C430,[2]!Table1[[Province]:[Ngày HĐ dự phòng]],14,FALSE)</f>
        <v>#REF!</v>
      </c>
      <c r="R430" s="12"/>
      <c r="S430" s="22">
        <v>44154</v>
      </c>
      <c r="T430" s="22">
        <v>44091</v>
      </c>
      <c r="U430" s="22" t="e">
        <f t="shared" si="488"/>
        <v>#REF!</v>
      </c>
      <c r="V430" s="14" t="e">
        <f t="shared" si="489"/>
        <v>#REF!</v>
      </c>
      <c r="W430" s="12">
        <v>30</v>
      </c>
      <c r="X430" s="14" t="e">
        <f t="shared" si="490"/>
        <v>#REF!</v>
      </c>
      <c r="Y430" s="218" t="e">
        <f>VLOOKUP(C430,[2]!Table1[[Province]:[Ngày HĐ dự phòng]],30,FALSE)</f>
        <v>#REF!</v>
      </c>
      <c r="Z430" s="22" t="e">
        <f>VLOOKUP(C430,[2]!Table1[[Province]:[Ngày HĐ dự phòng]],31,FALSE)</f>
        <v>#REF!</v>
      </c>
      <c r="AA430" s="218" t="e">
        <f>VLOOKUP(C430,[2]!Table1[[Province]:[Ngày HĐ dự phòng]],32,FALSE)</f>
        <v>#REF!</v>
      </c>
      <c r="AB430" s="22" t="e">
        <f>VLOOKUP(C430,[2]!Table1[[Province]:[Ngày HĐ dự phòng]],33,FALSE)</f>
        <v>#REF!</v>
      </c>
      <c r="AC430" s="40" t="e">
        <f t="shared" si="491"/>
        <v>#REF!</v>
      </c>
      <c r="AD430" s="43" t="e">
        <f t="shared" si="492"/>
        <v>#REF!</v>
      </c>
      <c r="AE430" s="43" t="e">
        <f t="shared" si="493"/>
        <v>#REF!</v>
      </c>
      <c r="AF430" s="39" t="e">
        <f>VLOOKUP(C430,[2]!Table1[[Province]:[Ngày HĐ dự phòng]],12,FALSE)</f>
        <v>#REF!</v>
      </c>
      <c r="AG430" s="39" t="e">
        <f t="shared" si="494"/>
        <v>#REF!</v>
      </c>
      <c r="AH430" s="39">
        <v>44091</v>
      </c>
      <c r="AI430" s="39">
        <v>44111</v>
      </c>
      <c r="AJ430" s="39">
        <v>44111</v>
      </c>
      <c r="AK430" s="231" t="s">
        <v>498</v>
      </c>
      <c r="AL430" s="230">
        <v>44154</v>
      </c>
      <c r="AM430" s="42">
        <v>1557031765</v>
      </c>
      <c r="AN430" s="230">
        <v>44914</v>
      </c>
      <c r="AO430" s="39" t="e">
        <f t="shared" si="495"/>
        <v>#REF!</v>
      </c>
    </row>
    <row r="431" spans="1:41" ht="39">
      <c r="A431" s="11">
        <f t="shared" si="455"/>
        <v>48</v>
      </c>
      <c r="B431" s="16" t="str">
        <f>VLOOKUP(A431,'Tên tỉnh'!$A$3:$C$65,2,FALSE)</f>
        <v>VNPT Quảng Ngãi</v>
      </c>
      <c r="C431" s="17" t="str">
        <f>VLOOKUP(A431,'Tên tỉnh'!$A$3:$C$65,3,FALSE)</f>
        <v>Quảng Ngãi</v>
      </c>
      <c r="D431" s="18" t="s">
        <v>485</v>
      </c>
      <c r="E431" s="17" t="s">
        <v>486</v>
      </c>
      <c r="F431" s="19">
        <v>43633</v>
      </c>
      <c r="G431" s="11">
        <v>3</v>
      </c>
      <c r="H431" s="12" t="s">
        <v>494</v>
      </c>
      <c r="I431" s="20">
        <v>44056</v>
      </c>
      <c r="J431" s="21" t="s">
        <v>419</v>
      </c>
      <c r="K431" s="11" t="s">
        <v>26</v>
      </c>
      <c r="L431" s="13">
        <v>829150</v>
      </c>
      <c r="M431" s="13" t="e">
        <f>VLOOKUP(C431,[3]!Table1[[Province]:[Ngày HĐ dự phòng]],5,FALSE)</f>
        <v>#REF!</v>
      </c>
      <c r="N431" s="13" t="e">
        <f>VLOOKUP(C431,[3]!Table1[[Province]:[Ngày HĐ dự phòng]],6,FALSE)</f>
        <v>#REF!</v>
      </c>
      <c r="O431" s="13" t="e">
        <f t="shared" si="444"/>
        <v>#REF!</v>
      </c>
      <c r="P431" s="12"/>
      <c r="Q431" s="22" t="e">
        <f>VLOOKUP(C431,[3]!Table1[[Province]:[Ngày HĐ dự phòng]],14,FALSE)</f>
        <v>#REF!</v>
      </c>
      <c r="R431" s="12"/>
      <c r="S431" s="22">
        <v>44180</v>
      </c>
      <c r="T431" s="22">
        <v>44118</v>
      </c>
      <c r="U431" s="22" t="e">
        <f t="shared" si="488"/>
        <v>#REF!</v>
      </c>
      <c r="V431" s="14" t="e">
        <f t="shared" si="489"/>
        <v>#REF!</v>
      </c>
      <c r="W431" s="12">
        <v>30</v>
      </c>
      <c r="X431" s="14" t="e">
        <f t="shared" si="490"/>
        <v>#REF!</v>
      </c>
      <c r="Y431" s="218" t="e">
        <f>VLOOKUP(C431,[3]!Table1[[Province]:[Ngày HĐ dự phòng]],30,FALSE)</f>
        <v>#REF!</v>
      </c>
      <c r="Z431" s="22" t="e">
        <f>VLOOKUP(C431,[3]!Table1[[Province]:[Ngày HĐ dự phòng]],31,FALSE)</f>
        <v>#REF!</v>
      </c>
      <c r="AA431" s="218" t="e">
        <f>VLOOKUP(C431,[3]!Table1[[Province]:[Ngày HĐ dự phòng]],32,FALSE)</f>
        <v>#REF!</v>
      </c>
      <c r="AB431" s="22" t="e">
        <f>VLOOKUP(C431,[3]!Table1[[Province]:[Ngày HĐ dự phòng]],33,FALSE)</f>
        <v>#REF!</v>
      </c>
      <c r="AC431" s="40" t="e">
        <f t="shared" si="491"/>
        <v>#REF!</v>
      </c>
      <c r="AD431" s="43" t="e">
        <f t="shared" si="492"/>
        <v>#REF!</v>
      </c>
      <c r="AE431" s="43" t="e">
        <f t="shared" si="493"/>
        <v>#REF!</v>
      </c>
      <c r="AF431" s="39" t="e">
        <f>VLOOKUP(C431,[3]!Table1[[Province]:[Ngày HĐ dự phòng]],12,FALSE)</f>
        <v>#REF!</v>
      </c>
      <c r="AG431" s="39" t="e">
        <f t="shared" si="494"/>
        <v>#REF!</v>
      </c>
      <c r="AH431" s="39">
        <v>44118</v>
      </c>
      <c r="AI431" s="39">
        <v>44132</v>
      </c>
      <c r="AJ431" s="39">
        <v>44132</v>
      </c>
      <c r="AK431" s="231" t="s">
        <v>499</v>
      </c>
      <c r="AL431" s="230">
        <v>44190</v>
      </c>
      <c r="AM431" s="42">
        <v>1453466784</v>
      </c>
      <c r="AN431" s="230">
        <v>44941</v>
      </c>
      <c r="AO431" s="39" t="e">
        <f t="shared" si="495"/>
        <v>#REF!</v>
      </c>
    </row>
    <row r="432" spans="1:41" ht="39">
      <c r="A432" s="11">
        <f t="shared" si="455"/>
        <v>48</v>
      </c>
      <c r="B432" s="16" t="str">
        <f>VLOOKUP(A432,'Tên tỉnh'!$A$3:$C$65,2,FALSE)</f>
        <v>VNPT Quảng Ngãi</v>
      </c>
      <c r="C432" s="17" t="str">
        <f>VLOOKUP(A432,'Tên tỉnh'!$A$3:$C$65,3,FALSE)</f>
        <v>Quảng Ngãi</v>
      </c>
      <c r="D432" s="18" t="s">
        <v>485</v>
      </c>
      <c r="E432" s="17" t="s">
        <v>486</v>
      </c>
      <c r="F432" s="19">
        <v>43633</v>
      </c>
      <c r="G432" s="11">
        <v>4</v>
      </c>
      <c r="H432" s="11" t="s">
        <v>489</v>
      </c>
      <c r="I432" s="20">
        <v>44056</v>
      </c>
      <c r="J432" s="21" t="s">
        <v>419</v>
      </c>
      <c r="K432" s="11" t="s">
        <v>26</v>
      </c>
      <c r="L432" s="13">
        <v>829150</v>
      </c>
      <c r="M432" s="13" t="e">
        <f>VLOOKUP(C432,[4]!Table1[[Province]:[Ngày HĐ dự phòng]],6,FALSE)</f>
        <v>#REF!</v>
      </c>
      <c r="N432" s="13" t="e">
        <f>VLOOKUP(C432,[4]!Table1[[Province]:[Ngày HĐ dự phòng]],7,FALSE)</f>
        <v>#REF!</v>
      </c>
      <c r="O432" s="13" t="e">
        <f t="shared" si="444"/>
        <v>#REF!</v>
      </c>
      <c r="P432" s="12"/>
      <c r="Q432" s="22" t="e">
        <f>VLOOKUP(C432,[4]!Table1[[Province]:[Ngày HĐ dự phòng]],16,FALSE)</f>
        <v>#REF!</v>
      </c>
      <c r="R432" s="12"/>
      <c r="S432" s="22">
        <v>44208</v>
      </c>
      <c r="T432" s="22">
        <v>44127</v>
      </c>
      <c r="U432" s="22" t="e">
        <f t="shared" si="488"/>
        <v>#REF!</v>
      </c>
      <c r="V432" s="14" t="e">
        <f t="shared" si="489"/>
        <v>#REF!</v>
      </c>
      <c r="W432" s="12">
        <v>30</v>
      </c>
      <c r="X432" s="14" t="e">
        <f t="shared" si="490"/>
        <v>#REF!</v>
      </c>
      <c r="Y432" s="218" t="e">
        <f>VLOOKUP(C432,[4]!Table1[[Province]:[Ngày HĐ dự phòng]],32,FALSE)</f>
        <v>#REF!</v>
      </c>
      <c r="Z432" s="22" t="e">
        <f>VLOOKUP(C432,[4]!Table1[[Province]:[Ngày HĐ dự phòng]],33,FALSE)</f>
        <v>#REF!</v>
      </c>
      <c r="AA432" s="218" t="e">
        <f>VLOOKUP(C432,[4]!Table1[[Province]:[Ngày HĐ dự phòng]],34,FALSE)</f>
        <v>#REF!</v>
      </c>
      <c r="AB432" s="22" t="e">
        <f>VLOOKUP(C432,[4]!Table1[[Province]:[Ngày HĐ dự phòng]],35,FALSE)</f>
        <v>#REF!</v>
      </c>
      <c r="AC432" s="40" t="e">
        <f t="shared" si="491"/>
        <v>#REF!</v>
      </c>
      <c r="AD432" s="43" t="e">
        <f t="shared" si="492"/>
        <v>#REF!</v>
      </c>
      <c r="AE432" s="43" t="e">
        <f t="shared" si="493"/>
        <v>#REF!</v>
      </c>
      <c r="AF432" s="39" t="e">
        <f>VLOOKUP(C432,[4]!Table1[[Province]:[Ngày HĐ dự phòng]],13,FALSE)</f>
        <v>#REF!</v>
      </c>
      <c r="AG432" s="39" t="e">
        <f t="shared" si="494"/>
        <v>#REF!</v>
      </c>
      <c r="AH432" s="39">
        <v>44127</v>
      </c>
      <c r="AI432" s="39">
        <v>44161</v>
      </c>
      <c r="AJ432" s="39">
        <v>44161</v>
      </c>
      <c r="AK432" s="231" t="s">
        <v>500</v>
      </c>
      <c r="AL432" s="230">
        <v>44214</v>
      </c>
      <c r="AM432" s="42">
        <v>241970845</v>
      </c>
      <c r="AN432" s="230">
        <v>44970</v>
      </c>
      <c r="AO432" s="39" t="e">
        <f t="shared" si="495"/>
        <v>#REF!</v>
      </c>
    </row>
    <row r="433" spans="1:41" ht="39">
      <c r="A433" s="11">
        <f t="shared" si="455"/>
        <v>48</v>
      </c>
      <c r="B433" s="16" t="str">
        <f>VLOOKUP(A433,'Tên tỉnh'!$A$3:$C$65,2,FALSE)</f>
        <v>VNPT Quảng Ngãi</v>
      </c>
      <c r="C433" s="17" t="str">
        <f>VLOOKUP(A433,'Tên tỉnh'!$A$3:$C$65,3,FALSE)</f>
        <v>Quảng Ngãi</v>
      </c>
      <c r="D433" s="18" t="s">
        <v>485</v>
      </c>
      <c r="E433" s="17" t="s">
        <v>486</v>
      </c>
      <c r="F433" s="19">
        <v>43633</v>
      </c>
      <c r="G433" s="11">
        <v>5</v>
      </c>
      <c r="H433" s="11" t="s">
        <v>490</v>
      </c>
      <c r="I433" s="20">
        <v>44056</v>
      </c>
      <c r="J433" s="21" t="s">
        <v>419</v>
      </c>
      <c r="K433" s="11" t="s">
        <v>26</v>
      </c>
      <c r="L433" s="13">
        <v>829150</v>
      </c>
      <c r="M433" s="13" t="e">
        <f>VLOOKUP(C433,[5]!Table1[[Province]:[Ngày HĐ dự phòng]],5,FALSE)</f>
        <v>#REF!</v>
      </c>
      <c r="N433" s="13" t="e">
        <f>VLOOKUP(C433,[5]!Table1[[Province]:[Ngày HĐ dự phòng]],6,FALSE)</f>
        <v>#REF!</v>
      </c>
      <c r="O433" s="13" t="e">
        <f t="shared" si="444"/>
        <v>#REF!</v>
      </c>
      <c r="P433" s="12"/>
      <c r="Q433" s="22" t="e">
        <f>VLOOKUP(C433,[5]!Table1[[Province]:[Ngày HĐ dự phòng]],14,FALSE)</f>
        <v>#REF!</v>
      </c>
      <c r="R433" s="12"/>
      <c r="S433" s="22">
        <v>44210</v>
      </c>
      <c r="T433" s="22">
        <v>44148</v>
      </c>
      <c r="U433" s="22" t="e">
        <f t="shared" si="488"/>
        <v>#REF!</v>
      </c>
      <c r="V433" s="14" t="e">
        <f t="shared" si="489"/>
        <v>#REF!</v>
      </c>
      <c r="W433" s="12">
        <v>30</v>
      </c>
      <c r="X433" s="14" t="e">
        <f t="shared" si="490"/>
        <v>#REF!</v>
      </c>
      <c r="Y433" s="218" t="e">
        <f>VLOOKUP(C433,[5]!Table1[[Province]:[Ngày HĐ dự phòng]],30,FALSE)</f>
        <v>#REF!</v>
      </c>
      <c r="Z433" s="22" t="e">
        <f>VLOOKUP(C433,[5]!Table1[[Province]:[Ngày HĐ dự phòng]],31,FALSE)</f>
        <v>#REF!</v>
      </c>
      <c r="AA433" s="218" t="e">
        <f>VLOOKUP(C433,[5]!Table1[[Province]:[Ngày HĐ dự phòng]],32,FALSE)</f>
        <v>#REF!</v>
      </c>
      <c r="AB433" s="22" t="e">
        <f>VLOOKUP(C433,[5]!Table1[[Province]:[Ngày HĐ dự phòng]],33,FALSE)</f>
        <v>#REF!</v>
      </c>
      <c r="AC433" s="40" t="e">
        <f t="shared" si="491"/>
        <v>#REF!</v>
      </c>
      <c r="AD433" s="43" t="e">
        <f t="shared" si="492"/>
        <v>#REF!</v>
      </c>
      <c r="AE433" s="43" t="e">
        <f t="shared" si="493"/>
        <v>#REF!</v>
      </c>
      <c r="AF433" s="39" t="e">
        <f>VLOOKUP(C433,[5]!Table1[[Province]:[Ngày HĐ dự phòng]],12,FALSE)</f>
        <v>#REF!</v>
      </c>
      <c r="AG433" s="39" t="e">
        <f t="shared" si="494"/>
        <v>#REF!</v>
      </c>
      <c r="AH433" s="39">
        <v>44148</v>
      </c>
      <c r="AI433" s="39">
        <v>44162</v>
      </c>
      <c r="AJ433" s="39">
        <v>44162</v>
      </c>
      <c r="AK433" s="232" t="s">
        <v>501</v>
      </c>
      <c r="AL433" s="230">
        <v>44214</v>
      </c>
      <c r="AM433" s="42">
        <v>786063220</v>
      </c>
      <c r="AN433" s="230">
        <v>44970</v>
      </c>
      <c r="AO433" s="39" t="e">
        <f t="shared" si="495"/>
        <v>#REF!</v>
      </c>
    </row>
    <row r="434" spans="1:41" ht="39">
      <c r="A434" s="11">
        <f t="shared" si="455"/>
        <v>48</v>
      </c>
      <c r="B434" s="16" t="str">
        <f>VLOOKUP(A434,'Tên tỉnh'!$A$3:$C$65,2,FALSE)</f>
        <v>VNPT Quảng Ngãi</v>
      </c>
      <c r="C434" s="17" t="str">
        <f>VLOOKUP(A434,'Tên tỉnh'!$A$3:$C$65,3,FALSE)</f>
        <v>Quảng Ngãi</v>
      </c>
      <c r="D434" s="18" t="s">
        <v>485</v>
      </c>
      <c r="E434" s="17" t="s">
        <v>486</v>
      </c>
      <c r="F434" s="19">
        <v>43633</v>
      </c>
      <c r="G434" s="11">
        <v>6</v>
      </c>
      <c r="H434" s="12" t="s">
        <v>491</v>
      </c>
      <c r="I434" s="20">
        <v>44056</v>
      </c>
      <c r="J434" s="21" t="s">
        <v>419</v>
      </c>
      <c r="K434" s="11" t="s">
        <v>26</v>
      </c>
      <c r="L434" s="13">
        <v>829150</v>
      </c>
      <c r="M434" s="13" t="e">
        <f>VLOOKUP(C434,[6]!Table1[[Province]:[Ngày HĐ dự phòng]],5,FALSE)</f>
        <v>#REF!</v>
      </c>
      <c r="N434" s="13" t="e">
        <f>VLOOKUP(C434,[6]!Table1[[Province]:[Ngày HĐ dự phòng]],6,FALSE)</f>
        <v>#REF!</v>
      </c>
      <c r="O434" s="13" t="e">
        <f t="shared" si="444"/>
        <v>#REF!</v>
      </c>
      <c r="P434" s="12"/>
      <c r="Q434" s="22" t="e">
        <f>VLOOKUP(C434,[6]!Table1[[Province]:[Ngày HĐ dự phòng]],14,FALSE)</f>
        <v>#REF!</v>
      </c>
      <c r="R434" s="12"/>
      <c r="S434" s="22">
        <v>44251</v>
      </c>
      <c r="T434" s="22">
        <v>44179</v>
      </c>
      <c r="U434" s="22" t="e">
        <f t="shared" si="488"/>
        <v>#REF!</v>
      </c>
      <c r="V434" s="14" t="e">
        <f t="shared" si="489"/>
        <v>#REF!</v>
      </c>
      <c r="W434" s="12">
        <v>30</v>
      </c>
      <c r="X434" s="14" t="e">
        <f t="shared" si="490"/>
        <v>#REF!</v>
      </c>
      <c r="Y434" s="218" t="e">
        <f>VLOOKUP(C434,[6]!Table1[[Province]:[Ngày HĐ dự phòng]],30,FALSE)</f>
        <v>#REF!</v>
      </c>
      <c r="Z434" s="22" t="e">
        <f>VLOOKUP(C434,[6]!Table1[[Province]:[Ngày HĐ dự phòng]],31,FALSE)</f>
        <v>#REF!</v>
      </c>
      <c r="AA434" s="218" t="e">
        <f>VLOOKUP(C434,[6]!Table1[[Province]:[Ngày HĐ dự phòng]],32,FALSE)</f>
        <v>#REF!</v>
      </c>
      <c r="AB434" s="22" t="e">
        <f>VLOOKUP(C434,[6]!Table1[[Province]:[Ngày HĐ dự phòng]],33,FALSE)</f>
        <v>#REF!</v>
      </c>
      <c r="AC434" s="40" t="e">
        <f t="shared" si="491"/>
        <v>#REF!</v>
      </c>
      <c r="AD434" s="43" t="e">
        <f t="shared" si="492"/>
        <v>#REF!</v>
      </c>
      <c r="AE434" s="43" t="e">
        <f t="shared" si="493"/>
        <v>#REF!</v>
      </c>
      <c r="AF434" s="39" t="e">
        <f>VLOOKUP(C434,[6]!Table1[[Province]:[Ngày HĐ dự phòng]],12,FALSE)</f>
        <v>#REF!</v>
      </c>
      <c r="AG434" s="39" t="e">
        <f t="shared" si="494"/>
        <v>#REF!</v>
      </c>
      <c r="AH434" s="39">
        <v>44179</v>
      </c>
      <c r="AI434" s="39">
        <v>44190</v>
      </c>
      <c r="AJ434" s="39">
        <v>44190</v>
      </c>
      <c r="AK434" s="232" t="s">
        <v>502</v>
      </c>
      <c r="AL434" s="230">
        <v>44259</v>
      </c>
      <c r="AM434" s="42">
        <v>1476131599</v>
      </c>
      <c r="AN434" s="230">
        <v>45012</v>
      </c>
      <c r="AO434" s="39" t="e">
        <f t="shared" si="495"/>
        <v>#REF!</v>
      </c>
    </row>
    <row r="435" spans="1:41" ht="39">
      <c r="A435" s="11">
        <f t="shared" si="455"/>
        <v>48</v>
      </c>
      <c r="B435" s="16" t="str">
        <f>VLOOKUP(A435,'Tên tỉnh'!$A$3:$C$65,2,FALSE)</f>
        <v>VNPT Quảng Ngãi</v>
      </c>
      <c r="C435" s="17" t="str">
        <f>VLOOKUP(A435,'Tên tỉnh'!$A$3:$C$65,3,FALSE)</f>
        <v>Quảng Ngãi</v>
      </c>
      <c r="D435" s="18" t="s">
        <v>485</v>
      </c>
      <c r="E435" s="17" t="s">
        <v>486</v>
      </c>
      <c r="F435" s="19">
        <v>43633</v>
      </c>
      <c r="G435" s="11">
        <v>7</v>
      </c>
      <c r="H435" s="11" t="s">
        <v>492</v>
      </c>
      <c r="I435" s="20">
        <v>44056</v>
      </c>
      <c r="J435" s="21" t="s">
        <v>419</v>
      </c>
      <c r="K435" s="11" t="s">
        <v>26</v>
      </c>
      <c r="L435" s="13">
        <v>829150</v>
      </c>
      <c r="M435" s="13" t="e">
        <f>VLOOKUP(C434,[7]!Table1[[Province]:[Ngày HĐ dự phòng]],6,FALSE)</f>
        <v>#REF!</v>
      </c>
      <c r="N435" s="13" t="e">
        <f>VLOOKUP(C434,[7]!Table1[[Province]:[Ngày HĐ dự phòng]],7,FALSE)</f>
        <v>#REF!</v>
      </c>
      <c r="O435" s="13" t="e">
        <f t="shared" si="444"/>
        <v>#REF!</v>
      </c>
      <c r="P435" s="12"/>
      <c r="Q435" s="22" t="e">
        <f>VLOOKUP(C434,[7]!Table1[[Province]:[Ngày HĐ dự phòng]],16,FALSE)</f>
        <v>#REF!</v>
      </c>
      <c r="R435" s="12"/>
      <c r="S435" s="22">
        <v>44263</v>
      </c>
      <c r="T435" s="22">
        <v>44200</v>
      </c>
      <c r="U435" s="22" t="e">
        <f t="shared" si="488"/>
        <v>#REF!</v>
      </c>
      <c r="V435" s="14" t="e">
        <f t="shared" si="489"/>
        <v>#REF!</v>
      </c>
      <c r="W435" s="12">
        <v>30</v>
      </c>
      <c r="X435" s="14" t="e">
        <f t="shared" si="490"/>
        <v>#REF!</v>
      </c>
      <c r="Y435" s="218" t="e">
        <f>VLOOKUP(C434,[7]!Table1[[Province]:[Ngày HĐ dự phòng]],32,FALSE)</f>
        <v>#REF!</v>
      </c>
      <c r="Z435" s="22" t="e">
        <f>VLOOKUP(C434,[7]!Table1[[Province]:[Ngày HĐ dự phòng]],33,FALSE)</f>
        <v>#REF!</v>
      </c>
      <c r="AA435" s="218" t="e">
        <f>VLOOKUP(C434,[7]!Table1[[Province]:[Ngày HĐ dự phòng]],34,FALSE)</f>
        <v>#REF!</v>
      </c>
      <c r="AB435" s="22" t="e">
        <f>VLOOKUP(C434,[7]!Table1[[Province]:[Ngày HĐ dự phòng]],35,FALSE)</f>
        <v>#REF!</v>
      </c>
      <c r="AC435" s="40" t="e">
        <f t="shared" si="491"/>
        <v>#REF!</v>
      </c>
      <c r="AD435" s="43" t="e">
        <f t="shared" si="492"/>
        <v>#REF!</v>
      </c>
      <c r="AE435" s="43" t="e">
        <f t="shared" si="493"/>
        <v>#REF!</v>
      </c>
      <c r="AF435" s="39" t="e">
        <f>VLOOKUP(C434,[7]!Table1[[Province]:[Ngày HĐ dự phòng]],13,FALSE)</f>
        <v>#REF!</v>
      </c>
      <c r="AG435" s="39" t="e">
        <f t="shared" si="494"/>
        <v>#REF!</v>
      </c>
      <c r="AH435" s="39">
        <v>44200</v>
      </c>
      <c r="AI435" s="39">
        <v>44210</v>
      </c>
      <c r="AJ435" s="39">
        <v>44210</v>
      </c>
      <c r="AK435" s="232" t="s">
        <v>503</v>
      </c>
      <c r="AL435" s="230">
        <v>44272</v>
      </c>
      <c r="AM435" s="42">
        <v>492515100</v>
      </c>
      <c r="AN435" s="230">
        <v>45023</v>
      </c>
      <c r="AO435" s="39" t="e">
        <f t="shared" si="495"/>
        <v>#REF!</v>
      </c>
    </row>
    <row r="436" spans="1:41" ht="39">
      <c r="A436" s="11">
        <f t="shared" si="455"/>
        <v>48</v>
      </c>
      <c r="B436" s="16" t="str">
        <f>VLOOKUP(A436,'Tên tỉnh'!$A$3:$C$65,2,FALSE)</f>
        <v>VNPT Quảng Ngãi</v>
      </c>
      <c r="C436" s="17" t="str">
        <f>VLOOKUP(A436,'Tên tỉnh'!$A$3:$C$65,3,FALSE)</f>
        <v>Quảng Ngãi</v>
      </c>
      <c r="D436" s="18" t="s">
        <v>485</v>
      </c>
      <c r="E436" s="17" t="s">
        <v>486</v>
      </c>
      <c r="F436" s="19">
        <v>43633</v>
      </c>
      <c r="G436" s="11">
        <v>8</v>
      </c>
      <c r="H436" s="11" t="s">
        <v>493</v>
      </c>
      <c r="I436" s="20">
        <v>44056</v>
      </c>
      <c r="J436" s="21" t="s">
        <v>419</v>
      </c>
      <c r="K436" s="11" t="s">
        <v>26</v>
      </c>
      <c r="L436" s="13">
        <v>829150</v>
      </c>
      <c r="M436" s="13" t="e">
        <f>VLOOKUP(C436,[8]Sheet1!$B$2:$AH$2,5,FALSE)</f>
        <v>#N/A</v>
      </c>
      <c r="N436" s="13" t="e">
        <f>VLOOKUP(C436,[8]Sheet1!$B$2:$AH$2,6,FALSE)</f>
        <v>#N/A</v>
      </c>
      <c r="O436" s="13" t="e">
        <f t="shared" si="444"/>
        <v>#N/A</v>
      </c>
      <c r="P436" s="12"/>
      <c r="Q436" s="22" t="e">
        <f>VLOOKUP(C436,[8]Sheet1!$B$2:$AH$2,14,FALSE)</f>
        <v>#N/A</v>
      </c>
      <c r="R436" s="12"/>
      <c r="S436" s="22">
        <v>44279</v>
      </c>
      <c r="T436" s="22">
        <v>44223</v>
      </c>
      <c r="U436" s="22" t="e">
        <f t="shared" si="488"/>
        <v>#N/A</v>
      </c>
      <c r="V436" s="14" t="e">
        <f t="shared" si="489"/>
        <v>#N/A</v>
      </c>
      <c r="W436" s="12">
        <v>30</v>
      </c>
      <c r="X436" s="14" t="e">
        <f t="shared" si="490"/>
        <v>#N/A</v>
      </c>
      <c r="Y436" s="218" t="e">
        <f>VLOOKUP(C436,[8]Sheet1!$B$2:$AH$2,30,FALSE)</f>
        <v>#N/A</v>
      </c>
      <c r="Z436" s="22" t="e">
        <f>VLOOKUP(C436,[8]Sheet1!$B$2:$AH$2,31,FALSE)</f>
        <v>#N/A</v>
      </c>
      <c r="AA436" s="218" t="e">
        <f>VLOOKUP(C436,[8]Sheet1!$B$2:$AH$2,32,FALSE)</f>
        <v>#N/A</v>
      </c>
      <c r="AB436" s="22" t="e">
        <f>VLOOKUP(C436,[8]Sheet1!$B$2:$AH$2,33,FALSE)</f>
        <v>#N/A</v>
      </c>
      <c r="AC436" s="40" t="e">
        <f t="shared" si="491"/>
        <v>#N/A</v>
      </c>
      <c r="AD436" s="43" t="e">
        <f t="shared" si="492"/>
        <v>#N/A</v>
      </c>
      <c r="AE436" s="43" t="e">
        <f t="shared" si="493"/>
        <v>#N/A</v>
      </c>
      <c r="AF436" s="39" t="e">
        <f>VLOOKUP(C436,[8]Sheet1!$B$2:$AH$2,12,FALSE)</f>
        <v>#N/A</v>
      </c>
      <c r="AG436" s="39" t="e">
        <f t="shared" si="494"/>
        <v>#N/A</v>
      </c>
      <c r="AH436" s="39">
        <v>44223</v>
      </c>
      <c r="AI436" s="39">
        <v>44230</v>
      </c>
      <c r="AJ436" s="39">
        <v>44230</v>
      </c>
      <c r="AK436" s="232" t="s">
        <v>504</v>
      </c>
      <c r="AL436" s="230">
        <v>44288</v>
      </c>
      <c r="AM436" s="42">
        <v>262218688</v>
      </c>
      <c r="AN436" s="230">
        <v>45040</v>
      </c>
      <c r="AO436" s="39" t="e">
        <f t="shared" si="495"/>
        <v>#N/A</v>
      </c>
    </row>
    <row r="437" spans="1:41" ht="28.5" customHeight="1">
      <c r="A437" s="23"/>
      <c r="B437" s="24" t="str">
        <f t="shared" ref="B437" si="496">B429&amp;" Total"</f>
        <v>VNPT Quảng Ngãi Total</v>
      </c>
      <c r="C437" s="24"/>
      <c r="D437" s="25"/>
      <c r="E437" s="228"/>
      <c r="F437" s="26"/>
      <c r="G437" s="23"/>
      <c r="H437" s="25"/>
      <c r="I437" s="26"/>
      <c r="J437" s="27"/>
      <c r="K437" s="25"/>
      <c r="L437" s="28"/>
      <c r="M437" s="28"/>
      <c r="N437" s="28"/>
      <c r="O437" s="29" t="e">
        <f t="shared" ref="O437" si="497">SUBTOTAL(9,O429:O436)</f>
        <v>#REF!</v>
      </c>
      <c r="P437" s="12"/>
      <c r="Q437" s="11"/>
      <c r="R437" s="28"/>
      <c r="S437" s="30"/>
      <c r="T437" s="31"/>
      <c r="U437" s="22"/>
      <c r="V437" s="32"/>
      <c r="W437" s="33"/>
      <c r="X437" s="14"/>
      <c r="Y437" s="218"/>
      <c r="Z437" s="22"/>
      <c r="AA437" s="218"/>
      <c r="AB437" s="22"/>
      <c r="AC437" s="38"/>
      <c r="AD437" s="38"/>
      <c r="AE437" s="38"/>
      <c r="AF437" s="38"/>
      <c r="AG437" s="38"/>
      <c r="AH437" s="38"/>
      <c r="AI437" s="38"/>
      <c r="AJ437" s="38"/>
      <c r="AK437" s="38"/>
      <c r="AL437" s="38"/>
      <c r="AM437" s="38"/>
      <c r="AN437" s="38"/>
      <c r="AO437" s="38"/>
    </row>
    <row r="438" spans="1:41" ht="39">
      <c r="A438" s="11">
        <f t="shared" si="455"/>
        <v>49</v>
      </c>
      <c r="B438" s="16" t="str">
        <f>VLOOKUP(A438,'Tên tỉnh'!$A$3:$C$65,2,FALSE)</f>
        <v>VNPT Quảng Trị</v>
      </c>
      <c r="C438" s="17" t="str">
        <f>VLOOKUP(A438,'Tên tỉnh'!$A$3:$C$65,3,FALSE)</f>
        <v>Quảng Trị</v>
      </c>
      <c r="D438" s="18" t="s">
        <v>485</v>
      </c>
      <c r="E438" s="17" t="s">
        <v>486</v>
      </c>
      <c r="F438" s="19">
        <v>43633</v>
      </c>
      <c r="G438" s="11">
        <v>1</v>
      </c>
      <c r="H438" s="11" t="s">
        <v>487</v>
      </c>
      <c r="I438" s="20">
        <v>44056</v>
      </c>
      <c r="J438" s="21" t="s">
        <v>419</v>
      </c>
      <c r="K438" s="11" t="s">
        <v>26</v>
      </c>
      <c r="L438" s="13">
        <v>829150</v>
      </c>
      <c r="M438" s="13" t="e">
        <f>VLOOKUP(C438,[1]!Table1[[Province]:[Ngày HĐ dự phòng]],5,FALSE)</f>
        <v>#REF!</v>
      </c>
      <c r="N438" s="13" t="e">
        <f>VLOOKUP(C438,[1]!Table1[[Province]:[Ngày HĐ dự phòng]],6,FALSE)</f>
        <v>#REF!</v>
      </c>
      <c r="O438" s="13" t="e">
        <f t="shared" si="444"/>
        <v>#REF!</v>
      </c>
      <c r="P438" s="12"/>
      <c r="Q438" s="22" t="e">
        <f>VLOOKUP(C438,[1]!Table1[[Province]:[Ngày HĐ dự phòng]],15,FALSE)</f>
        <v>#REF!</v>
      </c>
      <c r="R438" s="12"/>
      <c r="S438" s="22">
        <v>44153</v>
      </c>
      <c r="T438" s="22">
        <v>44068</v>
      </c>
      <c r="U438" s="22" t="e">
        <f t="shared" ref="U438:U445" si="498">Q438</f>
        <v>#REF!</v>
      </c>
      <c r="V438" s="14" t="e">
        <f t="shared" ref="V438:V445" si="499">U438-T438+1</f>
        <v>#REF!</v>
      </c>
      <c r="W438" s="12">
        <v>45</v>
      </c>
      <c r="X438" s="14" t="e">
        <f t="shared" ref="X438:X445" si="500">V438-W438</f>
        <v>#REF!</v>
      </c>
      <c r="Y438" s="218" t="e">
        <f>VLOOKUP(C438,[1]!Table1[[Province]:[Ngày HĐ dự phòng]],34,FALSE)</f>
        <v>#REF!</v>
      </c>
      <c r="Z438" s="22" t="e">
        <f>VLOOKUP(C438,[1]!Table1[[Province]:[Ngày HĐ dự phòng]],35,FALSE)</f>
        <v>#REF!</v>
      </c>
      <c r="AA438" s="218" t="e">
        <f>VLOOKUP(C438,[1]!Table1[[Province]:[Ngày HĐ dự phòng]],36,FALSE)</f>
        <v>#REF!</v>
      </c>
      <c r="AB438" s="22" t="e">
        <f>VLOOKUP(C438,[1]!Table1[[Province]:[Ngày HĐ dự phòng]],37,FALSE)</f>
        <v>#REF!</v>
      </c>
      <c r="AC438" s="40" t="e">
        <f t="shared" ref="AC438:AC445" si="501">O438</f>
        <v>#REF!</v>
      </c>
      <c r="AD438" s="43" t="e">
        <f t="shared" ref="AD438:AD445" si="502">AC438*0.1</f>
        <v>#REF!</v>
      </c>
      <c r="AE438" s="43" t="e">
        <f t="shared" ref="AE438:AE445" si="503">AC438+AD438</f>
        <v>#REF!</v>
      </c>
      <c r="AF438" s="39" t="e">
        <f>VLOOKUP(C438,[1]!Table1[[Province]:[Ngày HĐ dự phòng]],13,FALSE)</f>
        <v>#REF!</v>
      </c>
      <c r="AG438" s="39" t="e">
        <f t="shared" ref="AG438:AG445" si="504">AF438</f>
        <v>#REF!</v>
      </c>
      <c r="AH438" s="39">
        <v>44068</v>
      </c>
      <c r="AI438" s="39">
        <v>44097</v>
      </c>
      <c r="AJ438" s="39">
        <v>44097</v>
      </c>
      <c r="AK438" s="231" t="s">
        <v>497</v>
      </c>
      <c r="AL438" s="230">
        <v>44153</v>
      </c>
      <c r="AM438" s="42">
        <v>3008400799</v>
      </c>
      <c r="AN438" s="230">
        <v>44913</v>
      </c>
      <c r="AO438" s="39" t="e">
        <f t="shared" ref="AO438:AO445" si="505">AF438</f>
        <v>#REF!</v>
      </c>
    </row>
    <row r="439" spans="1:41" ht="39">
      <c r="A439" s="11">
        <f t="shared" si="455"/>
        <v>49</v>
      </c>
      <c r="B439" s="16" t="str">
        <f>VLOOKUP(A439,'Tên tỉnh'!$A$3:$C$65,2,FALSE)</f>
        <v>VNPT Quảng Trị</v>
      </c>
      <c r="C439" s="17" t="str">
        <f>VLOOKUP(A439,'Tên tỉnh'!$A$3:$C$65,3,FALSE)</f>
        <v>Quảng Trị</v>
      </c>
      <c r="D439" s="18" t="s">
        <v>485</v>
      </c>
      <c r="E439" s="17" t="s">
        <v>486</v>
      </c>
      <c r="F439" s="19">
        <v>43633</v>
      </c>
      <c r="G439" s="11">
        <v>2</v>
      </c>
      <c r="H439" s="12" t="s">
        <v>488</v>
      </c>
      <c r="I439" s="20">
        <v>44056</v>
      </c>
      <c r="J439" s="21" t="s">
        <v>419</v>
      </c>
      <c r="K439" s="11" t="s">
        <v>26</v>
      </c>
      <c r="L439" s="13">
        <v>829150</v>
      </c>
      <c r="M439" s="13" t="e">
        <f>VLOOKUP(C439,[2]!Table1[[Province]:[Ngày HĐ dự phòng]],5,FALSE)</f>
        <v>#REF!</v>
      </c>
      <c r="N439" s="13" t="e">
        <f>VLOOKUP(C439,[2]!Table1[[Province]:[Ngày HĐ dự phòng]],6,FALSE)</f>
        <v>#REF!</v>
      </c>
      <c r="O439" s="13" t="e">
        <f t="shared" si="444"/>
        <v>#REF!</v>
      </c>
      <c r="P439" s="12"/>
      <c r="Q439" s="22" t="e">
        <f>VLOOKUP(C439,[2]!Table1[[Province]:[Ngày HĐ dự phòng]],14,FALSE)</f>
        <v>#REF!</v>
      </c>
      <c r="R439" s="12"/>
      <c r="S439" s="22">
        <v>44154</v>
      </c>
      <c r="T439" s="22">
        <v>44091</v>
      </c>
      <c r="U439" s="22" t="e">
        <f t="shared" si="498"/>
        <v>#REF!</v>
      </c>
      <c r="V439" s="14" t="e">
        <f t="shared" si="499"/>
        <v>#REF!</v>
      </c>
      <c r="W439" s="12">
        <v>30</v>
      </c>
      <c r="X439" s="14" t="e">
        <f t="shared" si="500"/>
        <v>#REF!</v>
      </c>
      <c r="Y439" s="218" t="e">
        <f>VLOOKUP(C439,[2]!Table1[[Province]:[Ngày HĐ dự phòng]],30,FALSE)</f>
        <v>#REF!</v>
      </c>
      <c r="Z439" s="22" t="e">
        <f>VLOOKUP(C439,[2]!Table1[[Province]:[Ngày HĐ dự phòng]],31,FALSE)</f>
        <v>#REF!</v>
      </c>
      <c r="AA439" s="218" t="e">
        <f>VLOOKUP(C439,[2]!Table1[[Province]:[Ngày HĐ dự phòng]],32,FALSE)</f>
        <v>#REF!</v>
      </c>
      <c r="AB439" s="22" t="e">
        <f>VLOOKUP(C439,[2]!Table1[[Province]:[Ngày HĐ dự phòng]],33,FALSE)</f>
        <v>#REF!</v>
      </c>
      <c r="AC439" s="40" t="e">
        <f t="shared" si="501"/>
        <v>#REF!</v>
      </c>
      <c r="AD439" s="43" t="e">
        <f t="shared" si="502"/>
        <v>#REF!</v>
      </c>
      <c r="AE439" s="43" t="e">
        <f t="shared" si="503"/>
        <v>#REF!</v>
      </c>
      <c r="AF439" s="39" t="e">
        <f>VLOOKUP(C439,[2]!Table1[[Province]:[Ngày HĐ dự phòng]],12,FALSE)</f>
        <v>#REF!</v>
      </c>
      <c r="AG439" s="39" t="e">
        <f t="shared" si="504"/>
        <v>#REF!</v>
      </c>
      <c r="AH439" s="39">
        <v>44091</v>
      </c>
      <c r="AI439" s="39">
        <v>44111</v>
      </c>
      <c r="AJ439" s="39">
        <v>44111</v>
      </c>
      <c r="AK439" s="231" t="s">
        <v>498</v>
      </c>
      <c r="AL439" s="230">
        <v>44154</v>
      </c>
      <c r="AM439" s="42">
        <v>1557031765</v>
      </c>
      <c r="AN439" s="230">
        <v>44914</v>
      </c>
      <c r="AO439" s="39" t="e">
        <f t="shared" si="505"/>
        <v>#REF!</v>
      </c>
    </row>
    <row r="440" spans="1:41" ht="39">
      <c r="A440" s="11">
        <f t="shared" si="455"/>
        <v>49</v>
      </c>
      <c r="B440" s="16" t="str">
        <f>VLOOKUP(A440,'Tên tỉnh'!$A$3:$C$65,2,FALSE)</f>
        <v>VNPT Quảng Trị</v>
      </c>
      <c r="C440" s="17" t="str">
        <f>VLOOKUP(A440,'Tên tỉnh'!$A$3:$C$65,3,FALSE)</f>
        <v>Quảng Trị</v>
      </c>
      <c r="D440" s="18" t="s">
        <v>485</v>
      </c>
      <c r="E440" s="17" t="s">
        <v>486</v>
      </c>
      <c r="F440" s="19">
        <v>43633</v>
      </c>
      <c r="G440" s="11">
        <v>3</v>
      </c>
      <c r="H440" s="12" t="s">
        <v>494</v>
      </c>
      <c r="I440" s="20">
        <v>44056</v>
      </c>
      <c r="J440" s="21" t="s">
        <v>419</v>
      </c>
      <c r="K440" s="11" t="s">
        <v>26</v>
      </c>
      <c r="L440" s="13">
        <v>829150</v>
      </c>
      <c r="M440" s="13" t="e">
        <f>VLOOKUP(C440,[3]!Table1[[Province]:[Ngày HĐ dự phòng]],5,FALSE)</f>
        <v>#REF!</v>
      </c>
      <c r="N440" s="13" t="e">
        <f>VLOOKUP(C440,[3]!Table1[[Province]:[Ngày HĐ dự phòng]],6,FALSE)</f>
        <v>#REF!</v>
      </c>
      <c r="O440" s="13" t="e">
        <f t="shared" si="444"/>
        <v>#REF!</v>
      </c>
      <c r="P440" s="12"/>
      <c r="Q440" s="22" t="e">
        <f>VLOOKUP(C440,[3]!Table1[[Province]:[Ngày HĐ dự phòng]],14,FALSE)</f>
        <v>#REF!</v>
      </c>
      <c r="R440" s="12"/>
      <c r="S440" s="22">
        <v>44180</v>
      </c>
      <c r="T440" s="22">
        <v>44118</v>
      </c>
      <c r="U440" s="22" t="e">
        <f t="shared" si="498"/>
        <v>#REF!</v>
      </c>
      <c r="V440" s="14" t="e">
        <f t="shared" si="499"/>
        <v>#REF!</v>
      </c>
      <c r="W440" s="12">
        <v>30</v>
      </c>
      <c r="X440" s="14" t="e">
        <f t="shared" si="500"/>
        <v>#REF!</v>
      </c>
      <c r="Y440" s="218" t="e">
        <f>VLOOKUP(C440,[3]!Table1[[Province]:[Ngày HĐ dự phòng]],30,FALSE)</f>
        <v>#REF!</v>
      </c>
      <c r="Z440" s="22" t="e">
        <f>VLOOKUP(C440,[3]!Table1[[Province]:[Ngày HĐ dự phòng]],31,FALSE)</f>
        <v>#REF!</v>
      </c>
      <c r="AA440" s="218" t="e">
        <f>VLOOKUP(C440,[3]!Table1[[Province]:[Ngày HĐ dự phòng]],32,FALSE)</f>
        <v>#REF!</v>
      </c>
      <c r="AB440" s="22" t="e">
        <f>VLOOKUP(C440,[3]!Table1[[Province]:[Ngày HĐ dự phòng]],33,FALSE)</f>
        <v>#REF!</v>
      </c>
      <c r="AC440" s="40" t="e">
        <f t="shared" si="501"/>
        <v>#REF!</v>
      </c>
      <c r="AD440" s="43" t="e">
        <f t="shared" si="502"/>
        <v>#REF!</v>
      </c>
      <c r="AE440" s="43" t="e">
        <f t="shared" si="503"/>
        <v>#REF!</v>
      </c>
      <c r="AF440" s="39" t="e">
        <f>VLOOKUP(C440,[3]!Table1[[Province]:[Ngày HĐ dự phòng]],12,FALSE)</f>
        <v>#REF!</v>
      </c>
      <c r="AG440" s="39" t="e">
        <f t="shared" si="504"/>
        <v>#REF!</v>
      </c>
      <c r="AH440" s="39">
        <v>44118</v>
      </c>
      <c r="AI440" s="39">
        <v>44132</v>
      </c>
      <c r="AJ440" s="39">
        <v>44132</v>
      </c>
      <c r="AK440" s="231" t="s">
        <v>499</v>
      </c>
      <c r="AL440" s="230">
        <v>44190</v>
      </c>
      <c r="AM440" s="42">
        <v>1453466784</v>
      </c>
      <c r="AN440" s="230">
        <v>44941</v>
      </c>
      <c r="AO440" s="39" t="e">
        <f t="shared" si="505"/>
        <v>#REF!</v>
      </c>
    </row>
    <row r="441" spans="1:41" ht="39">
      <c r="A441" s="11">
        <f t="shared" si="455"/>
        <v>49</v>
      </c>
      <c r="B441" s="16" t="str">
        <f>VLOOKUP(A441,'Tên tỉnh'!$A$3:$C$65,2,FALSE)</f>
        <v>VNPT Quảng Trị</v>
      </c>
      <c r="C441" s="17" t="str">
        <f>VLOOKUP(A441,'Tên tỉnh'!$A$3:$C$65,3,FALSE)</f>
        <v>Quảng Trị</v>
      </c>
      <c r="D441" s="18" t="s">
        <v>485</v>
      </c>
      <c r="E441" s="17" t="s">
        <v>486</v>
      </c>
      <c r="F441" s="19">
        <v>43633</v>
      </c>
      <c r="G441" s="11">
        <v>4</v>
      </c>
      <c r="H441" s="11" t="s">
        <v>489</v>
      </c>
      <c r="I441" s="20">
        <v>44056</v>
      </c>
      <c r="J441" s="21" t="s">
        <v>419</v>
      </c>
      <c r="K441" s="11" t="s">
        <v>26</v>
      </c>
      <c r="L441" s="13">
        <v>829150</v>
      </c>
      <c r="M441" s="13" t="e">
        <f>VLOOKUP(C441,[4]!Table1[[Province]:[Ngày HĐ dự phòng]],6,FALSE)</f>
        <v>#REF!</v>
      </c>
      <c r="N441" s="13" t="e">
        <f>VLOOKUP(C441,[4]!Table1[[Province]:[Ngày HĐ dự phòng]],7,FALSE)</f>
        <v>#REF!</v>
      </c>
      <c r="O441" s="13" t="e">
        <f t="shared" si="444"/>
        <v>#REF!</v>
      </c>
      <c r="P441" s="12"/>
      <c r="Q441" s="22" t="e">
        <f>VLOOKUP(C441,[4]!Table1[[Province]:[Ngày HĐ dự phòng]],16,FALSE)</f>
        <v>#REF!</v>
      </c>
      <c r="R441" s="12"/>
      <c r="S441" s="22">
        <v>44208</v>
      </c>
      <c r="T441" s="22">
        <v>44127</v>
      </c>
      <c r="U441" s="22" t="e">
        <f t="shared" si="498"/>
        <v>#REF!</v>
      </c>
      <c r="V441" s="14" t="e">
        <f t="shared" si="499"/>
        <v>#REF!</v>
      </c>
      <c r="W441" s="12">
        <v>30</v>
      </c>
      <c r="X441" s="14" t="e">
        <f t="shared" si="500"/>
        <v>#REF!</v>
      </c>
      <c r="Y441" s="218" t="e">
        <f>VLOOKUP(C441,[4]!Table1[[Province]:[Ngày HĐ dự phòng]],32,FALSE)</f>
        <v>#REF!</v>
      </c>
      <c r="Z441" s="22" t="e">
        <f>VLOOKUP(C441,[4]!Table1[[Province]:[Ngày HĐ dự phòng]],33,FALSE)</f>
        <v>#REF!</v>
      </c>
      <c r="AA441" s="218" t="e">
        <f>VLOOKUP(C441,[4]!Table1[[Province]:[Ngày HĐ dự phòng]],34,FALSE)</f>
        <v>#REF!</v>
      </c>
      <c r="AB441" s="22" t="e">
        <f>VLOOKUP(C441,[4]!Table1[[Province]:[Ngày HĐ dự phòng]],35,FALSE)</f>
        <v>#REF!</v>
      </c>
      <c r="AC441" s="40" t="e">
        <f t="shared" si="501"/>
        <v>#REF!</v>
      </c>
      <c r="AD441" s="43" t="e">
        <f t="shared" si="502"/>
        <v>#REF!</v>
      </c>
      <c r="AE441" s="43" t="e">
        <f t="shared" si="503"/>
        <v>#REF!</v>
      </c>
      <c r="AF441" s="39" t="e">
        <f>VLOOKUP(C441,[4]!Table1[[Province]:[Ngày HĐ dự phòng]],13,FALSE)</f>
        <v>#REF!</v>
      </c>
      <c r="AG441" s="39" t="e">
        <f t="shared" si="504"/>
        <v>#REF!</v>
      </c>
      <c r="AH441" s="39">
        <v>44127</v>
      </c>
      <c r="AI441" s="39">
        <v>44161</v>
      </c>
      <c r="AJ441" s="39">
        <v>44161</v>
      </c>
      <c r="AK441" s="231" t="s">
        <v>500</v>
      </c>
      <c r="AL441" s="230">
        <v>44214</v>
      </c>
      <c r="AM441" s="42">
        <v>241970845</v>
      </c>
      <c r="AN441" s="230">
        <v>44970</v>
      </c>
      <c r="AO441" s="39" t="e">
        <f t="shared" si="505"/>
        <v>#REF!</v>
      </c>
    </row>
    <row r="442" spans="1:41" ht="39">
      <c r="A442" s="11">
        <f t="shared" si="455"/>
        <v>49</v>
      </c>
      <c r="B442" s="16" t="str">
        <f>VLOOKUP(A442,'Tên tỉnh'!$A$3:$C$65,2,FALSE)</f>
        <v>VNPT Quảng Trị</v>
      </c>
      <c r="C442" s="17" t="str">
        <f>VLOOKUP(A442,'Tên tỉnh'!$A$3:$C$65,3,FALSE)</f>
        <v>Quảng Trị</v>
      </c>
      <c r="D442" s="18" t="s">
        <v>485</v>
      </c>
      <c r="E442" s="17" t="s">
        <v>486</v>
      </c>
      <c r="F442" s="19">
        <v>43633</v>
      </c>
      <c r="G442" s="11">
        <v>5</v>
      </c>
      <c r="H442" s="11" t="s">
        <v>490</v>
      </c>
      <c r="I442" s="20">
        <v>44056</v>
      </c>
      <c r="J442" s="21" t="s">
        <v>419</v>
      </c>
      <c r="K442" s="11" t="s">
        <v>26</v>
      </c>
      <c r="L442" s="13">
        <v>829150</v>
      </c>
      <c r="M442" s="13" t="e">
        <f>VLOOKUP(C442,[5]!Table1[[Province]:[Ngày HĐ dự phòng]],5,FALSE)</f>
        <v>#REF!</v>
      </c>
      <c r="N442" s="13" t="e">
        <f>VLOOKUP(C442,[5]!Table1[[Province]:[Ngày HĐ dự phòng]],6,FALSE)</f>
        <v>#REF!</v>
      </c>
      <c r="O442" s="13" t="e">
        <f t="shared" si="444"/>
        <v>#REF!</v>
      </c>
      <c r="P442" s="12"/>
      <c r="Q442" s="22" t="e">
        <f>VLOOKUP(C442,[5]!Table1[[Province]:[Ngày HĐ dự phòng]],14,FALSE)</f>
        <v>#REF!</v>
      </c>
      <c r="R442" s="12"/>
      <c r="S442" s="22">
        <v>44210</v>
      </c>
      <c r="T442" s="22">
        <v>44148</v>
      </c>
      <c r="U442" s="22" t="e">
        <f t="shared" si="498"/>
        <v>#REF!</v>
      </c>
      <c r="V442" s="14" t="e">
        <f t="shared" si="499"/>
        <v>#REF!</v>
      </c>
      <c r="W442" s="12">
        <v>30</v>
      </c>
      <c r="X442" s="14" t="e">
        <f t="shared" si="500"/>
        <v>#REF!</v>
      </c>
      <c r="Y442" s="218" t="e">
        <f>VLOOKUP(C442,[5]!Table1[[Province]:[Ngày HĐ dự phòng]],30,FALSE)</f>
        <v>#REF!</v>
      </c>
      <c r="Z442" s="22" t="e">
        <f>VLOOKUP(C442,[5]!Table1[[Province]:[Ngày HĐ dự phòng]],31,FALSE)</f>
        <v>#REF!</v>
      </c>
      <c r="AA442" s="218" t="e">
        <f>VLOOKUP(C442,[5]!Table1[[Province]:[Ngày HĐ dự phòng]],32,FALSE)</f>
        <v>#REF!</v>
      </c>
      <c r="AB442" s="22" t="e">
        <f>VLOOKUP(C442,[5]!Table1[[Province]:[Ngày HĐ dự phòng]],33,FALSE)</f>
        <v>#REF!</v>
      </c>
      <c r="AC442" s="40" t="e">
        <f t="shared" si="501"/>
        <v>#REF!</v>
      </c>
      <c r="AD442" s="43" t="e">
        <f t="shared" si="502"/>
        <v>#REF!</v>
      </c>
      <c r="AE442" s="43" t="e">
        <f t="shared" si="503"/>
        <v>#REF!</v>
      </c>
      <c r="AF442" s="39" t="e">
        <f>VLOOKUP(C442,[5]!Table1[[Province]:[Ngày HĐ dự phòng]],12,FALSE)</f>
        <v>#REF!</v>
      </c>
      <c r="AG442" s="39" t="e">
        <f t="shared" si="504"/>
        <v>#REF!</v>
      </c>
      <c r="AH442" s="39">
        <v>44148</v>
      </c>
      <c r="AI442" s="39">
        <v>44162</v>
      </c>
      <c r="AJ442" s="39">
        <v>44162</v>
      </c>
      <c r="AK442" s="232" t="s">
        <v>501</v>
      </c>
      <c r="AL442" s="230">
        <v>44214</v>
      </c>
      <c r="AM442" s="42">
        <v>786063220</v>
      </c>
      <c r="AN442" s="230">
        <v>44970</v>
      </c>
      <c r="AO442" s="39" t="e">
        <f t="shared" si="505"/>
        <v>#REF!</v>
      </c>
    </row>
    <row r="443" spans="1:41" ht="39">
      <c r="A443" s="11">
        <f t="shared" si="455"/>
        <v>49</v>
      </c>
      <c r="B443" s="16" t="str">
        <f>VLOOKUP(A443,'Tên tỉnh'!$A$3:$C$65,2,FALSE)</f>
        <v>VNPT Quảng Trị</v>
      </c>
      <c r="C443" s="17" t="str">
        <f>VLOOKUP(A443,'Tên tỉnh'!$A$3:$C$65,3,FALSE)</f>
        <v>Quảng Trị</v>
      </c>
      <c r="D443" s="18" t="s">
        <v>485</v>
      </c>
      <c r="E443" s="17" t="s">
        <v>486</v>
      </c>
      <c r="F443" s="19">
        <v>43633</v>
      </c>
      <c r="G443" s="11">
        <v>6</v>
      </c>
      <c r="H443" s="12" t="s">
        <v>491</v>
      </c>
      <c r="I443" s="20">
        <v>44056</v>
      </c>
      <c r="J443" s="21" t="s">
        <v>419</v>
      </c>
      <c r="K443" s="11" t="s">
        <v>26</v>
      </c>
      <c r="L443" s="13">
        <v>829150</v>
      </c>
      <c r="M443" s="13" t="e">
        <f>VLOOKUP(C443,[6]!Table1[[Province]:[Ngày HĐ dự phòng]],5,FALSE)</f>
        <v>#REF!</v>
      </c>
      <c r="N443" s="13" t="e">
        <f>VLOOKUP(C443,[6]!Table1[[Province]:[Ngày HĐ dự phòng]],6,FALSE)</f>
        <v>#REF!</v>
      </c>
      <c r="O443" s="13" t="e">
        <f t="shared" si="444"/>
        <v>#REF!</v>
      </c>
      <c r="P443" s="12"/>
      <c r="Q443" s="22" t="e">
        <f>VLOOKUP(C443,[6]!Table1[[Province]:[Ngày HĐ dự phòng]],14,FALSE)</f>
        <v>#REF!</v>
      </c>
      <c r="R443" s="12"/>
      <c r="S443" s="22">
        <v>44251</v>
      </c>
      <c r="T443" s="22">
        <v>44179</v>
      </c>
      <c r="U443" s="22" t="e">
        <f t="shared" si="498"/>
        <v>#REF!</v>
      </c>
      <c r="V443" s="14" t="e">
        <f t="shared" si="499"/>
        <v>#REF!</v>
      </c>
      <c r="W443" s="12">
        <v>30</v>
      </c>
      <c r="X443" s="14" t="e">
        <f t="shared" si="500"/>
        <v>#REF!</v>
      </c>
      <c r="Y443" s="218" t="e">
        <f>VLOOKUP(C443,[6]!Table1[[Province]:[Ngày HĐ dự phòng]],30,FALSE)</f>
        <v>#REF!</v>
      </c>
      <c r="Z443" s="22" t="e">
        <f>VLOOKUP(C443,[6]!Table1[[Province]:[Ngày HĐ dự phòng]],31,FALSE)</f>
        <v>#REF!</v>
      </c>
      <c r="AA443" s="218" t="e">
        <f>VLOOKUP(C443,[6]!Table1[[Province]:[Ngày HĐ dự phòng]],32,FALSE)</f>
        <v>#REF!</v>
      </c>
      <c r="AB443" s="22" t="e">
        <f>VLOOKUP(C443,[6]!Table1[[Province]:[Ngày HĐ dự phòng]],33,FALSE)</f>
        <v>#REF!</v>
      </c>
      <c r="AC443" s="40" t="e">
        <f t="shared" si="501"/>
        <v>#REF!</v>
      </c>
      <c r="AD443" s="43" t="e">
        <f t="shared" si="502"/>
        <v>#REF!</v>
      </c>
      <c r="AE443" s="43" t="e">
        <f t="shared" si="503"/>
        <v>#REF!</v>
      </c>
      <c r="AF443" s="39" t="e">
        <f>VLOOKUP(C443,[6]!Table1[[Province]:[Ngày HĐ dự phòng]],12,FALSE)</f>
        <v>#REF!</v>
      </c>
      <c r="AG443" s="39" t="e">
        <f t="shared" si="504"/>
        <v>#REF!</v>
      </c>
      <c r="AH443" s="39">
        <v>44179</v>
      </c>
      <c r="AI443" s="39">
        <v>44190</v>
      </c>
      <c r="AJ443" s="39">
        <v>44190</v>
      </c>
      <c r="AK443" s="232" t="s">
        <v>502</v>
      </c>
      <c r="AL443" s="230">
        <v>44259</v>
      </c>
      <c r="AM443" s="42">
        <v>1476131599</v>
      </c>
      <c r="AN443" s="230">
        <v>45012</v>
      </c>
      <c r="AO443" s="39" t="e">
        <f t="shared" si="505"/>
        <v>#REF!</v>
      </c>
    </row>
    <row r="444" spans="1:41" ht="39">
      <c r="A444" s="11">
        <f t="shared" si="455"/>
        <v>49</v>
      </c>
      <c r="B444" s="16" t="str">
        <f>VLOOKUP(A444,'Tên tỉnh'!$A$3:$C$65,2,FALSE)</f>
        <v>VNPT Quảng Trị</v>
      </c>
      <c r="C444" s="17" t="str">
        <f>VLOOKUP(A444,'Tên tỉnh'!$A$3:$C$65,3,FALSE)</f>
        <v>Quảng Trị</v>
      </c>
      <c r="D444" s="18" t="s">
        <v>485</v>
      </c>
      <c r="E444" s="17" t="s">
        <v>486</v>
      </c>
      <c r="F444" s="19">
        <v>43633</v>
      </c>
      <c r="G444" s="11">
        <v>7</v>
      </c>
      <c r="H444" s="11" t="s">
        <v>492</v>
      </c>
      <c r="I444" s="20">
        <v>44056</v>
      </c>
      <c r="J444" s="21" t="s">
        <v>419</v>
      </c>
      <c r="K444" s="11" t="s">
        <v>26</v>
      </c>
      <c r="L444" s="13">
        <v>829150</v>
      </c>
      <c r="M444" s="13" t="e">
        <f>VLOOKUP(C443,[7]!Table1[[Province]:[Ngày HĐ dự phòng]],6,FALSE)</f>
        <v>#REF!</v>
      </c>
      <c r="N444" s="13" t="e">
        <f>VLOOKUP(C443,[7]!Table1[[Province]:[Ngày HĐ dự phòng]],7,FALSE)</f>
        <v>#REF!</v>
      </c>
      <c r="O444" s="13" t="e">
        <f t="shared" si="444"/>
        <v>#REF!</v>
      </c>
      <c r="P444" s="12"/>
      <c r="Q444" s="22" t="e">
        <f>VLOOKUP(C443,[7]!Table1[[Province]:[Ngày HĐ dự phòng]],16,FALSE)</f>
        <v>#REF!</v>
      </c>
      <c r="R444" s="12"/>
      <c r="S444" s="22">
        <v>44263</v>
      </c>
      <c r="T444" s="22">
        <v>44200</v>
      </c>
      <c r="U444" s="22" t="e">
        <f t="shared" si="498"/>
        <v>#REF!</v>
      </c>
      <c r="V444" s="14" t="e">
        <f t="shared" si="499"/>
        <v>#REF!</v>
      </c>
      <c r="W444" s="12">
        <v>30</v>
      </c>
      <c r="X444" s="14" t="e">
        <f t="shared" si="500"/>
        <v>#REF!</v>
      </c>
      <c r="Y444" s="218" t="e">
        <f>VLOOKUP(C443,[7]!Table1[[Province]:[Ngày HĐ dự phòng]],32,FALSE)</f>
        <v>#REF!</v>
      </c>
      <c r="Z444" s="22" t="e">
        <f>VLOOKUP(C443,[7]!Table1[[Province]:[Ngày HĐ dự phòng]],33,FALSE)</f>
        <v>#REF!</v>
      </c>
      <c r="AA444" s="218" t="e">
        <f>VLOOKUP(C443,[7]!Table1[[Province]:[Ngày HĐ dự phòng]],34,FALSE)</f>
        <v>#REF!</v>
      </c>
      <c r="AB444" s="22" t="e">
        <f>VLOOKUP(C443,[7]!Table1[[Province]:[Ngày HĐ dự phòng]],35,FALSE)</f>
        <v>#REF!</v>
      </c>
      <c r="AC444" s="40" t="e">
        <f t="shared" si="501"/>
        <v>#REF!</v>
      </c>
      <c r="AD444" s="43" t="e">
        <f t="shared" si="502"/>
        <v>#REF!</v>
      </c>
      <c r="AE444" s="43" t="e">
        <f t="shared" si="503"/>
        <v>#REF!</v>
      </c>
      <c r="AF444" s="39" t="e">
        <f>VLOOKUP(C443,[7]!Table1[[Province]:[Ngày HĐ dự phòng]],13,FALSE)</f>
        <v>#REF!</v>
      </c>
      <c r="AG444" s="39" t="e">
        <f t="shared" si="504"/>
        <v>#REF!</v>
      </c>
      <c r="AH444" s="39">
        <v>44200</v>
      </c>
      <c r="AI444" s="39">
        <v>44210</v>
      </c>
      <c r="AJ444" s="39">
        <v>44210</v>
      </c>
      <c r="AK444" s="232" t="s">
        <v>503</v>
      </c>
      <c r="AL444" s="230">
        <v>44272</v>
      </c>
      <c r="AM444" s="42">
        <v>492515100</v>
      </c>
      <c r="AN444" s="230">
        <v>45023</v>
      </c>
      <c r="AO444" s="39" t="e">
        <f t="shared" si="505"/>
        <v>#REF!</v>
      </c>
    </row>
    <row r="445" spans="1:41" ht="39">
      <c r="A445" s="11">
        <f t="shared" si="455"/>
        <v>49</v>
      </c>
      <c r="B445" s="16" t="str">
        <f>VLOOKUP(A445,'Tên tỉnh'!$A$3:$C$65,2,FALSE)</f>
        <v>VNPT Quảng Trị</v>
      </c>
      <c r="C445" s="17" t="str">
        <f>VLOOKUP(A445,'Tên tỉnh'!$A$3:$C$65,3,FALSE)</f>
        <v>Quảng Trị</v>
      </c>
      <c r="D445" s="18" t="s">
        <v>485</v>
      </c>
      <c r="E445" s="17" t="s">
        <v>486</v>
      </c>
      <c r="F445" s="19">
        <v>43633</v>
      </c>
      <c r="G445" s="11">
        <v>8</v>
      </c>
      <c r="H445" s="11" t="s">
        <v>493</v>
      </c>
      <c r="I445" s="20">
        <v>44056</v>
      </c>
      <c r="J445" s="21" t="s">
        <v>419</v>
      </c>
      <c r="K445" s="11" t="s">
        <v>26</v>
      </c>
      <c r="L445" s="13">
        <v>829150</v>
      </c>
      <c r="M445" s="13" t="e">
        <f>VLOOKUP(C445,[8]Sheet1!$B$2:$AH$2,5,FALSE)</f>
        <v>#N/A</v>
      </c>
      <c r="N445" s="13" t="e">
        <f>VLOOKUP(C445,[8]Sheet1!$B$2:$AH$2,6,FALSE)</f>
        <v>#N/A</v>
      </c>
      <c r="O445" s="13" t="e">
        <f t="shared" si="444"/>
        <v>#N/A</v>
      </c>
      <c r="P445" s="12"/>
      <c r="Q445" s="22" t="e">
        <f>VLOOKUP(C445,[8]Sheet1!$B$2:$AH$2,14,FALSE)</f>
        <v>#N/A</v>
      </c>
      <c r="R445" s="12"/>
      <c r="S445" s="22">
        <v>44279</v>
      </c>
      <c r="T445" s="22">
        <v>44223</v>
      </c>
      <c r="U445" s="22" t="e">
        <f t="shared" si="498"/>
        <v>#N/A</v>
      </c>
      <c r="V445" s="14" t="e">
        <f t="shared" si="499"/>
        <v>#N/A</v>
      </c>
      <c r="W445" s="12">
        <v>30</v>
      </c>
      <c r="X445" s="14" t="e">
        <f t="shared" si="500"/>
        <v>#N/A</v>
      </c>
      <c r="Y445" s="218" t="e">
        <f>VLOOKUP(C445,[8]Sheet1!$B$2:$AH$2,30,FALSE)</f>
        <v>#N/A</v>
      </c>
      <c r="Z445" s="22" t="e">
        <f>VLOOKUP(C445,[8]Sheet1!$B$2:$AH$2,31,FALSE)</f>
        <v>#N/A</v>
      </c>
      <c r="AA445" s="218" t="e">
        <f>VLOOKUP(C445,[8]Sheet1!$B$2:$AH$2,32,FALSE)</f>
        <v>#N/A</v>
      </c>
      <c r="AB445" s="22" t="e">
        <f>VLOOKUP(C445,[8]Sheet1!$B$2:$AH$2,33,FALSE)</f>
        <v>#N/A</v>
      </c>
      <c r="AC445" s="40" t="e">
        <f t="shared" si="501"/>
        <v>#N/A</v>
      </c>
      <c r="AD445" s="43" t="e">
        <f t="shared" si="502"/>
        <v>#N/A</v>
      </c>
      <c r="AE445" s="43" t="e">
        <f t="shared" si="503"/>
        <v>#N/A</v>
      </c>
      <c r="AF445" s="39" t="e">
        <f>VLOOKUP(C445,[8]Sheet1!$B$2:$AH$2,12,FALSE)</f>
        <v>#N/A</v>
      </c>
      <c r="AG445" s="39" t="e">
        <f t="shared" si="504"/>
        <v>#N/A</v>
      </c>
      <c r="AH445" s="39">
        <v>44223</v>
      </c>
      <c r="AI445" s="39">
        <v>44230</v>
      </c>
      <c r="AJ445" s="39">
        <v>44230</v>
      </c>
      <c r="AK445" s="232" t="s">
        <v>504</v>
      </c>
      <c r="AL445" s="230">
        <v>44288</v>
      </c>
      <c r="AM445" s="42">
        <v>262218688</v>
      </c>
      <c r="AN445" s="230">
        <v>45040</v>
      </c>
      <c r="AO445" s="39" t="e">
        <f t="shared" si="505"/>
        <v>#N/A</v>
      </c>
    </row>
    <row r="446" spans="1:41" ht="28.5" customHeight="1">
      <c r="A446" s="23"/>
      <c r="B446" s="24" t="str">
        <f t="shared" ref="B446" si="506">B438&amp;" Total"</f>
        <v>VNPT Quảng Trị Total</v>
      </c>
      <c r="C446" s="24"/>
      <c r="D446" s="25"/>
      <c r="E446" s="228"/>
      <c r="F446" s="26"/>
      <c r="G446" s="23"/>
      <c r="H446" s="25"/>
      <c r="I446" s="26"/>
      <c r="J446" s="27"/>
      <c r="K446" s="25"/>
      <c r="L446" s="28"/>
      <c r="M446" s="28"/>
      <c r="N446" s="28"/>
      <c r="O446" s="29" t="e">
        <f t="shared" ref="O446" si="507">SUBTOTAL(9,O438:O445)</f>
        <v>#REF!</v>
      </c>
      <c r="P446" s="12"/>
      <c r="Q446" s="11"/>
      <c r="R446" s="28"/>
      <c r="S446" s="30"/>
      <c r="T446" s="31"/>
      <c r="U446" s="22"/>
      <c r="V446" s="32"/>
      <c r="W446" s="33"/>
      <c r="X446" s="14"/>
      <c r="Y446" s="218"/>
      <c r="Z446" s="22"/>
      <c r="AA446" s="218"/>
      <c r="AB446" s="22"/>
      <c r="AC446" s="38"/>
      <c r="AD446" s="38"/>
      <c r="AE446" s="38"/>
      <c r="AF446" s="38"/>
      <c r="AG446" s="38"/>
      <c r="AH446" s="38"/>
      <c r="AI446" s="38"/>
      <c r="AJ446" s="38"/>
      <c r="AK446" s="38"/>
      <c r="AL446" s="38"/>
      <c r="AM446" s="38"/>
      <c r="AN446" s="38"/>
      <c r="AO446" s="38"/>
    </row>
    <row r="447" spans="1:41" ht="39">
      <c r="A447" s="11">
        <f t="shared" si="455"/>
        <v>50</v>
      </c>
      <c r="B447" s="16" t="str">
        <f>VLOOKUP(A447,'Tên tỉnh'!$A$3:$C$65,2,FALSE)</f>
        <v>VNPT Sóc Trăng</v>
      </c>
      <c r="C447" s="17" t="str">
        <f>VLOOKUP(A447,'Tên tỉnh'!$A$3:$C$65,3,FALSE)</f>
        <v>Sóc Trăng</v>
      </c>
      <c r="D447" s="18" t="s">
        <v>485</v>
      </c>
      <c r="E447" s="17" t="s">
        <v>486</v>
      </c>
      <c r="F447" s="19">
        <v>43633</v>
      </c>
      <c r="G447" s="11">
        <v>1</v>
      </c>
      <c r="H447" s="11" t="s">
        <v>487</v>
      </c>
      <c r="I447" s="20">
        <v>44056</v>
      </c>
      <c r="J447" s="21" t="s">
        <v>419</v>
      </c>
      <c r="K447" s="11" t="s">
        <v>26</v>
      </c>
      <c r="L447" s="13">
        <v>829150</v>
      </c>
      <c r="M447" s="13" t="e">
        <f>VLOOKUP(C447,[1]!Table1[[Province]:[Ngày HĐ dự phòng]],5,FALSE)</f>
        <v>#REF!</v>
      </c>
      <c r="N447" s="13" t="e">
        <f>VLOOKUP(C447,[1]!Table1[[Province]:[Ngày HĐ dự phòng]],6,FALSE)</f>
        <v>#REF!</v>
      </c>
      <c r="O447" s="13" t="e">
        <f t="shared" si="444"/>
        <v>#REF!</v>
      </c>
      <c r="P447" s="12"/>
      <c r="Q447" s="22" t="e">
        <f>VLOOKUP(C447,[1]!Table1[[Province]:[Ngày HĐ dự phòng]],15,FALSE)</f>
        <v>#REF!</v>
      </c>
      <c r="R447" s="12"/>
      <c r="S447" s="22">
        <v>44153</v>
      </c>
      <c r="T447" s="22">
        <v>44068</v>
      </c>
      <c r="U447" s="22" t="e">
        <f t="shared" ref="U447:U454" si="508">Q447</f>
        <v>#REF!</v>
      </c>
      <c r="V447" s="14" t="e">
        <f t="shared" ref="V447:V454" si="509">U447-T447+1</f>
        <v>#REF!</v>
      </c>
      <c r="W447" s="12">
        <v>45</v>
      </c>
      <c r="X447" s="14" t="e">
        <f t="shared" ref="X447:X454" si="510">V447-W447</f>
        <v>#REF!</v>
      </c>
      <c r="Y447" s="218" t="e">
        <f>VLOOKUP(C447,[1]!Table1[[Province]:[Ngày HĐ dự phòng]],34,FALSE)</f>
        <v>#REF!</v>
      </c>
      <c r="Z447" s="22" t="e">
        <f>VLOOKUP(C447,[1]!Table1[[Province]:[Ngày HĐ dự phòng]],35,FALSE)</f>
        <v>#REF!</v>
      </c>
      <c r="AA447" s="218" t="e">
        <f>VLOOKUP(C447,[1]!Table1[[Province]:[Ngày HĐ dự phòng]],36,FALSE)</f>
        <v>#REF!</v>
      </c>
      <c r="AB447" s="22" t="e">
        <f>VLOOKUP(C447,[1]!Table1[[Province]:[Ngày HĐ dự phòng]],37,FALSE)</f>
        <v>#REF!</v>
      </c>
      <c r="AC447" s="40" t="e">
        <f t="shared" ref="AC447:AC454" si="511">O447</f>
        <v>#REF!</v>
      </c>
      <c r="AD447" s="43" t="e">
        <f t="shared" ref="AD447:AD454" si="512">AC447*0.1</f>
        <v>#REF!</v>
      </c>
      <c r="AE447" s="43" t="e">
        <f t="shared" ref="AE447:AE454" si="513">AC447+AD447</f>
        <v>#REF!</v>
      </c>
      <c r="AF447" s="39" t="e">
        <f>VLOOKUP(C447,[1]!Table1[[Province]:[Ngày HĐ dự phòng]],13,FALSE)</f>
        <v>#REF!</v>
      </c>
      <c r="AG447" s="39" t="e">
        <f t="shared" ref="AG447:AG454" si="514">AF447</f>
        <v>#REF!</v>
      </c>
      <c r="AH447" s="39">
        <v>44068</v>
      </c>
      <c r="AI447" s="39">
        <v>44097</v>
      </c>
      <c r="AJ447" s="39">
        <v>44097</v>
      </c>
      <c r="AK447" s="231" t="s">
        <v>497</v>
      </c>
      <c r="AL447" s="230">
        <v>44153</v>
      </c>
      <c r="AM447" s="42">
        <v>3008400799</v>
      </c>
      <c r="AN447" s="230">
        <v>44913</v>
      </c>
      <c r="AO447" s="39" t="e">
        <f t="shared" ref="AO447:AO454" si="515">AF447</f>
        <v>#REF!</v>
      </c>
    </row>
    <row r="448" spans="1:41" ht="39">
      <c r="A448" s="11">
        <f t="shared" si="455"/>
        <v>50</v>
      </c>
      <c r="B448" s="16" t="str">
        <f>VLOOKUP(A448,'Tên tỉnh'!$A$3:$C$65,2,FALSE)</f>
        <v>VNPT Sóc Trăng</v>
      </c>
      <c r="C448" s="17" t="str">
        <f>VLOOKUP(A448,'Tên tỉnh'!$A$3:$C$65,3,FALSE)</f>
        <v>Sóc Trăng</v>
      </c>
      <c r="D448" s="18" t="s">
        <v>485</v>
      </c>
      <c r="E448" s="17" t="s">
        <v>486</v>
      </c>
      <c r="F448" s="19">
        <v>43633</v>
      </c>
      <c r="G448" s="11">
        <v>2</v>
      </c>
      <c r="H448" s="12" t="s">
        <v>488</v>
      </c>
      <c r="I448" s="20">
        <v>44056</v>
      </c>
      <c r="J448" s="21" t="s">
        <v>419</v>
      </c>
      <c r="K448" s="11" t="s">
        <v>26</v>
      </c>
      <c r="L448" s="13">
        <v>829150</v>
      </c>
      <c r="M448" s="13" t="e">
        <f>VLOOKUP(C448,[2]!Table1[[Province]:[Ngày HĐ dự phòng]],5,FALSE)</f>
        <v>#REF!</v>
      </c>
      <c r="N448" s="13" t="e">
        <f>VLOOKUP(C448,[2]!Table1[[Province]:[Ngày HĐ dự phòng]],6,FALSE)</f>
        <v>#REF!</v>
      </c>
      <c r="O448" s="13" t="e">
        <f t="shared" si="444"/>
        <v>#REF!</v>
      </c>
      <c r="P448" s="12"/>
      <c r="Q448" s="22" t="e">
        <f>VLOOKUP(C448,[2]!Table1[[Province]:[Ngày HĐ dự phòng]],14,FALSE)</f>
        <v>#REF!</v>
      </c>
      <c r="R448" s="12"/>
      <c r="S448" s="22">
        <v>44154</v>
      </c>
      <c r="T448" s="22">
        <v>44091</v>
      </c>
      <c r="U448" s="22" t="e">
        <f t="shared" si="508"/>
        <v>#REF!</v>
      </c>
      <c r="V448" s="14" t="e">
        <f t="shared" si="509"/>
        <v>#REF!</v>
      </c>
      <c r="W448" s="12">
        <v>30</v>
      </c>
      <c r="X448" s="14" t="e">
        <f t="shared" si="510"/>
        <v>#REF!</v>
      </c>
      <c r="Y448" s="218" t="e">
        <f>VLOOKUP(C448,[2]!Table1[[Province]:[Ngày HĐ dự phòng]],30,FALSE)</f>
        <v>#REF!</v>
      </c>
      <c r="Z448" s="22" t="e">
        <f>VLOOKUP(C448,[2]!Table1[[Province]:[Ngày HĐ dự phòng]],31,FALSE)</f>
        <v>#REF!</v>
      </c>
      <c r="AA448" s="218" t="e">
        <f>VLOOKUP(C448,[2]!Table1[[Province]:[Ngày HĐ dự phòng]],32,FALSE)</f>
        <v>#REF!</v>
      </c>
      <c r="AB448" s="22" t="e">
        <f>VLOOKUP(C448,[2]!Table1[[Province]:[Ngày HĐ dự phòng]],33,FALSE)</f>
        <v>#REF!</v>
      </c>
      <c r="AC448" s="40" t="e">
        <f t="shared" si="511"/>
        <v>#REF!</v>
      </c>
      <c r="AD448" s="43" t="e">
        <f t="shared" si="512"/>
        <v>#REF!</v>
      </c>
      <c r="AE448" s="43" t="e">
        <f t="shared" si="513"/>
        <v>#REF!</v>
      </c>
      <c r="AF448" s="39" t="e">
        <f>VLOOKUP(C448,[2]!Table1[[Province]:[Ngày HĐ dự phòng]],12,FALSE)</f>
        <v>#REF!</v>
      </c>
      <c r="AG448" s="39" t="e">
        <f t="shared" si="514"/>
        <v>#REF!</v>
      </c>
      <c r="AH448" s="39">
        <v>44091</v>
      </c>
      <c r="AI448" s="39">
        <v>44111</v>
      </c>
      <c r="AJ448" s="39">
        <v>44111</v>
      </c>
      <c r="AK448" s="231" t="s">
        <v>498</v>
      </c>
      <c r="AL448" s="230">
        <v>44154</v>
      </c>
      <c r="AM448" s="42">
        <v>1557031765</v>
      </c>
      <c r="AN448" s="230">
        <v>44914</v>
      </c>
      <c r="AO448" s="39" t="e">
        <f t="shared" si="515"/>
        <v>#REF!</v>
      </c>
    </row>
    <row r="449" spans="1:41" ht="39">
      <c r="A449" s="11">
        <f t="shared" si="455"/>
        <v>50</v>
      </c>
      <c r="B449" s="16" t="str">
        <f>VLOOKUP(A449,'Tên tỉnh'!$A$3:$C$65,2,FALSE)</f>
        <v>VNPT Sóc Trăng</v>
      </c>
      <c r="C449" s="17" t="str">
        <f>VLOOKUP(A449,'Tên tỉnh'!$A$3:$C$65,3,FALSE)</f>
        <v>Sóc Trăng</v>
      </c>
      <c r="D449" s="18" t="s">
        <v>485</v>
      </c>
      <c r="E449" s="17" t="s">
        <v>486</v>
      </c>
      <c r="F449" s="19">
        <v>43633</v>
      </c>
      <c r="G449" s="11">
        <v>3</v>
      </c>
      <c r="H449" s="12" t="s">
        <v>494</v>
      </c>
      <c r="I449" s="20">
        <v>44056</v>
      </c>
      <c r="J449" s="21" t="s">
        <v>419</v>
      </c>
      <c r="K449" s="11" t="s">
        <v>26</v>
      </c>
      <c r="L449" s="13">
        <v>829150</v>
      </c>
      <c r="M449" s="13" t="e">
        <f>VLOOKUP(C449,[3]!Table1[[Province]:[Ngày HĐ dự phòng]],5,FALSE)</f>
        <v>#REF!</v>
      </c>
      <c r="N449" s="13" t="e">
        <f>VLOOKUP(C449,[3]!Table1[[Province]:[Ngày HĐ dự phòng]],6,FALSE)</f>
        <v>#REF!</v>
      </c>
      <c r="O449" s="13" t="e">
        <f t="shared" si="444"/>
        <v>#REF!</v>
      </c>
      <c r="P449" s="12"/>
      <c r="Q449" s="22" t="e">
        <f>VLOOKUP(C449,[3]!Table1[[Province]:[Ngày HĐ dự phòng]],14,FALSE)</f>
        <v>#REF!</v>
      </c>
      <c r="R449" s="12"/>
      <c r="S449" s="22">
        <v>44180</v>
      </c>
      <c r="T449" s="22">
        <v>44118</v>
      </c>
      <c r="U449" s="22" t="e">
        <f t="shared" si="508"/>
        <v>#REF!</v>
      </c>
      <c r="V449" s="14" t="e">
        <f t="shared" si="509"/>
        <v>#REF!</v>
      </c>
      <c r="W449" s="12">
        <v>30</v>
      </c>
      <c r="X449" s="14" t="e">
        <f t="shared" si="510"/>
        <v>#REF!</v>
      </c>
      <c r="Y449" s="218" t="e">
        <f>VLOOKUP(C449,[3]!Table1[[Province]:[Ngày HĐ dự phòng]],30,FALSE)</f>
        <v>#REF!</v>
      </c>
      <c r="Z449" s="22" t="e">
        <f>VLOOKUP(C449,[3]!Table1[[Province]:[Ngày HĐ dự phòng]],31,FALSE)</f>
        <v>#REF!</v>
      </c>
      <c r="AA449" s="218" t="e">
        <f>VLOOKUP(C449,[3]!Table1[[Province]:[Ngày HĐ dự phòng]],32,FALSE)</f>
        <v>#REF!</v>
      </c>
      <c r="AB449" s="22" t="e">
        <f>VLOOKUP(C449,[3]!Table1[[Province]:[Ngày HĐ dự phòng]],33,FALSE)</f>
        <v>#REF!</v>
      </c>
      <c r="AC449" s="40" t="e">
        <f t="shared" si="511"/>
        <v>#REF!</v>
      </c>
      <c r="AD449" s="43" t="e">
        <f t="shared" si="512"/>
        <v>#REF!</v>
      </c>
      <c r="AE449" s="43" t="e">
        <f t="shared" si="513"/>
        <v>#REF!</v>
      </c>
      <c r="AF449" s="39" t="e">
        <f>VLOOKUP(C449,[3]!Table1[[Province]:[Ngày HĐ dự phòng]],12,FALSE)</f>
        <v>#REF!</v>
      </c>
      <c r="AG449" s="39" t="e">
        <f t="shared" si="514"/>
        <v>#REF!</v>
      </c>
      <c r="AH449" s="39">
        <v>44118</v>
      </c>
      <c r="AI449" s="39">
        <v>44132</v>
      </c>
      <c r="AJ449" s="39">
        <v>44132</v>
      </c>
      <c r="AK449" s="231" t="s">
        <v>499</v>
      </c>
      <c r="AL449" s="230">
        <v>44190</v>
      </c>
      <c r="AM449" s="42">
        <v>1453466784</v>
      </c>
      <c r="AN449" s="230">
        <v>44941</v>
      </c>
      <c r="AO449" s="39" t="e">
        <f t="shared" si="515"/>
        <v>#REF!</v>
      </c>
    </row>
    <row r="450" spans="1:41" ht="39">
      <c r="A450" s="11">
        <f t="shared" si="455"/>
        <v>50</v>
      </c>
      <c r="B450" s="16" t="str">
        <f>VLOOKUP(A450,'Tên tỉnh'!$A$3:$C$65,2,FALSE)</f>
        <v>VNPT Sóc Trăng</v>
      </c>
      <c r="C450" s="17" t="str">
        <f>VLOOKUP(A450,'Tên tỉnh'!$A$3:$C$65,3,FALSE)</f>
        <v>Sóc Trăng</v>
      </c>
      <c r="D450" s="18" t="s">
        <v>485</v>
      </c>
      <c r="E450" s="17" t="s">
        <v>486</v>
      </c>
      <c r="F450" s="19">
        <v>43633</v>
      </c>
      <c r="G450" s="11">
        <v>4</v>
      </c>
      <c r="H450" s="11" t="s">
        <v>489</v>
      </c>
      <c r="I450" s="20">
        <v>44056</v>
      </c>
      <c r="J450" s="21" t="s">
        <v>419</v>
      </c>
      <c r="K450" s="11" t="s">
        <v>26</v>
      </c>
      <c r="L450" s="13">
        <v>829150</v>
      </c>
      <c r="M450" s="13" t="e">
        <f>VLOOKUP(C450,[4]!Table1[[Province]:[Ngày HĐ dự phòng]],6,FALSE)</f>
        <v>#REF!</v>
      </c>
      <c r="N450" s="13" t="e">
        <f>VLOOKUP(C450,[4]!Table1[[Province]:[Ngày HĐ dự phòng]],7,FALSE)</f>
        <v>#REF!</v>
      </c>
      <c r="O450" s="13" t="e">
        <f t="shared" si="444"/>
        <v>#REF!</v>
      </c>
      <c r="P450" s="12"/>
      <c r="Q450" s="22" t="e">
        <f>VLOOKUP(C450,[4]!Table1[[Province]:[Ngày HĐ dự phòng]],16,FALSE)</f>
        <v>#REF!</v>
      </c>
      <c r="R450" s="12"/>
      <c r="S450" s="22">
        <v>44208</v>
      </c>
      <c r="T450" s="22">
        <v>44127</v>
      </c>
      <c r="U450" s="22" t="e">
        <f t="shared" si="508"/>
        <v>#REF!</v>
      </c>
      <c r="V450" s="14" t="e">
        <f t="shared" si="509"/>
        <v>#REF!</v>
      </c>
      <c r="W450" s="12">
        <v>30</v>
      </c>
      <c r="X450" s="14" t="e">
        <f t="shared" si="510"/>
        <v>#REF!</v>
      </c>
      <c r="Y450" s="218" t="e">
        <f>VLOOKUP(C450,[4]!Table1[[Province]:[Ngày HĐ dự phòng]],32,FALSE)</f>
        <v>#REF!</v>
      </c>
      <c r="Z450" s="22" t="e">
        <f>VLOOKUP(C450,[4]!Table1[[Province]:[Ngày HĐ dự phòng]],33,FALSE)</f>
        <v>#REF!</v>
      </c>
      <c r="AA450" s="218" t="e">
        <f>VLOOKUP(C450,[4]!Table1[[Province]:[Ngày HĐ dự phòng]],34,FALSE)</f>
        <v>#REF!</v>
      </c>
      <c r="AB450" s="22" t="e">
        <f>VLOOKUP(C450,[4]!Table1[[Province]:[Ngày HĐ dự phòng]],35,FALSE)</f>
        <v>#REF!</v>
      </c>
      <c r="AC450" s="40" t="e">
        <f t="shared" si="511"/>
        <v>#REF!</v>
      </c>
      <c r="AD450" s="43" t="e">
        <f t="shared" si="512"/>
        <v>#REF!</v>
      </c>
      <c r="AE450" s="43" t="e">
        <f t="shared" si="513"/>
        <v>#REF!</v>
      </c>
      <c r="AF450" s="39" t="e">
        <f>VLOOKUP(C450,[4]!Table1[[Province]:[Ngày HĐ dự phòng]],13,FALSE)</f>
        <v>#REF!</v>
      </c>
      <c r="AG450" s="39" t="e">
        <f t="shared" si="514"/>
        <v>#REF!</v>
      </c>
      <c r="AH450" s="39">
        <v>44127</v>
      </c>
      <c r="AI450" s="39">
        <v>44161</v>
      </c>
      <c r="AJ450" s="39">
        <v>44161</v>
      </c>
      <c r="AK450" s="231" t="s">
        <v>500</v>
      </c>
      <c r="AL450" s="230">
        <v>44214</v>
      </c>
      <c r="AM450" s="42">
        <v>241970845</v>
      </c>
      <c r="AN450" s="230">
        <v>44970</v>
      </c>
      <c r="AO450" s="39" t="e">
        <f t="shared" si="515"/>
        <v>#REF!</v>
      </c>
    </row>
    <row r="451" spans="1:41" ht="39">
      <c r="A451" s="11">
        <f t="shared" si="455"/>
        <v>50</v>
      </c>
      <c r="B451" s="16" t="str">
        <f>VLOOKUP(A451,'Tên tỉnh'!$A$3:$C$65,2,FALSE)</f>
        <v>VNPT Sóc Trăng</v>
      </c>
      <c r="C451" s="17" t="str">
        <f>VLOOKUP(A451,'Tên tỉnh'!$A$3:$C$65,3,FALSE)</f>
        <v>Sóc Trăng</v>
      </c>
      <c r="D451" s="18" t="s">
        <v>485</v>
      </c>
      <c r="E451" s="17" t="s">
        <v>486</v>
      </c>
      <c r="F451" s="19">
        <v>43633</v>
      </c>
      <c r="G451" s="11">
        <v>5</v>
      </c>
      <c r="H451" s="11" t="s">
        <v>490</v>
      </c>
      <c r="I451" s="20">
        <v>44056</v>
      </c>
      <c r="J451" s="21" t="s">
        <v>419</v>
      </c>
      <c r="K451" s="11" t="s">
        <v>26</v>
      </c>
      <c r="L451" s="13">
        <v>829150</v>
      </c>
      <c r="M451" s="13" t="e">
        <f>VLOOKUP(C451,[5]!Table1[[Province]:[Ngày HĐ dự phòng]],5,FALSE)</f>
        <v>#REF!</v>
      </c>
      <c r="N451" s="13" t="e">
        <f>VLOOKUP(C451,[5]!Table1[[Province]:[Ngày HĐ dự phòng]],6,FALSE)</f>
        <v>#REF!</v>
      </c>
      <c r="O451" s="13" t="e">
        <f t="shared" si="444"/>
        <v>#REF!</v>
      </c>
      <c r="P451" s="12"/>
      <c r="Q451" s="22" t="e">
        <f>VLOOKUP(C451,[5]!Table1[[Province]:[Ngày HĐ dự phòng]],14,FALSE)</f>
        <v>#REF!</v>
      </c>
      <c r="R451" s="12"/>
      <c r="S451" s="22">
        <v>44210</v>
      </c>
      <c r="T451" s="22">
        <v>44148</v>
      </c>
      <c r="U451" s="22" t="e">
        <f t="shared" si="508"/>
        <v>#REF!</v>
      </c>
      <c r="V451" s="14" t="e">
        <f t="shared" si="509"/>
        <v>#REF!</v>
      </c>
      <c r="W451" s="12">
        <v>30</v>
      </c>
      <c r="X451" s="14" t="e">
        <f t="shared" si="510"/>
        <v>#REF!</v>
      </c>
      <c r="Y451" s="218" t="e">
        <f>VLOOKUP(C451,[5]!Table1[[Province]:[Ngày HĐ dự phòng]],30,FALSE)</f>
        <v>#REF!</v>
      </c>
      <c r="Z451" s="22" t="e">
        <f>VLOOKUP(C451,[5]!Table1[[Province]:[Ngày HĐ dự phòng]],31,FALSE)</f>
        <v>#REF!</v>
      </c>
      <c r="AA451" s="218" t="e">
        <f>VLOOKUP(C451,[5]!Table1[[Province]:[Ngày HĐ dự phòng]],32,FALSE)</f>
        <v>#REF!</v>
      </c>
      <c r="AB451" s="22" t="e">
        <f>VLOOKUP(C451,[5]!Table1[[Province]:[Ngày HĐ dự phòng]],33,FALSE)</f>
        <v>#REF!</v>
      </c>
      <c r="AC451" s="40" t="e">
        <f t="shared" si="511"/>
        <v>#REF!</v>
      </c>
      <c r="AD451" s="43" t="e">
        <f t="shared" si="512"/>
        <v>#REF!</v>
      </c>
      <c r="AE451" s="43" t="e">
        <f t="shared" si="513"/>
        <v>#REF!</v>
      </c>
      <c r="AF451" s="39" t="e">
        <f>VLOOKUP(C451,[5]!Table1[[Province]:[Ngày HĐ dự phòng]],12,FALSE)</f>
        <v>#REF!</v>
      </c>
      <c r="AG451" s="39" t="e">
        <f t="shared" si="514"/>
        <v>#REF!</v>
      </c>
      <c r="AH451" s="39">
        <v>44148</v>
      </c>
      <c r="AI451" s="39">
        <v>44162</v>
      </c>
      <c r="AJ451" s="39">
        <v>44162</v>
      </c>
      <c r="AK451" s="232" t="s">
        <v>501</v>
      </c>
      <c r="AL451" s="230">
        <v>44214</v>
      </c>
      <c r="AM451" s="42">
        <v>786063220</v>
      </c>
      <c r="AN451" s="230">
        <v>44970</v>
      </c>
      <c r="AO451" s="39" t="e">
        <f t="shared" si="515"/>
        <v>#REF!</v>
      </c>
    </row>
    <row r="452" spans="1:41" ht="39">
      <c r="A452" s="11">
        <f t="shared" si="455"/>
        <v>50</v>
      </c>
      <c r="B452" s="16" t="str">
        <f>VLOOKUP(A452,'Tên tỉnh'!$A$3:$C$65,2,FALSE)</f>
        <v>VNPT Sóc Trăng</v>
      </c>
      <c r="C452" s="17" t="str">
        <f>VLOOKUP(A452,'Tên tỉnh'!$A$3:$C$65,3,FALSE)</f>
        <v>Sóc Trăng</v>
      </c>
      <c r="D452" s="18" t="s">
        <v>485</v>
      </c>
      <c r="E452" s="17" t="s">
        <v>486</v>
      </c>
      <c r="F452" s="19">
        <v>43633</v>
      </c>
      <c r="G452" s="11">
        <v>6</v>
      </c>
      <c r="H452" s="12" t="s">
        <v>491</v>
      </c>
      <c r="I452" s="20">
        <v>44056</v>
      </c>
      <c r="J452" s="21" t="s">
        <v>419</v>
      </c>
      <c r="K452" s="11" t="s">
        <v>26</v>
      </c>
      <c r="L452" s="13">
        <v>829150</v>
      </c>
      <c r="M452" s="13" t="e">
        <f>VLOOKUP(C452,[6]!Table1[[Province]:[Ngày HĐ dự phòng]],5,FALSE)</f>
        <v>#REF!</v>
      </c>
      <c r="N452" s="13" t="e">
        <f>VLOOKUP(C452,[6]!Table1[[Province]:[Ngày HĐ dự phòng]],6,FALSE)</f>
        <v>#REF!</v>
      </c>
      <c r="O452" s="13" t="e">
        <f t="shared" si="444"/>
        <v>#REF!</v>
      </c>
      <c r="P452" s="12"/>
      <c r="Q452" s="22" t="e">
        <f>VLOOKUP(C452,[6]!Table1[[Province]:[Ngày HĐ dự phòng]],14,FALSE)</f>
        <v>#REF!</v>
      </c>
      <c r="R452" s="12"/>
      <c r="S452" s="22">
        <v>44251</v>
      </c>
      <c r="T452" s="22">
        <v>44179</v>
      </c>
      <c r="U452" s="22" t="e">
        <f t="shared" si="508"/>
        <v>#REF!</v>
      </c>
      <c r="V452" s="14" t="e">
        <f t="shared" si="509"/>
        <v>#REF!</v>
      </c>
      <c r="W452" s="12">
        <v>30</v>
      </c>
      <c r="X452" s="14" t="e">
        <f t="shared" si="510"/>
        <v>#REF!</v>
      </c>
      <c r="Y452" s="218" t="e">
        <f>VLOOKUP(C452,[6]!Table1[[Province]:[Ngày HĐ dự phòng]],30,FALSE)</f>
        <v>#REF!</v>
      </c>
      <c r="Z452" s="22" t="e">
        <f>VLOOKUP(C452,[6]!Table1[[Province]:[Ngày HĐ dự phòng]],31,FALSE)</f>
        <v>#REF!</v>
      </c>
      <c r="AA452" s="218" t="e">
        <f>VLOOKUP(C452,[6]!Table1[[Province]:[Ngày HĐ dự phòng]],32,FALSE)</f>
        <v>#REF!</v>
      </c>
      <c r="AB452" s="22" t="e">
        <f>VLOOKUP(C452,[6]!Table1[[Province]:[Ngày HĐ dự phòng]],33,FALSE)</f>
        <v>#REF!</v>
      </c>
      <c r="AC452" s="40" t="e">
        <f t="shared" si="511"/>
        <v>#REF!</v>
      </c>
      <c r="AD452" s="43" t="e">
        <f t="shared" si="512"/>
        <v>#REF!</v>
      </c>
      <c r="AE452" s="43" t="e">
        <f t="shared" si="513"/>
        <v>#REF!</v>
      </c>
      <c r="AF452" s="39" t="e">
        <f>VLOOKUP(C452,[6]!Table1[[Province]:[Ngày HĐ dự phòng]],12,FALSE)</f>
        <v>#REF!</v>
      </c>
      <c r="AG452" s="39" t="e">
        <f t="shared" si="514"/>
        <v>#REF!</v>
      </c>
      <c r="AH452" s="39">
        <v>44179</v>
      </c>
      <c r="AI452" s="39">
        <v>44190</v>
      </c>
      <c r="AJ452" s="39">
        <v>44190</v>
      </c>
      <c r="AK452" s="232" t="s">
        <v>502</v>
      </c>
      <c r="AL452" s="230">
        <v>44259</v>
      </c>
      <c r="AM452" s="42">
        <v>1476131599</v>
      </c>
      <c r="AN452" s="230">
        <v>45012</v>
      </c>
      <c r="AO452" s="39" t="e">
        <f t="shared" si="515"/>
        <v>#REF!</v>
      </c>
    </row>
    <row r="453" spans="1:41" ht="39">
      <c r="A453" s="11">
        <f t="shared" si="455"/>
        <v>50</v>
      </c>
      <c r="B453" s="16" t="str">
        <f>VLOOKUP(A453,'Tên tỉnh'!$A$3:$C$65,2,FALSE)</f>
        <v>VNPT Sóc Trăng</v>
      </c>
      <c r="C453" s="17" t="str">
        <f>VLOOKUP(A453,'Tên tỉnh'!$A$3:$C$65,3,FALSE)</f>
        <v>Sóc Trăng</v>
      </c>
      <c r="D453" s="18" t="s">
        <v>485</v>
      </c>
      <c r="E453" s="17" t="s">
        <v>486</v>
      </c>
      <c r="F453" s="19">
        <v>43633</v>
      </c>
      <c r="G453" s="11">
        <v>7</v>
      </c>
      <c r="H453" s="11" t="s">
        <v>492</v>
      </c>
      <c r="I453" s="20">
        <v>44056</v>
      </c>
      <c r="J453" s="21" t="s">
        <v>419</v>
      </c>
      <c r="K453" s="11" t="s">
        <v>26</v>
      </c>
      <c r="L453" s="13">
        <v>829150</v>
      </c>
      <c r="M453" s="13" t="e">
        <f>VLOOKUP(C452,[7]!Table1[[Province]:[Ngày HĐ dự phòng]],6,FALSE)</f>
        <v>#REF!</v>
      </c>
      <c r="N453" s="13" t="e">
        <f>VLOOKUP(C452,[7]!Table1[[Province]:[Ngày HĐ dự phòng]],7,FALSE)</f>
        <v>#REF!</v>
      </c>
      <c r="O453" s="13" t="e">
        <f t="shared" si="444"/>
        <v>#REF!</v>
      </c>
      <c r="P453" s="12"/>
      <c r="Q453" s="22" t="e">
        <f>VLOOKUP(C452,[7]!Table1[[Province]:[Ngày HĐ dự phòng]],16,FALSE)</f>
        <v>#REF!</v>
      </c>
      <c r="R453" s="12"/>
      <c r="S453" s="22">
        <v>44263</v>
      </c>
      <c r="T453" s="22">
        <v>44200</v>
      </c>
      <c r="U453" s="22" t="e">
        <f t="shared" si="508"/>
        <v>#REF!</v>
      </c>
      <c r="V453" s="14" t="e">
        <f t="shared" si="509"/>
        <v>#REF!</v>
      </c>
      <c r="W453" s="12">
        <v>30</v>
      </c>
      <c r="X453" s="14" t="e">
        <f t="shared" si="510"/>
        <v>#REF!</v>
      </c>
      <c r="Y453" s="218" t="e">
        <f>VLOOKUP(C452,[7]!Table1[[Province]:[Ngày HĐ dự phòng]],32,FALSE)</f>
        <v>#REF!</v>
      </c>
      <c r="Z453" s="22" t="e">
        <f>VLOOKUP(C452,[7]!Table1[[Province]:[Ngày HĐ dự phòng]],33,FALSE)</f>
        <v>#REF!</v>
      </c>
      <c r="AA453" s="218" t="e">
        <f>VLOOKUP(C452,[7]!Table1[[Province]:[Ngày HĐ dự phòng]],34,FALSE)</f>
        <v>#REF!</v>
      </c>
      <c r="AB453" s="22" t="e">
        <f>VLOOKUP(C452,[7]!Table1[[Province]:[Ngày HĐ dự phòng]],35,FALSE)</f>
        <v>#REF!</v>
      </c>
      <c r="AC453" s="40" t="e">
        <f t="shared" si="511"/>
        <v>#REF!</v>
      </c>
      <c r="AD453" s="43" t="e">
        <f t="shared" si="512"/>
        <v>#REF!</v>
      </c>
      <c r="AE453" s="43" t="e">
        <f t="shared" si="513"/>
        <v>#REF!</v>
      </c>
      <c r="AF453" s="39" t="e">
        <f>VLOOKUP(C452,[7]!Table1[[Province]:[Ngày HĐ dự phòng]],13,FALSE)</f>
        <v>#REF!</v>
      </c>
      <c r="AG453" s="39" t="e">
        <f t="shared" si="514"/>
        <v>#REF!</v>
      </c>
      <c r="AH453" s="39">
        <v>44200</v>
      </c>
      <c r="AI453" s="39">
        <v>44210</v>
      </c>
      <c r="AJ453" s="39">
        <v>44210</v>
      </c>
      <c r="AK453" s="232" t="s">
        <v>503</v>
      </c>
      <c r="AL453" s="230">
        <v>44272</v>
      </c>
      <c r="AM453" s="42">
        <v>492515100</v>
      </c>
      <c r="AN453" s="230">
        <v>45023</v>
      </c>
      <c r="AO453" s="39" t="e">
        <f t="shared" si="515"/>
        <v>#REF!</v>
      </c>
    </row>
    <row r="454" spans="1:41" ht="39">
      <c r="A454" s="11">
        <f t="shared" si="455"/>
        <v>50</v>
      </c>
      <c r="B454" s="16" t="str">
        <f>VLOOKUP(A454,'Tên tỉnh'!$A$3:$C$65,2,FALSE)</f>
        <v>VNPT Sóc Trăng</v>
      </c>
      <c r="C454" s="17" t="str">
        <f>VLOOKUP(A454,'Tên tỉnh'!$A$3:$C$65,3,FALSE)</f>
        <v>Sóc Trăng</v>
      </c>
      <c r="D454" s="18" t="s">
        <v>485</v>
      </c>
      <c r="E454" s="17" t="s">
        <v>486</v>
      </c>
      <c r="F454" s="19">
        <v>43633</v>
      </c>
      <c r="G454" s="11">
        <v>8</v>
      </c>
      <c r="H454" s="11" t="s">
        <v>493</v>
      </c>
      <c r="I454" s="20">
        <v>44056</v>
      </c>
      <c r="J454" s="21" t="s">
        <v>419</v>
      </c>
      <c r="K454" s="11" t="s">
        <v>26</v>
      </c>
      <c r="L454" s="13">
        <v>829150</v>
      </c>
      <c r="M454" s="13" t="e">
        <f>VLOOKUP(C454,[8]Sheet1!$B$2:$AH$2,5,FALSE)</f>
        <v>#N/A</v>
      </c>
      <c r="N454" s="13" t="e">
        <f>VLOOKUP(C454,[8]Sheet1!$B$2:$AH$2,6,FALSE)</f>
        <v>#N/A</v>
      </c>
      <c r="O454" s="13" t="e">
        <f t="shared" ref="O454:O517" si="516">L454*M454</f>
        <v>#N/A</v>
      </c>
      <c r="P454" s="12"/>
      <c r="Q454" s="22" t="e">
        <f>VLOOKUP(C454,[8]Sheet1!$B$2:$AH$2,14,FALSE)</f>
        <v>#N/A</v>
      </c>
      <c r="R454" s="12"/>
      <c r="S454" s="22">
        <v>44279</v>
      </c>
      <c r="T454" s="22">
        <v>44223</v>
      </c>
      <c r="U454" s="22" t="e">
        <f t="shared" si="508"/>
        <v>#N/A</v>
      </c>
      <c r="V454" s="14" t="e">
        <f t="shared" si="509"/>
        <v>#N/A</v>
      </c>
      <c r="W454" s="12">
        <v>30</v>
      </c>
      <c r="X454" s="14" t="e">
        <f t="shared" si="510"/>
        <v>#N/A</v>
      </c>
      <c r="Y454" s="218" t="e">
        <f>VLOOKUP(C454,[8]Sheet1!$B$2:$AH$2,30,FALSE)</f>
        <v>#N/A</v>
      </c>
      <c r="Z454" s="22" t="e">
        <f>VLOOKUP(C454,[8]Sheet1!$B$2:$AH$2,31,FALSE)</f>
        <v>#N/A</v>
      </c>
      <c r="AA454" s="218" t="e">
        <f>VLOOKUP(C454,[8]Sheet1!$B$2:$AH$2,32,FALSE)</f>
        <v>#N/A</v>
      </c>
      <c r="AB454" s="22" t="e">
        <f>VLOOKUP(C454,[8]Sheet1!$B$2:$AH$2,33,FALSE)</f>
        <v>#N/A</v>
      </c>
      <c r="AC454" s="40" t="e">
        <f t="shared" si="511"/>
        <v>#N/A</v>
      </c>
      <c r="AD454" s="43" t="e">
        <f t="shared" si="512"/>
        <v>#N/A</v>
      </c>
      <c r="AE454" s="43" t="e">
        <f t="shared" si="513"/>
        <v>#N/A</v>
      </c>
      <c r="AF454" s="39" t="e">
        <f>VLOOKUP(C454,[8]Sheet1!$B$2:$AH$2,12,FALSE)</f>
        <v>#N/A</v>
      </c>
      <c r="AG454" s="39" t="e">
        <f t="shared" si="514"/>
        <v>#N/A</v>
      </c>
      <c r="AH454" s="39">
        <v>44223</v>
      </c>
      <c r="AI454" s="39">
        <v>44230</v>
      </c>
      <c r="AJ454" s="39">
        <v>44230</v>
      </c>
      <c r="AK454" s="232" t="s">
        <v>504</v>
      </c>
      <c r="AL454" s="230">
        <v>44288</v>
      </c>
      <c r="AM454" s="42">
        <v>262218688</v>
      </c>
      <c r="AN454" s="230">
        <v>45040</v>
      </c>
      <c r="AO454" s="39" t="e">
        <f t="shared" si="515"/>
        <v>#N/A</v>
      </c>
    </row>
    <row r="455" spans="1:41" ht="28.5" customHeight="1">
      <c r="A455" s="23"/>
      <c r="B455" s="24" t="str">
        <f t="shared" ref="B455" si="517">B447&amp;" Total"</f>
        <v>VNPT Sóc Trăng Total</v>
      </c>
      <c r="C455" s="24"/>
      <c r="D455" s="25"/>
      <c r="E455" s="228"/>
      <c r="F455" s="26"/>
      <c r="G455" s="23"/>
      <c r="H455" s="25"/>
      <c r="I455" s="26"/>
      <c r="J455" s="27"/>
      <c r="K455" s="25"/>
      <c r="L455" s="28"/>
      <c r="M455" s="28"/>
      <c r="N455" s="28"/>
      <c r="O455" s="29" t="e">
        <f t="shared" ref="O455" si="518">SUBTOTAL(9,O447:O454)</f>
        <v>#REF!</v>
      </c>
      <c r="P455" s="12"/>
      <c r="Q455" s="11"/>
      <c r="R455" s="28"/>
      <c r="S455" s="30"/>
      <c r="T455" s="31"/>
      <c r="U455" s="22"/>
      <c r="V455" s="32"/>
      <c r="W455" s="33"/>
      <c r="X455" s="14"/>
      <c r="Y455" s="218"/>
      <c r="Z455" s="22"/>
      <c r="AA455" s="218"/>
      <c r="AB455" s="22"/>
      <c r="AC455" s="38"/>
      <c r="AD455" s="38"/>
      <c r="AE455" s="38"/>
      <c r="AF455" s="38"/>
      <c r="AG455" s="38"/>
      <c r="AH455" s="38"/>
      <c r="AI455" s="38"/>
      <c r="AJ455" s="38"/>
      <c r="AK455" s="38"/>
      <c r="AL455" s="38"/>
      <c r="AM455" s="38"/>
      <c r="AN455" s="38"/>
      <c r="AO455" s="38"/>
    </row>
    <row r="456" spans="1:41" ht="39">
      <c r="A456" s="11">
        <f t="shared" si="455"/>
        <v>51</v>
      </c>
      <c r="B456" s="16" t="str">
        <f>VLOOKUP(A456,'Tên tỉnh'!$A$3:$C$65,2,FALSE)</f>
        <v>VNPT Sơn La</v>
      </c>
      <c r="C456" s="17" t="str">
        <f>VLOOKUP(A456,'Tên tỉnh'!$A$3:$C$65,3,FALSE)</f>
        <v>Sơn La</v>
      </c>
      <c r="D456" s="18" t="s">
        <v>485</v>
      </c>
      <c r="E456" s="17" t="s">
        <v>486</v>
      </c>
      <c r="F456" s="19">
        <v>43633</v>
      </c>
      <c r="G456" s="11">
        <v>1</v>
      </c>
      <c r="H456" s="11" t="s">
        <v>487</v>
      </c>
      <c r="I456" s="20">
        <v>44056</v>
      </c>
      <c r="J456" s="21" t="s">
        <v>419</v>
      </c>
      <c r="K456" s="11" t="s">
        <v>26</v>
      </c>
      <c r="L456" s="13">
        <v>829150</v>
      </c>
      <c r="M456" s="13" t="e">
        <f>VLOOKUP(C456,[1]!Table1[[Province]:[Ngày HĐ dự phòng]],5,FALSE)</f>
        <v>#REF!</v>
      </c>
      <c r="N456" s="13" t="e">
        <f>VLOOKUP(C456,[1]!Table1[[Province]:[Ngày HĐ dự phòng]],6,FALSE)</f>
        <v>#REF!</v>
      </c>
      <c r="O456" s="13" t="e">
        <f t="shared" si="516"/>
        <v>#REF!</v>
      </c>
      <c r="P456" s="12"/>
      <c r="Q456" s="22" t="e">
        <f>VLOOKUP(C456,[1]!Table1[[Province]:[Ngày HĐ dự phòng]],15,FALSE)</f>
        <v>#REF!</v>
      </c>
      <c r="R456" s="12"/>
      <c r="S456" s="22">
        <v>44153</v>
      </c>
      <c r="T456" s="22">
        <v>44068</v>
      </c>
      <c r="U456" s="22" t="e">
        <f t="shared" ref="U456:U463" si="519">Q456</f>
        <v>#REF!</v>
      </c>
      <c r="V456" s="14" t="e">
        <f t="shared" ref="V456:V463" si="520">U456-T456+1</f>
        <v>#REF!</v>
      </c>
      <c r="W456" s="12">
        <v>45</v>
      </c>
      <c r="X456" s="14" t="e">
        <f t="shared" ref="X456:X463" si="521">V456-W456</f>
        <v>#REF!</v>
      </c>
      <c r="Y456" s="218" t="e">
        <f>VLOOKUP(C456,[1]!Table1[[Province]:[Ngày HĐ dự phòng]],34,FALSE)</f>
        <v>#REF!</v>
      </c>
      <c r="Z456" s="22" t="e">
        <f>VLOOKUP(C456,[1]!Table1[[Province]:[Ngày HĐ dự phòng]],35,FALSE)</f>
        <v>#REF!</v>
      </c>
      <c r="AA456" s="218" t="e">
        <f>VLOOKUP(C456,[1]!Table1[[Province]:[Ngày HĐ dự phòng]],36,FALSE)</f>
        <v>#REF!</v>
      </c>
      <c r="AB456" s="22" t="e">
        <f>VLOOKUP(C456,[1]!Table1[[Province]:[Ngày HĐ dự phòng]],37,FALSE)</f>
        <v>#REF!</v>
      </c>
      <c r="AC456" s="40" t="e">
        <f t="shared" ref="AC456:AC463" si="522">O456</f>
        <v>#REF!</v>
      </c>
      <c r="AD456" s="43" t="e">
        <f t="shared" ref="AD456:AD463" si="523">AC456*0.1</f>
        <v>#REF!</v>
      </c>
      <c r="AE456" s="43" t="e">
        <f t="shared" ref="AE456:AE463" si="524">AC456+AD456</f>
        <v>#REF!</v>
      </c>
      <c r="AF456" s="39" t="e">
        <f>VLOOKUP(C456,[1]!Table1[[Province]:[Ngày HĐ dự phòng]],13,FALSE)</f>
        <v>#REF!</v>
      </c>
      <c r="AG456" s="39" t="e">
        <f t="shared" ref="AG456:AG463" si="525">AF456</f>
        <v>#REF!</v>
      </c>
      <c r="AH456" s="39">
        <v>44068</v>
      </c>
      <c r="AI456" s="39">
        <v>44097</v>
      </c>
      <c r="AJ456" s="39">
        <v>44097</v>
      </c>
      <c r="AK456" s="231" t="s">
        <v>497</v>
      </c>
      <c r="AL456" s="230">
        <v>44153</v>
      </c>
      <c r="AM456" s="42">
        <v>3008400799</v>
      </c>
      <c r="AN456" s="230">
        <v>44913</v>
      </c>
      <c r="AO456" s="39" t="e">
        <f t="shared" ref="AO456:AO463" si="526">AF456</f>
        <v>#REF!</v>
      </c>
    </row>
    <row r="457" spans="1:41" ht="39">
      <c r="A457" s="11">
        <f t="shared" si="455"/>
        <v>51</v>
      </c>
      <c r="B457" s="16" t="str">
        <f>VLOOKUP(A457,'Tên tỉnh'!$A$3:$C$65,2,FALSE)</f>
        <v>VNPT Sơn La</v>
      </c>
      <c r="C457" s="17" t="str">
        <f>VLOOKUP(A457,'Tên tỉnh'!$A$3:$C$65,3,FALSE)</f>
        <v>Sơn La</v>
      </c>
      <c r="D457" s="18" t="s">
        <v>485</v>
      </c>
      <c r="E457" s="17" t="s">
        <v>486</v>
      </c>
      <c r="F457" s="19">
        <v>43633</v>
      </c>
      <c r="G457" s="11">
        <v>2</v>
      </c>
      <c r="H457" s="12" t="s">
        <v>488</v>
      </c>
      <c r="I457" s="20">
        <v>44056</v>
      </c>
      <c r="J457" s="21" t="s">
        <v>419</v>
      </c>
      <c r="K457" s="11" t="s">
        <v>26</v>
      </c>
      <c r="L457" s="13">
        <v>829150</v>
      </c>
      <c r="M457" s="13" t="e">
        <f>VLOOKUP(C457,[2]!Table1[[Province]:[Ngày HĐ dự phòng]],5,FALSE)</f>
        <v>#REF!</v>
      </c>
      <c r="N457" s="13" t="e">
        <f>VLOOKUP(C457,[2]!Table1[[Province]:[Ngày HĐ dự phòng]],6,FALSE)</f>
        <v>#REF!</v>
      </c>
      <c r="O457" s="13" t="e">
        <f t="shared" si="516"/>
        <v>#REF!</v>
      </c>
      <c r="P457" s="12"/>
      <c r="Q457" s="22" t="e">
        <f>VLOOKUP(C457,[2]!Table1[[Province]:[Ngày HĐ dự phòng]],14,FALSE)</f>
        <v>#REF!</v>
      </c>
      <c r="R457" s="12"/>
      <c r="S457" s="22">
        <v>44154</v>
      </c>
      <c r="T457" s="22">
        <v>44091</v>
      </c>
      <c r="U457" s="22" t="e">
        <f t="shared" si="519"/>
        <v>#REF!</v>
      </c>
      <c r="V457" s="14" t="e">
        <f t="shared" si="520"/>
        <v>#REF!</v>
      </c>
      <c r="W457" s="12">
        <v>30</v>
      </c>
      <c r="X457" s="14" t="e">
        <f t="shared" si="521"/>
        <v>#REF!</v>
      </c>
      <c r="Y457" s="218" t="e">
        <f>VLOOKUP(C457,[2]!Table1[[Province]:[Ngày HĐ dự phòng]],30,FALSE)</f>
        <v>#REF!</v>
      </c>
      <c r="Z457" s="22" t="e">
        <f>VLOOKUP(C457,[2]!Table1[[Province]:[Ngày HĐ dự phòng]],31,FALSE)</f>
        <v>#REF!</v>
      </c>
      <c r="AA457" s="218" t="e">
        <f>VLOOKUP(C457,[2]!Table1[[Province]:[Ngày HĐ dự phòng]],32,FALSE)</f>
        <v>#REF!</v>
      </c>
      <c r="AB457" s="22" t="e">
        <f>VLOOKUP(C457,[2]!Table1[[Province]:[Ngày HĐ dự phòng]],33,FALSE)</f>
        <v>#REF!</v>
      </c>
      <c r="AC457" s="40" t="e">
        <f t="shared" si="522"/>
        <v>#REF!</v>
      </c>
      <c r="AD457" s="43" t="e">
        <f t="shared" si="523"/>
        <v>#REF!</v>
      </c>
      <c r="AE457" s="43" t="e">
        <f t="shared" si="524"/>
        <v>#REF!</v>
      </c>
      <c r="AF457" s="39" t="e">
        <f>VLOOKUP(C457,[2]!Table1[[Province]:[Ngày HĐ dự phòng]],12,FALSE)</f>
        <v>#REF!</v>
      </c>
      <c r="AG457" s="39" t="e">
        <f t="shared" si="525"/>
        <v>#REF!</v>
      </c>
      <c r="AH457" s="39">
        <v>44091</v>
      </c>
      <c r="AI457" s="39">
        <v>44111</v>
      </c>
      <c r="AJ457" s="39">
        <v>44111</v>
      </c>
      <c r="AK457" s="231" t="s">
        <v>498</v>
      </c>
      <c r="AL457" s="230">
        <v>44154</v>
      </c>
      <c r="AM457" s="42">
        <v>1557031765</v>
      </c>
      <c r="AN457" s="230">
        <v>44914</v>
      </c>
      <c r="AO457" s="39" t="e">
        <f t="shared" si="526"/>
        <v>#REF!</v>
      </c>
    </row>
    <row r="458" spans="1:41" ht="39">
      <c r="A458" s="11">
        <f t="shared" si="455"/>
        <v>51</v>
      </c>
      <c r="B458" s="16" t="str">
        <f>VLOOKUP(A458,'Tên tỉnh'!$A$3:$C$65,2,FALSE)</f>
        <v>VNPT Sơn La</v>
      </c>
      <c r="C458" s="17" t="str">
        <f>VLOOKUP(A458,'Tên tỉnh'!$A$3:$C$65,3,FALSE)</f>
        <v>Sơn La</v>
      </c>
      <c r="D458" s="18" t="s">
        <v>485</v>
      </c>
      <c r="E458" s="17" t="s">
        <v>486</v>
      </c>
      <c r="F458" s="19">
        <v>43633</v>
      </c>
      <c r="G458" s="11">
        <v>3</v>
      </c>
      <c r="H458" s="12" t="s">
        <v>494</v>
      </c>
      <c r="I458" s="20">
        <v>44056</v>
      </c>
      <c r="J458" s="21" t="s">
        <v>419</v>
      </c>
      <c r="K458" s="11" t="s">
        <v>26</v>
      </c>
      <c r="L458" s="13">
        <v>829150</v>
      </c>
      <c r="M458" s="13" t="e">
        <f>VLOOKUP(C458,[3]!Table1[[Province]:[Ngày HĐ dự phòng]],5,FALSE)</f>
        <v>#REF!</v>
      </c>
      <c r="N458" s="13" t="e">
        <f>VLOOKUP(C458,[3]!Table1[[Province]:[Ngày HĐ dự phòng]],6,FALSE)</f>
        <v>#REF!</v>
      </c>
      <c r="O458" s="13" t="e">
        <f t="shared" si="516"/>
        <v>#REF!</v>
      </c>
      <c r="P458" s="12"/>
      <c r="Q458" s="22" t="e">
        <f>VLOOKUP(C458,[3]!Table1[[Province]:[Ngày HĐ dự phòng]],14,FALSE)</f>
        <v>#REF!</v>
      </c>
      <c r="R458" s="12"/>
      <c r="S458" s="22">
        <v>44180</v>
      </c>
      <c r="T458" s="22">
        <v>44118</v>
      </c>
      <c r="U458" s="22" t="e">
        <f t="shared" si="519"/>
        <v>#REF!</v>
      </c>
      <c r="V458" s="14" t="e">
        <f t="shared" si="520"/>
        <v>#REF!</v>
      </c>
      <c r="W458" s="12">
        <v>30</v>
      </c>
      <c r="X458" s="14" t="e">
        <f t="shared" si="521"/>
        <v>#REF!</v>
      </c>
      <c r="Y458" s="218" t="e">
        <f>VLOOKUP(C458,[3]!Table1[[Province]:[Ngày HĐ dự phòng]],30,FALSE)</f>
        <v>#REF!</v>
      </c>
      <c r="Z458" s="22" t="e">
        <f>VLOOKUP(C458,[3]!Table1[[Province]:[Ngày HĐ dự phòng]],31,FALSE)</f>
        <v>#REF!</v>
      </c>
      <c r="AA458" s="218" t="e">
        <f>VLOOKUP(C458,[3]!Table1[[Province]:[Ngày HĐ dự phòng]],32,FALSE)</f>
        <v>#REF!</v>
      </c>
      <c r="AB458" s="22" t="e">
        <f>VLOOKUP(C458,[3]!Table1[[Province]:[Ngày HĐ dự phòng]],33,FALSE)</f>
        <v>#REF!</v>
      </c>
      <c r="AC458" s="40" t="e">
        <f t="shared" si="522"/>
        <v>#REF!</v>
      </c>
      <c r="AD458" s="43" t="e">
        <f t="shared" si="523"/>
        <v>#REF!</v>
      </c>
      <c r="AE458" s="43" t="e">
        <f t="shared" si="524"/>
        <v>#REF!</v>
      </c>
      <c r="AF458" s="39" t="e">
        <f>VLOOKUP(C458,[3]!Table1[[Province]:[Ngày HĐ dự phòng]],12,FALSE)</f>
        <v>#REF!</v>
      </c>
      <c r="AG458" s="39" t="e">
        <f t="shared" si="525"/>
        <v>#REF!</v>
      </c>
      <c r="AH458" s="39">
        <v>44118</v>
      </c>
      <c r="AI458" s="39">
        <v>44132</v>
      </c>
      <c r="AJ458" s="39">
        <v>44132</v>
      </c>
      <c r="AK458" s="231" t="s">
        <v>499</v>
      </c>
      <c r="AL458" s="230">
        <v>44190</v>
      </c>
      <c r="AM458" s="42">
        <v>1453466784</v>
      </c>
      <c r="AN458" s="230">
        <v>44941</v>
      </c>
      <c r="AO458" s="39" t="e">
        <f t="shared" si="526"/>
        <v>#REF!</v>
      </c>
    </row>
    <row r="459" spans="1:41" ht="39">
      <c r="A459" s="11">
        <f t="shared" si="455"/>
        <v>51</v>
      </c>
      <c r="B459" s="16" t="str">
        <f>VLOOKUP(A459,'Tên tỉnh'!$A$3:$C$65,2,FALSE)</f>
        <v>VNPT Sơn La</v>
      </c>
      <c r="C459" s="17" t="str">
        <f>VLOOKUP(A459,'Tên tỉnh'!$A$3:$C$65,3,FALSE)</f>
        <v>Sơn La</v>
      </c>
      <c r="D459" s="18" t="s">
        <v>485</v>
      </c>
      <c r="E459" s="17" t="s">
        <v>486</v>
      </c>
      <c r="F459" s="19">
        <v>43633</v>
      </c>
      <c r="G459" s="11">
        <v>4</v>
      </c>
      <c r="H459" s="11" t="s">
        <v>489</v>
      </c>
      <c r="I459" s="20">
        <v>44056</v>
      </c>
      <c r="J459" s="21" t="s">
        <v>419</v>
      </c>
      <c r="K459" s="11" t="s">
        <v>26</v>
      </c>
      <c r="L459" s="13">
        <v>829150</v>
      </c>
      <c r="M459" s="13" t="e">
        <f>VLOOKUP(C459,[4]!Table1[[Province]:[Ngày HĐ dự phòng]],6,FALSE)</f>
        <v>#REF!</v>
      </c>
      <c r="N459" s="13" t="e">
        <f>VLOOKUP(C459,[4]!Table1[[Province]:[Ngày HĐ dự phòng]],7,FALSE)</f>
        <v>#REF!</v>
      </c>
      <c r="O459" s="13" t="e">
        <f t="shared" si="516"/>
        <v>#REF!</v>
      </c>
      <c r="P459" s="12"/>
      <c r="Q459" s="22" t="e">
        <f>VLOOKUP(C459,[4]!Table1[[Province]:[Ngày HĐ dự phòng]],16,FALSE)</f>
        <v>#REF!</v>
      </c>
      <c r="R459" s="12"/>
      <c r="S459" s="22">
        <v>44208</v>
      </c>
      <c r="T459" s="22">
        <v>44127</v>
      </c>
      <c r="U459" s="22" t="e">
        <f t="shared" si="519"/>
        <v>#REF!</v>
      </c>
      <c r="V459" s="14" t="e">
        <f t="shared" si="520"/>
        <v>#REF!</v>
      </c>
      <c r="W459" s="12">
        <v>30</v>
      </c>
      <c r="X459" s="14" t="e">
        <f t="shared" si="521"/>
        <v>#REF!</v>
      </c>
      <c r="Y459" s="218" t="e">
        <f>VLOOKUP(C459,[4]!Table1[[Province]:[Ngày HĐ dự phòng]],32,FALSE)</f>
        <v>#REF!</v>
      </c>
      <c r="Z459" s="22" t="e">
        <f>VLOOKUP(C459,[4]!Table1[[Province]:[Ngày HĐ dự phòng]],33,FALSE)</f>
        <v>#REF!</v>
      </c>
      <c r="AA459" s="218" t="e">
        <f>VLOOKUP(C459,[4]!Table1[[Province]:[Ngày HĐ dự phòng]],34,FALSE)</f>
        <v>#REF!</v>
      </c>
      <c r="AB459" s="22" t="e">
        <f>VLOOKUP(C459,[4]!Table1[[Province]:[Ngày HĐ dự phòng]],35,FALSE)</f>
        <v>#REF!</v>
      </c>
      <c r="AC459" s="40" t="e">
        <f t="shared" si="522"/>
        <v>#REF!</v>
      </c>
      <c r="AD459" s="43" t="e">
        <f t="shared" si="523"/>
        <v>#REF!</v>
      </c>
      <c r="AE459" s="43" t="e">
        <f t="shared" si="524"/>
        <v>#REF!</v>
      </c>
      <c r="AF459" s="39" t="e">
        <f>VLOOKUP(C459,[4]!Table1[[Province]:[Ngày HĐ dự phòng]],13,FALSE)</f>
        <v>#REF!</v>
      </c>
      <c r="AG459" s="39" t="e">
        <f t="shared" si="525"/>
        <v>#REF!</v>
      </c>
      <c r="AH459" s="39">
        <v>44127</v>
      </c>
      <c r="AI459" s="39">
        <v>44161</v>
      </c>
      <c r="AJ459" s="39">
        <v>44161</v>
      </c>
      <c r="AK459" s="231" t="s">
        <v>500</v>
      </c>
      <c r="AL459" s="230">
        <v>44214</v>
      </c>
      <c r="AM459" s="42">
        <v>241970845</v>
      </c>
      <c r="AN459" s="230">
        <v>44970</v>
      </c>
      <c r="AO459" s="39" t="e">
        <f t="shared" si="526"/>
        <v>#REF!</v>
      </c>
    </row>
    <row r="460" spans="1:41" ht="39">
      <c r="A460" s="11">
        <f t="shared" si="455"/>
        <v>51</v>
      </c>
      <c r="B460" s="16" t="str">
        <f>VLOOKUP(A460,'Tên tỉnh'!$A$3:$C$65,2,FALSE)</f>
        <v>VNPT Sơn La</v>
      </c>
      <c r="C460" s="17" t="str">
        <f>VLOOKUP(A460,'Tên tỉnh'!$A$3:$C$65,3,FALSE)</f>
        <v>Sơn La</v>
      </c>
      <c r="D460" s="18" t="s">
        <v>485</v>
      </c>
      <c r="E460" s="17" t="s">
        <v>486</v>
      </c>
      <c r="F460" s="19">
        <v>43633</v>
      </c>
      <c r="G460" s="11">
        <v>5</v>
      </c>
      <c r="H460" s="11" t="s">
        <v>490</v>
      </c>
      <c r="I460" s="20">
        <v>44056</v>
      </c>
      <c r="J460" s="21" t="s">
        <v>419</v>
      </c>
      <c r="K460" s="11" t="s">
        <v>26</v>
      </c>
      <c r="L460" s="13">
        <v>829150</v>
      </c>
      <c r="M460" s="13" t="e">
        <f>VLOOKUP(C460,[5]!Table1[[Province]:[Ngày HĐ dự phòng]],5,FALSE)</f>
        <v>#REF!</v>
      </c>
      <c r="N460" s="13" t="e">
        <f>VLOOKUP(C460,[5]!Table1[[Province]:[Ngày HĐ dự phòng]],6,FALSE)</f>
        <v>#REF!</v>
      </c>
      <c r="O460" s="13" t="e">
        <f t="shared" si="516"/>
        <v>#REF!</v>
      </c>
      <c r="P460" s="12"/>
      <c r="Q460" s="22" t="e">
        <f>VLOOKUP(C460,[5]!Table1[[Province]:[Ngày HĐ dự phòng]],14,FALSE)</f>
        <v>#REF!</v>
      </c>
      <c r="R460" s="12"/>
      <c r="S460" s="22">
        <v>44210</v>
      </c>
      <c r="T460" s="22">
        <v>44148</v>
      </c>
      <c r="U460" s="22" t="e">
        <f t="shared" si="519"/>
        <v>#REF!</v>
      </c>
      <c r="V460" s="14" t="e">
        <f t="shared" si="520"/>
        <v>#REF!</v>
      </c>
      <c r="W460" s="12">
        <v>30</v>
      </c>
      <c r="X460" s="14" t="e">
        <f t="shared" si="521"/>
        <v>#REF!</v>
      </c>
      <c r="Y460" s="218" t="e">
        <f>VLOOKUP(C460,[5]!Table1[[Province]:[Ngày HĐ dự phòng]],30,FALSE)</f>
        <v>#REF!</v>
      </c>
      <c r="Z460" s="22" t="e">
        <f>VLOOKUP(C460,[5]!Table1[[Province]:[Ngày HĐ dự phòng]],31,FALSE)</f>
        <v>#REF!</v>
      </c>
      <c r="AA460" s="218" t="e">
        <f>VLOOKUP(C460,[5]!Table1[[Province]:[Ngày HĐ dự phòng]],32,FALSE)</f>
        <v>#REF!</v>
      </c>
      <c r="AB460" s="22" t="e">
        <f>VLOOKUP(C460,[5]!Table1[[Province]:[Ngày HĐ dự phòng]],33,FALSE)</f>
        <v>#REF!</v>
      </c>
      <c r="AC460" s="40" t="e">
        <f t="shared" si="522"/>
        <v>#REF!</v>
      </c>
      <c r="AD460" s="43" t="e">
        <f t="shared" si="523"/>
        <v>#REF!</v>
      </c>
      <c r="AE460" s="43" t="e">
        <f t="shared" si="524"/>
        <v>#REF!</v>
      </c>
      <c r="AF460" s="39" t="e">
        <f>VLOOKUP(C460,[5]!Table1[[Province]:[Ngày HĐ dự phòng]],12,FALSE)</f>
        <v>#REF!</v>
      </c>
      <c r="AG460" s="39" t="e">
        <f t="shared" si="525"/>
        <v>#REF!</v>
      </c>
      <c r="AH460" s="39">
        <v>44148</v>
      </c>
      <c r="AI460" s="39">
        <v>44162</v>
      </c>
      <c r="AJ460" s="39">
        <v>44162</v>
      </c>
      <c r="AK460" s="232" t="s">
        <v>501</v>
      </c>
      <c r="AL460" s="230">
        <v>44214</v>
      </c>
      <c r="AM460" s="42">
        <v>786063220</v>
      </c>
      <c r="AN460" s="230">
        <v>44970</v>
      </c>
      <c r="AO460" s="39" t="e">
        <f t="shared" si="526"/>
        <v>#REF!</v>
      </c>
    </row>
    <row r="461" spans="1:41" ht="39">
      <c r="A461" s="11">
        <f t="shared" si="455"/>
        <v>51</v>
      </c>
      <c r="B461" s="16" t="str">
        <f>VLOOKUP(A461,'Tên tỉnh'!$A$3:$C$65,2,FALSE)</f>
        <v>VNPT Sơn La</v>
      </c>
      <c r="C461" s="17" t="str">
        <f>VLOOKUP(A461,'Tên tỉnh'!$A$3:$C$65,3,FALSE)</f>
        <v>Sơn La</v>
      </c>
      <c r="D461" s="18" t="s">
        <v>485</v>
      </c>
      <c r="E461" s="17" t="s">
        <v>486</v>
      </c>
      <c r="F461" s="19">
        <v>43633</v>
      </c>
      <c r="G461" s="11">
        <v>6</v>
      </c>
      <c r="H461" s="12" t="s">
        <v>491</v>
      </c>
      <c r="I461" s="20">
        <v>44056</v>
      </c>
      <c r="J461" s="21" t="s">
        <v>419</v>
      </c>
      <c r="K461" s="11" t="s">
        <v>26</v>
      </c>
      <c r="L461" s="13">
        <v>829150</v>
      </c>
      <c r="M461" s="13" t="e">
        <f>VLOOKUP(C461,[6]!Table1[[Province]:[Ngày HĐ dự phòng]],5,FALSE)</f>
        <v>#REF!</v>
      </c>
      <c r="N461" s="13" t="e">
        <f>VLOOKUP(C461,[6]!Table1[[Province]:[Ngày HĐ dự phòng]],6,FALSE)</f>
        <v>#REF!</v>
      </c>
      <c r="O461" s="13" t="e">
        <f t="shared" si="516"/>
        <v>#REF!</v>
      </c>
      <c r="P461" s="12"/>
      <c r="Q461" s="22" t="e">
        <f>VLOOKUP(C461,[6]!Table1[[Province]:[Ngày HĐ dự phòng]],14,FALSE)</f>
        <v>#REF!</v>
      </c>
      <c r="R461" s="12"/>
      <c r="S461" s="22">
        <v>44251</v>
      </c>
      <c r="T461" s="22">
        <v>44179</v>
      </c>
      <c r="U461" s="22" t="e">
        <f t="shared" si="519"/>
        <v>#REF!</v>
      </c>
      <c r="V461" s="14" t="e">
        <f t="shared" si="520"/>
        <v>#REF!</v>
      </c>
      <c r="W461" s="12">
        <v>30</v>
      </c>
      <c r="X461" s="14" t="e">
        <f t="shared" si="521"/>
        <v>#REF!</v>
      </c>
      <c r="Y461" s="218" t="e">
        <f>VLOOKUP(C461,[6]!Table1[[Province]:[Ngày HĐ dự phòng]],30,FALSE)</f>
        <v>#REF!</v>
      </c>
      <c r="Z461" s="22" t="e">
        <f>VLOOKUP(C461,[6]!Table1[[Province]:[Ngày HĐ dự phòng]],31,FALSE)</f>
        <v>#REF!</v>
      </c>
      <c r="AA461" s="218" t="e">
        <f>VLOOKUP(C461,[6]!Table1[[Province]:[Ngày HĐ dự phòng]],32,FALSE)</f>
        <v>#REF!</v>
      </c>
      <c r="AB461" s="22" t="e">
        <f>VLOOKUP(C461,[6]!Table1[[Province]:[Ngày HĐ dự phòng]],33,FALSE)</f>
        <v>#REF!</v>
      </c>
      <c r="AC461" s="40" t="e">
        <f t="shared" si="522"/>
        <v>#REF!</v>
      </c>
      <c r="AD461" s="43" t="e">
        <f t="shared" si="523"/>
        <v>#REF!</v>
      </c>
      <c r="AE461" s="43" t="e">
        <f t="shared" si="524"/>
        <v>#REF!</v>
      </c>
      <c r="AF461" s="39" t="e">
        <f>VLOOKUP(C461,[6]!Table1[[Province]:[Ngày HĐ dự phòng]],12,FALSE)</f>
        <v>#REF!</v>
      </c>
      <c r="AG461" s="39" t="e">
        <f t="shared" si="525"/>
        <v>#REF!</v>
      </c>
      <c r="AH461" s="39">
        <v>44179</v>
      </c>
      <c r="AI461" s="39">
        <v>44190</v>
      </c>
      <c r="AJ461" s="39">
        <v>44190</v>
      </c>
      <c r="AK461" s="232" t="s">
        <v>502</v>
      </c>
      <c r="AL461" s="230">
        <v>44259</v>
      </c>
      <c r="AM461" s="42">
        <v>1476131599</v>
      </c>
      <c r="AN461" s="230">
        <v>45012</v>
      </c>
      <c r="AO461" s="39" t="e">
        <f t="shared" si="526"/>
        <v>#REF!</v>
      </c>
    </row>
    <row r="462" spans="1:41" ht="39">
      <c r="A462" s="11">
        <f t="shared" si="455"/>
        <v>51</v>
      </c>
      <c r="B462" s="16" t="str">
        <f>VLOOKUP(A462,'Tên tỉnh'!$A$3:$C$65,2,FALSE)</f>
        <v>VNPT Sơn La</v>
      </c>
      <c r="C462" s="17" t="str">
        <f>VLOOKUP(A462,'Tên tỉnh'!$A$3:$C$65,3,FALSE)</f>
        <v>Sơn La</v>
      </c>
      <c r="D462" s="18" t="s">
        <v>485</v>
      </c>
      <c r="E462" s="17" t="s">
        <v>486</v>
      </c>
      <c r="F462" s="19">
        <v>43633</v>
      </c>
      <c r="G462" s="11">
        <v>7</v>
      </c>
      <c r="H462" s="11" t="s">
        <v>492</v>
      </c>
      <c r="I462" s="20">
        <v>44056</v>
      </c>
      <c r="J462" s="21" t="s">
        <v>419</v>
      </c>
      <c r="K462" s="11" t="s">
        <v>26</v>
      </c>
      <c r="L462" s="13">
        <v>829150</v>
      </c>
      <c r="M462" s="13" t="e">
        <f>VLOOKUP(C461,[7]!Table1[[Province]:[Ngày HĐ dự phòng]],6,FALSE)</f>
        <v>#REF!</v>
      </c>
      <c r="N462" s="13" t="e">
        <f>VLOOKUP(C461,[7]!Table1[[Province]:[Ngày HĐ dự phòng]],7,FALSE)</f>
        <v>#REF!</v>
      </c>
      <c r="O462" s="13" t="e">
        <f t="shared" si="516"/>
        <v>#REF!</v>
      </c>
      <c r="P462" s="12"/>
      <c r="Q462" s="22" t="e">
        <f>VLOOKUP(C461,[7]!Table1[[Province]:[Ngày HĐ dự phòng]],16,FALSE)</f>
        <v>#REF!</v>
      </c>
      <c r="R462" s="12"/>
      <c r="S462" s="22">
        <v>44263</v>
      </c>
      <c r="T462" s="22">
        <v>44200</v>
      </c>
      <c r="U462" s="22" t="e">
        <f t="shared" si="519"/>
        <v>#REF!</v>
      </c>
      <c r="V462" s="14" t="e">
        <f t="shared" si="520"/>
        <v>#REF!</v>
      </c>
      <c r="W462" s="12">
        <v>30</v>
      </c>
      <c r="X462" s="14" t="e">
        <f t="shared" si="521"/>
        <v>#REF!</v>
      </c>
      <c r="Y462" s="218" t="e">
        <f>VLOOKUP(C461,[7]!Table1[[Province]:[Ngày HĐ dự phòng]],32,FALSE)</f>
        <v>#REF!</v>
      </c>
      <c r="Z462" s="22" t="e">
        <f>VLOOKUP(C461,[7]!Table1[[Province]:[Ngày HĐ dự phòng]],33,FALSE)</f>
        <v>#REF!</v>
      </c>
      <c r="AA462" s="218" t="e">
        <f>VLOOKUP(C461,[7]!Table1[[Province]:[Ngày HĐ dự phòng]],34,FALSE)</f>
        <v>#REF!</v>
      </c>
      <c r="AB462" s="22" t="e">
        <f>VLOOKUP(C461,[7]!Table1[[Province]:[Ngày HĐ dự phòng]],35,FALSE)</f>
        <v>#REF!</v>
      </c>
      <c r="AC462" s="40" t="e">
        <f t="shared" si="522"/>
        <v>#REF!</v>
      </c>
      <c r="AD462" s="43" t="e">
        <f t="shared" si="523"/>
        <v>#REF!</v>
      </c>
      <c r="AE462" s="43" t="e">
        <f t="shared" si="524"/>
        <v>#REF!</v>
      </c>
      <c r="AF462" s="39" t="e">
        <f>VLOOKUP(C461,[7]!Table1[[Province]:[Ngày HĐ dự phòng]],13,FALSE)</f>
        <v>#REF!</v>
      </c>
      <c r="AG462" s="39" t="e">
        <f t="shared" si="525"/>
        <v>#REF!</v>
      </c>
      <c r="AH462" s="39">
        <v>44200</v>
      </c>
      <c r="AI462" s="39">
        <v>44210</v>
      </c>
      <c r="AJ462" s="39">
        <v>44210</v>
      </c>
      <c r="AK462" s="232" t="s">
        <v>503</v>
      </c>
      <c r="AL462" s="230">
        <v>44272</v>
      </c>
      <c r="AM462" s="42">
        <v>492515100</v>
      </c>
      <c r="AN462" s="230">
        <v>45023</v>
      </c>
      <c r="AO462" s="39" t="e">
        <f t="shared" si="526"/>
        <v>#REF!</v>
      </c>
    </row>
    <row r="463" spans="1:41" ht="39">
      <c r="A463" s="11">
        <f t="shared" ref="A463:A526" si="527">A454+1</f>
        <v>51</v>
      </c>
      <c r="B463" s="16" t="str">
        <f>VLOOKUP(A463,'Tên tỉnh'!$A$3:$C$65,2,FALSE)</f>
        <v>VNPT Sơn La</v>
      </c>
      <c r="C463" s="17" t="str">
        <f>VLOOKUP(A463,'Tên tỉnh'!$A$3:$C$65,3,FALSE)</f>
        <v>Sơn La</v>
      </c>
      <c r="D463" s="18" t="s">
        <v>485</v>
      </c>
      <c r="E463" s="17" t="s">
        <v>486</v>
      </c>
      <c r="F463" s="19">
        <v>43633</v>
      </c>
      <c r="G463" s="11">
        <v>8</v>
      </c>
      <c r="H463" s="11" t="s">
        <v>493</v>
      </c>
      <c r="I463" s="20">
        <v>44056</v>
      </c>
      <c r="J463" s="21" t="s">
        <v>419</v>
      </c>
      <c r="K463" s="11" t="s">
        <v>26</v>
      </c>
      <c r="L463" s="13">
        <v>829150</v>
      </c>
      <c r="M463" s="13" t="e">
        <f>VLOOKUP(C463,[8]Sheet1!$B$2:$AH$2,5,FALSE)</f>
        <v>#N/A</v>
      </c>
      <c r="N463" s="13" t="e">
        <f>VLOOKUP(C463,[8]Sheet1!$B$2:$AH$2,6,FALSE)</f>
        <v>#N/A</v>
      </c>
      <c r="O463" s="13" t="e">
        <f t="shared" si="516"/>
        <v>#N/A</v>
      </c>
      <c r="P463" s="12"/>
      <c r="Q463" s="22" t="e">
        <f>VLOOKUP(C463,[8]Sheet1!$B$2:$AH$2,14,FALSE)</f>
        <v>#N/A</v>
      </c>
      <c r="R463" s="12"/>
      <c r="S463" s="22">
        <v>44279</v>
      </c>
      <c r="T463" s="22">
        <v>44223</v>
      </c>
      <c r="U463" s="22" t="e">
        <f t="shared" si="519"/>
        <v>#N/A</v>
      </c>
      <c r="V463" s="14" t="e">
        <f t="shared" si="520"/>
        <v>#N/A</v>
      </c>
      <c r="W463" s="12">
        <v>30</v>
      </c>
      <c r="X463" s="14" t="e">
        <f t="shared" si="521"/>
        <v>#N/A</v>
      </c>
      <c r="Y463" s="218" t="e">
        <f>VLOOKUP(C463,[8]Sheet1!$B$2:$AH$2,30,FALSE)</f>
        <v>#N/A</v>
      </c>
      <c r="Z463" s="22" t="e">
        <f>VLOOKUP(C463,[8]Sheet1!$B$2:$AH$2,31,FALSE)</f>
        <v>#N/A</v>
      </c>
      <c r="AA463" s="218" t="e">
        <f>VLOOKUP(C463,[8]Sheet1!$B$2:$AH$2,32,FALSE)</f>
        <v>#N/A</v>
      </c>
      <c r="AB463" s="22" t="e">
        <f>VLOOKUP(C463,[8]Sheet1!$B$2:$AH$2,33,FALSE)</f>
        <v>#N/A</v>
      </c>
      <c r="AC463" s="40" t="e">
        <f t="shared" si="522"/>
        <v>#N/A</v>
      </c>
      <c r="AD463" s="43" t="e">
        <f t="shared" si="523"/>
        <v>#N/A</v>
      </c>
      <c r="AE463" s="43" t="e">
        <f t="shared" si="524"/>
        <v>#N/A</v>
      </c>
      <c r="AF463" s="39" t="e">
        <f>VLOOKUP(C463,[8]Sheet1!$B$2:$AH$2,12,FALSE)</f>
        <v>#N/A</v>
      </c>
      <c r="AG463" s="39" t="e">
        <f t="shared" si="525"/>
        <v>#N/A</v>
      </c>
      <c r="AH463" s="39">
        <v>44223</v>
      </c>
      <c r="AI463" s="39">
        <v>44230</v>
      </c>
      <c r="AJ463" s="39">
        <v>44230</v>
      </c>
      <c r="AK463" s="232" t="s">
        <v>504</v>
      </c>
      <c r="AL463" s="230">
        <v>44288</v>
      </c>
      <c r="AM463" s="42">
        <v>262218688</v>
      </c>
      <c r="AN463" s="230">
        <v>45040</v>
      </c>
      <c r="AO463" s="39" t="e">
        <f t="shared" si="526"/>
        <v>#N/A</v>
      </c>
    </row>
    <row r="464" spans="1:41" ht="28.5" customHeight="1">
      <c r="A464" s="23"/>
      <c r="B464" s="24" t="str">
        <f t="shared" ref="B464" si="528">B456&amp;" Total"</f>
        <v>VNPT Sơn La Total</v>
      </c>
      <c r="C464" s="24"/>
      <c r="D464" s="25"/>
      <c r="E464" s="228"/>
      <c r="F464" s="26"/>
      <c r="G464" s="23"/>
      <c r="H464" s="25"/>
      <c r="I464" s="26"/>
      <c r="J464" s="27"/>
      <c r="K464" s="25"/>
      <c r="L464" s="28"/>
      <c r="M464" s="28"/>
      <c r="N464" s="28"/>
      <c r="O464" s="29" t="e">
        <f t="shared" ref="O464" si="529">SUBTOTAL(9,O456:O463)</f>
        <v>#REF!</v>
      </c>
      <c r="P464" s="12"/>
      <c r="Q464" s="11"/>
      <c r="R464" s="28"/>
      <c r="S464" s="30"/>
      <c r="T464" s="31"/>
      <c r="U464" s="22"/>
      <c r="V464" s="32"/>
      <c r="W464" s="33"/>
      <c r="X464" s="14"/>
      <c r="Y464" s="218"/>
      <c r="Z464" s="22"/>
      <c r="AA464" s="218"/>
      <c r="AB464" s="22"/>
      <c r="AC464" s="38"/>
      <c r="AD464" s="38"/>
      <c r="AE464" s="38"/>
      <c r="AF464" s="38"/>
      <c r="AG464" s="38"/>
      <c r="AH464" s="38"/>
      <c r="AI464" s="38"/>
      <c r="AJ464" s="38"/>
      <c r="AK464" s="38"/>
      <c r="AL464" s="38"/>
      <c r="AM464" s="38"/>
      <c r="AN464" s="38"/>
      <c r="AO464" s="38"/>
    </row>
    <row r="465" spans="1:41" ht="39">
      <c r="A465" s="11">
        <f t="shared" si="527"/>
        <v>52</v>
      </c>
      <c r="B465" s="16" t="str">
        <f>VLOOKUP(A465,'Tên tỉnh'!$A$3:$C$65,2,FALSE)</f>
        <v>VNPT Tây Ninh</v>
      </c>
      <c r="C465" s="17" t="str">
        <f>VLOOKUP(A465,'Tên tỉnh'!$A$3:$C$65,3,FALSE)</f>
        <v>Tây Ninh</v>
      </c>
      <c r="D465" s="18" t="s">
        <v>485</v>
      </c>
      <c r="E465" s="17" t="s">
        <v>486</v>
      </c>
      <c r="F465" s="19">
        <v>43633</v>
      </c>
      <c r="G465" s="11">
        <v>1</v>
      </c>
      <c r="H465" s="11" t="s">
        <v>487</v>
      </c>
      <c r="I465" s="20">
        <v>44056</v>
      </c>
      <c r="J465" s="21" t="s">
        <v>419</v>
      </c>
      <c r="K465" s="11" t="s">
        <v>26</v>
      </c>
      <c r="L465" s="13">
        <v>829150</v>
      </c>
      <c r="M465" s="13" t="e">
        <f>VLOOKUP(C465,[1]!Table1[[Province]:[Ngày HĐ dự phòng]],5,FALSE)</f>
        <v>#REF!</v>
      </c>
      <c r="N465" s="13" t="e">
        <f>VLOOKUP(C465,[1]!Table1[[Province]:[Ngày HĐ dự phòng]],6,FALSE)</f>
        <v>#REF!</v>
      </c>
      <c r="O465" s="13" t="e">
        <f t="shared" si="516"/>
        <v>#REF!</v>
      </c>
      <c r="P465" s="12"/>
      <c r="Q465" s="22" t="e">
        <f>VLOOKUP(C465,[1]!Table1[[Province]:[Ngày HĐ dự phòng]],15,FALSE)</f>
        <v>#REF!</v>
      </c>
      <c r="R465" s="12"/>
      <c r="S465" s="22">
        <v>44153</v>
      </c>
      <c r="T465" s="22">
        <v>44068</v>
      </c>
      <c r="U465" s="22" t="e">
        <f t="shared" ref="U465:U472" si="530">Q465</f>
        <v>#REF!</v>
      </c>
      <c r="V465" s="14" t="e">
        <f t="shared" ref="V465:V472" si="531">U465-T465+1</f>
        <v>#REF!</v>
      </c>
      <c r="W465" s="12">
        <v>45</v>
      </c>
      <c r="X465" s="14" t="e">
        <f t="shared" ref="X465:X472" si="532">V465-W465</f>
        <v>#REF!</v>
      </c>
      <c r="Y465" s="218" t="e">
        <f>VLOOKUP(C465,[1]!Table1[[Province]:[Ngày HĐ dự phòng]],34,FALSE)</f>
        <v>#REF!</v>
      </c>
      <c r="Z465" s="22" t="e">
        <f>VLOOKUP(C465,[1]!Table1[[Province]:[Ngày HĐ dự phòng]],35,FALSE)</f>
        <v>#REF!</v>
      </c>
      <c r="AA465" s="218" t="e">
        <f>VLOOKUP(C465,[1]!Table1[[Province]:[Ngày HĐ dự phòng]],36,FALSE)</f>
        <v>#REF!</v>
      </c>
      <c r="AB465" s="22" t="e">
        <f>VLOOKUP(C465,[1]!Table1[[Province]:[Ngày HĐ dự phòng]],37,FALSE)</f>
        <v>#REF!</v>
      </c>
      <c r="AC465" s="40" t="e">
        <f t="shared" ref="AC465:AC472" si="533">O465</f>
        <v>#REF!</v>
      </c>
      <c r="AD465" s="43" t="e">
        <f t="shared" ref="AD465:AD472" si="534">AC465*0.1</f>
        <v>#REF!</v>
      </c>
      <c r="AE465" s="43" t="e">
        <f t="shared" ref="AE465:AE472" si="535">AC465+AD465</f>
        <v>#REF!</v>
      </c>
      <c r="AF465" s="39" t="e">
        <f>VLOOKUP(C465,[1]!Table1[[Province]:[Ngày HĐ dự phòng]],13,FALSE)</f>
        <v>#REF!</v>
      </c>
      <c r="AG465" s="39" t="e">
        <f t="shared" ref="AG465:AG472" si="536">AF465</f>
        <v>#REF!</v>
      </c>
      <c r="AH465" s="39">
        <v>44068</v>
      </c>
      <c r="AI465" s="39">
        <v>44097</v>
      </c>
      <c r="AJ465" s="39">
        <v>44097</v>
      </c>
      <c r="AK465" s="231" t="s">
        <v>497</v>
      </c>
      <c r="AL465" s="230">
        <v>44153</v>
      </c>
      <c r="AM465" s="42">
        <v>3008400799</v>
      </c>
      <c r="AN465" s="230">
        <v>44913</v>
      </c>
      <c r="AO465" s="39" t="e">
        <f t="shared" ref="AO465:AO472" si="537">AF465</f>
        <v>#REF!</v>
      </c>
    </row>
    <row r="466" spans="1:41" ht="39">
      <c r="A466" s="11">
        <f t="shared" si="527"/>
        <v>52</v>
      </c>
      <c r="B466" s="16" t="str">
        <f>VLOOKUP(A466,'Tên tỉnh'!$A$3:$C$65,2,FALSE)</f>
        <v>VNPT Tây Ninh</v>
      </c>
      <c r="C466" s="17" t="str">
        <f>VLOOKUP(A466,'Tên tỉnh'!$A$3:$C$65,3,FALSE)</f>
        <v>Tây Ninh</v>
      </c>
      <c r="D466" s="18" t="s">
        <v>485</v>
      </c>
      <c r="E466" s="17" t="s">
        <v>486</v>
      </c>
      <c r="F466" s="19">
        <v>43633</v>
      </c>
      <c r="G466" s="11">
        <v>2</v>
      </c>
      <c r="H466" s="12" t="s">
        <v>488</v>
      </c>
      <c r="I466" s="20">
        <v>44056</v>
      </c>
      <c r="J466" s="21" t="s">
        <v>419</v>
      </c>
      <c r="K466" s="11" t="s">
        <v>26</v>
      </c>
      <c r="L466" s="13">
        <v>829150</v>
      </c>
      <c r="M466" s="13" t="e">
        <f>VLOOKUP(C466,[2]!Table1[[Province]:[Ngày HĐ dự phòng]],5,FALSE)</f>
        <v>#REF!</v>
      </c>
      <c r="N466" s="13" t="e">
        <f>VLOOKUP(C466,[2]!Table1[[Province]:[Ngày HĐ dự phòng]],6,FALSE)</f>
        <v>#REF!</v>
      </c>
      <c r="O466" s="13" t="e">
        <f t="shared" si="516"/>
        <v>#REF!</v>
      </c>
      <c r="P466" s="12"/>
      <c r="Q466" s="22" t="e">
        <f>VLOOKUP(C466,[2]!Table1[[Province]:[Ngày HĐ dự phòng]],14,FALSE)</f>
        <v>#REF!</v>
      </c>
      <c r="R466" s="12"/>
      <c r="S466" s="22">
        <v>44154</v>
      </c>
      <c r="T466" s="22">
        <v>44091</v>
      </c>
      <c r="U466" s="22" t="e">
        <f t="shared" si="530"/>
        <v>#REF!</v>
      </c>
      <c r="V466" s="14" t="e">
        <f t="shared" si="531"/>
        <v>#REF!</v>
      </c>
      <c r="W466" s="12">
        <v>30</v>
      </c>
      <c r="X466" s="14" t="e">
        <f t="shared" si="532"/>
        <v>#REF!</v>
      </c>
      <c r="Y466" s="218" t="e">
        <f>VLOOKUP(C466,[2]!Table1[[Province]:[Ngày HĐ dự phòng]],30,FALSE)</f>
        <v>#REF!</v>
      </c>
      <c r="Z466" s="22" t="e">
        <f>VLOOKUP(C466,[2]!Table1[[Province]:[Ngày HĐ dự phòng]],31,FALSE)</f>
        <v>#REF!</v>
      </c>
      <c r="AA466" s="218" t="e">
        <f>VLOOKUP(C466,[2]!Table1[[Province]:[Ngày HĐ dự phòng]],32,FALSE)</f>
        <v>#REF!</v>
      </c>
      <c r="AB466" s="22" t="e">
        <f>VLOOKUP(C466,[2]!Table1[[Province]:[Ngày HĐ dự phòng]],33,FALSE)</f>
        <v>#REF!</v>
      </c>
      <c r="AC466" s="40" t="e">
        <f t="shared" si="533"/>
        <v>#REF!</v>
      </c>
      <c r="AD466" s="43" t="e">
        <f t="shared" si="534"/>
        <v>#REF!</v>
      </c>
      <c r="AE466" s="43" t="e">
        <f t="shared" si="535"/>
        <v>#REF!</v>
      </c>
      <c r="AF466" s="39" t="e">
        <f>VLOOKUP(C466,[2]!Table1[[Province]:[Ngày HĐ dự phòng]],12,FALSE)</f>
        <v>#REF!</v>
      </c>
      <c r="AG466" s="39" t="e">
        <f t="shared" si="536"/>
        <v>#REF!</v>
      </c>
      <c r="AH466" s="39">
        <v>44091</v>
      </c>
      <c r="AI466" s="39">
        <v>44111</v>
      </c>
      <c r="AJ466" s="39">
        <v>44111</v>
      </c>
      <c r="AK466" s="231" t="s">
        <v>498</v>
      </c>
      <c r="AL466" s="230">
        <v>44154</v>
      </c>
      <c r="AM466" s="42">
        <v>1557031765</v>
      </c>
      <c r="AN466" s="230">
        <v>44914</v>
      </c>
      <c r="AO466" s="39" t="e">
        <f t="shared" si="537"/>
        <v>#REF!</v>
      </c>
    </row>
    <row r="467" spans="1:41" ht="39">
      <c r="A467" s="11">
        <f t="shared" si="527"/>
        <v>52</v>
      </c>
      <c r="B467" s="16" t="str">
        <f>VLOOKUP(A467,'Tên tỉnh'!$A$3:$C$65,2,FALSE)</f>
        <v>VNPT Tây Ninh</v>
      </c>
      <c r="C467" s="17" t="str">
        <f>VLOOKUP(A467,'Tên tỉnh'!$A$3:$C$65,3,FALSE)</f>
        <v>Tây Ninh</v>
      </c>
      <c r="D467" s="18" t="s">
        <v>485</v>
      </c>
      <c r="E467" s="17" t="s">
        <v>486</v>
      </c>
      <c r="F467" s="19">
        <v>43633</v>
      </c>
      <c r="G467" s="11">
        <v>3</v>
      </c>
      <c r="H467" s="12" t="s">
        <v>494</v>
      </c>
      <c r="I467" s="20">
        <v>44056</v>
      </c>
      <c r="J467" s="21" t="s">
        <v>419</v>
      </c>
      <c r="K467" s="11" t="s">
        <v>26</v>
      </c>
      <c r="L467" s="13">
        <v>829150</v>
      </c>
      <c r="M467" s="13" t="e">
        <f>VLOOKUP(C467,[3]!Table1[[Province]:[Ngày HĐ dự phòng]],5,FALSE)</f>
        <v>#REF!</v>
      </c>
      <c r="N467" s="13" t="e">
        <f>VLOOKUP(C467,[3]!Table1[[Province]:[Ngày HĐ dự phòng]],6,FALSE)</f>
        <v>#REF!</v>
      </c>
      <c r="O467" s="13" t="e">
        <f t="shared" si="516"/>
        <v>#REF!</v>
      </c>
      <c r="P467" s="12"/>
      <c r="Q467" s="22" t="e">
        <f>VLOOKUP(C467,[3]!Table1[[Province]:[Ngày HĐ dự phòng]],14,FALSE)</f>
        <v>#REF!</v>
      </c>
      <c r="R467" s="12"/>
      <c r="S467" s="22">
        <v>44180</v>
      </c>
      <c r="T467" s="22">
        <v>44118</v>
      </c>
      <c r="U467" s="22" t="e">
        <f t="shared" si="530"/>
        <v>#REF!</v>
      </c>
      <c r="V467" s="14" t="e">
        <f t="shared" si="531"/>
        <v>#REF!</v>
      </c>
      <c r="W467" s="12">
        <v>30</v>
      </c>
      <c r="X467" s="14" t="e">
        <f t="shared" si="532"/>
        <v>#REF!</v>
      </c>
      <c r="Y467" s="218" t="e">
        <f>VLOOKUP(C467,[3]!Table1[[Province]:[Ngày HĐ dự phòng]],30,FALSE)</f>
        <v>#REF!</v>
      </c>
      <c r="Z467" s="22" t="e">
        <f>VLOOKUP(C467,[3]!Table1[[Province]:[Ngày HĐ dự phòng]],31,FALSE)</f>
        <v>#REF!</v>
      </c>
      <c r="AA467" s="218" t="e">
        <f>VLOOKUP(C467,[3]!Table1[[Province]:[Ngày HĐ dự phòng]],32,FALSE)</f>
        <v>#REF!</v>
      </c>
      <c r="AB467" s="22" t="e">
        <f>VLOOKUP(C467,[3]!Table1[[Province]:[Ngày HĐ dự phòng]],33,FALSE)</f>
        <v>#REF!</v>
      </c>
      <c r="AC467" s="40" t="e">
        <f t="shared" si="533"/>
        <v>#REF!</v>
      </c>
      <c r="AD467" s="43" t="e">
        <f t="shared" si="534"/>
        <v>#REF!</v>
      </c>
      <c r="AE467" s="43" t="e">
        <f t="shared" si="535"/>
        <v>#REF!</v>
      </c>
      <c r="AF467" s="39" t="e">
        <f>VLOOKUP(C467,[3]!Table1[[Province]:[Ngày HĐ dự phòng]],12,FALSE)</f>
        <v>#REF!</v>
      </c>
      <c r="AG467" s="39" t="e">
        <f t="shared" si="536"/>
        <v>#REF!</v>
      </c>
      <c r="AH467" s="39">
        <v>44118</v>
      </c>
      <c r="AI467" s="39">
        <v>44132</v>
      </c>
      <c r="AJ467" s="39">
        <v>44132</v>
      </c>
      <c r="AK467" s="231" t="s">
        <v>499</v>
      </c>
      <c r="AL467" s="230">
        <v>44190</v>
      </c>
      <c r="AM467" s="42">
        <v>1453466784</v>
      </c>
      <c r="AN467" s="230">
        <v>44941</v>
      </c>
      <c r="AO467" s="39" t="e">
        <f t="shared" si="537"/>
        <v>#REF!</v>
      </c>
    </row>
    <row r="468" spans="1:41" ht="39">
      <c r="A468" s="11">
        <f t="shared" si="527"/>
        <v>52</v>
      </c>
      <c r="B468" s="16" t="str">
        <f>VLOOKUP(A468,'Tên tỉnh'!$A$3:$C$65,2,FALSE)</f>
        <v>VNPT Tây Ninh</v>
      </c>
      <c r="C468" s="17" t="str">
        <f>VLOOKUP(A468,'Tên tỉnh'!$A$3:$C$65,3,FALSE)</f>
        <v>Tây Ninh</v>
      </c>
      <c r="D468" s="18" t="s">
        <v>485</v>
      </c>
      <c r="E468" s="17" t="s">
        <v>486</v>
      </c>
      <c r="F468" s="19">
        <v>43633</v>
      </c>
      <c r="G468" s="11">
        <v>4</v>
      </c>
      <c r="H468" s="11" t="s">
        <v>489</v>
      </c>
      <c r="I468" s="20">
        <v>44056</v>
      </c>
      <c r="J468" s="21" t="s">
        <v>419</v>
      </c>
      <c r="K468" s="11" t="s">
        <v>26</v>
      </c>
      <c r="L468" s="13">
        <v>829150</v>
      </c>
      <c r="M468" s="13" t="e">
        <f>VLOOKUP(C468,[4]!Table1[[Province]:[Ngày HĐ dự phòng]],6,FALSE)</f>
        <v>#REF!</v>
      </c>
      <c r="N468" s="13" t="e">
        <f>VLOOKUP(C468,[4]!Table1[[Province]:[Ngày HĐ dự phòng]],7,FALSE)</f>
        <v>#REF!</v>
      </c>
      <c r="O468" s="13" t="e">
        <f t="shared" si="516"/>
        <v>#REF!</v>
      </c>
      <c r="P468" s="12"/>
      <c r="Q468" s="22" t="e">
        <f>VLOOKUP(C468,[4]!Table1[[Province]:[Ngày HĐ dự phòng]],16,FALSE)</f>
        <v>#REF!</v>
      </c>
      <c r="R468" s="12"/>
      <c r="S468" s="22">
        <v>44208</v>
      </c>
      <c r="T468" s="22">
        <v>44127</v>
      </c>
      <c r="U468" s="22" t="e">
        <f t="shared" si="530"/>
        <v>#REF!</v>
      </c>
      <c r="V468" s="14" t="e">
        <f t="shared" si="531"/>
        <v>#REF!</v>
      </c>
      <c r="W468" s="12">
        <v>30</v>
      </c>
      <c r="X468" s="14" t="e">
        <f t="shared" si="532"/>
        <v>#REF!</v>
      </c>
      <c r="Y468" s="218" t="e">
        <f>VLOOKUP(C468,[4]!Table1[[Province]:[Ngày HĐ dự phòng]],32,FALSE)</f>
        <v>#REF!</v>
      </c>
      <c r="Z468" s="22" t="e">
        <f>VLOOKUP(C468,[4]!Table1[[Province]:[Ngày HĐ dự phòng]],33,FALSE)</f>
        <v>#REF!</v>
      </c>
      <c r="AA468" s="218" t="e">
        <f>VLOOKUP(C468,[4]!Table1[[Province]:[Ngày HĐ dự phòng]],34,FALSE)</f>
        <v>#REF!</v>
      </c>
      <c r="AB468" s="22" t="e">
        <f>VLOOKUP(C468,[4]!Table1[[Province]:[Ngày HĐ dự phòng]],35,FALSE)</f>
        <v>#REF!</v>
      </c>
      <c r="AC468" s="40" t="e">
        <f t="shared" si="533"/>
        <v>#REF!</v>
      </c>
      <c r="AD468" s="43" t="e">
        <f t="shared" si="534"/>
        <v>#REF!</v>
      </c>
      <c r="AE468" s="43" t="e">
        <f t="shared" si="535"/>
        <v>#REF!</v>
      </c>
      <c r="AF468" s="39" t="e">
        <f>VLOOKUP(C468,[4]!Table1[[Province]:[Ngày HĐ dự phòng]],13,FALSE)</f>
        <v>#REF!</v>
      </c>
      <c r="AG468" s="39" t="e">
        <f t="shared" si="536"/>
        <v>#REF!</v>
      </c>
      <c r="AH468" s="39">
        <v>44127</v>
      </c>
      <c r="AI468" s="39">
        <v>44161</v>
      </c>
      <c r="AJ468" s="39">
        <v>44161</v>
      </c>
      <c r="AK468" s="231" t="s">
        <v>500</v>
      </c>
      <c r="AL468" s="230">
        <v>44214</v>
      </c>
      <c r="AM468" s="42">
        <v>241970845</v>
      </c>
      <c r="AN468" s="230">
        <v>44970</v>
      </c>
      <c r="AO468" s="39" t="e">
        <f t="shared" si="537"/>
        <v>#REF!</v>
      </c>
    </row>
    <row r="469" spans="1:41" ht="39">
      <c r="A469" s="11">
        <f t="shared" si="527"/>
        <v>52</v>
      </c>
      <c r="B469" s="16" t="str">
        <f>VLOOKUP(A469,'Tên tỉnh'!$A$3:$C$65,2,FALSE)</f>
        <v>VNPT Tây Ninh</v>
      </c>
      <c r="C469" s="17" t="str">
        <f>VLOOKUP(A469,'Tên tỉnh'!$A$3:$C$65,3,FALSE)</f>
        <v>Tây Ninh</v>
      </c>
      <c r="D469" s="18" t="s">
        <v>485</v>
      </c>
      <c r="E469" s="17" t="s">
        <v>486</v>
      </c>
      <c r="F469" s="19">
        <v>43633</v>
      </c>
      <c r="G469" s="11">
        <v>5</v>
      </c>
      <c r="H469" s="11" t="s">
        <v>490</v>
      </c>
      <c r="I469" s="20">
        <v>44056</v>
      </c>
      <c r="J469" s="21" t="s">
        <v>419</v>
      </c>
      <c r="K469" s="11" t="s">
        <v>26</v>
      </c>
      <c r="L469" s="13">
        <v>829150</v>
      </c>
      <c r="M469" s="13" t="e">
        <f>VLOOKUP(C469,[5]!Table1[[Province]:[Ngày HĐ dự phòng]],5,FALSE)</f>
        <v>#REF!</v>
      </c>
      <c r="N469" s="13" t="e">
        <f>VLOOKUP(C469,[5]!Table1[[Province]:[Ngày HĐ dự phòng]],6,FALSE)</f>
        <v>#REF!</v>
      </c>
      <c r="O469" s="13" t="e">
        <f t="shared" si="516"/>
        <v>#REF!</v>
      </c>
      <c r="P469" s="12"/>
      <c r="Q469" s="22" t="e">
        <f>VLOOKUP(C469,[5]!Table1[[Province]:[Ngày HĐ dự phòng]],14,FALSE)</f>
        <v>#REF!</v>
      </c>
      <c r="R469" s="12"/>
      <c r="S469" s="22">
        <v>44210</v>
      </c>
      <c r="T469" s="22">
        <v>44148</v>
      </c>
      <c r="U469" s="22" t="e">
        <f t="shared" si="530"/>
        <v>#REF!</v>
      </c>
      <c r="V469" s="14" t="e">
        <f t="shared" si="531"/>
        <v>#REF!</v>
      </c>
      <c r="W469" s="12">
        <v>30</v>
      </c>
      <c r="X469" s="14" t="e">
        <f t="shared" si="532"/>
        <v>#REF!</v>
      </c>
      <c r="Y469" s="218" t="e">
        <f>VLOOKUP(C469,[5]!Table1[[Province]:[Ngày HĐ dự phòng]],30,FALSE)</f>
        <v>#REF!</v>
      </c>
      <c r="Z469" s="22" t="e">
        <f>VLOOKUP(C469,[5]!Table1[[Province]:[Ngày HĐ dự phòng]],31,FALSE)</f>
        <v>#REF!</v>
      </c>
      <c r="AA469" s="218" t="e">
        <f>VLOOKUP(C469,[5]!Table1[[Province]:[Ngày HĐ dự phòng]],32,FALSE)</f>
        <v>#REF!</v>
      </c>
      <c r="AB469" s="22" t="e">
        <f>VLOOKUP(C469,[5]!Table1[[Province]:[Ngày HĐ dự phòng]],33,FALSE)</f>
        <v>#REF!</v>
      </c>
      <c r="AC469" s="40" t="e">
        <f t="shared" si="533"/>
        <v>#REF!</v>
      </c>
      <c r="AD469" s="43" t="e">
        <f t="shared" si="534"/>
        <v>#REF!</v>
      </c>
      <c r="AE469" s="43" t="e">
        <f t="shared" si="535"/>
        <v>#REF!</v>
      </c>
      <c r="AF469" s="39" t="e">
        <f>VLOOKUP(C469,[5]!Table1[[Province]:[Ngày HĐ dự phòng]],12,FALSE)</f>
        <v>#REF!</v>
      </c>
      <c r="AG469" s="39" t="e">
        <f t="shared" si="536"/>
        <v>#REF!</v>
      </c>
      <c r="AH469" s="39">
        <v>44148</v>
      </c>
      <c r="AI469" s="39">
        <v>44162</v>
      </c>
      <c r="AJ469" s="39">
        <v>44162</v>
      </c>
      <c r="AK469" s="232" t="s">
        <v>501</v>
      </c>
      <c r="AL469" s="230">
        <v>44214</v>
      </c>
      <c r="AM469" s="42">
        <v>786063220</v>
      </c>
      <c r="AN469" s="230">
        <v>44970</v>
      </c>
      <c r="AO469" s="39" t="e">
        <f t="shared" si="537"/>
        <v>#REF!</v>
      </c>
    </row>
    <row r="470" spans="1:41" ht="39">
      <c r="A470" s="11">
        <f t="shared" si="527"/>
        <v>52</v>
      </c>
      <c r="B470" s="16" t="str">
        <f>VLOOKUP(A470,'Tên tỉnh'!$A$3:$C$65,2,FALSE)</f>
        <v>VNPT Tây Ninh</v>
      </c>
      <c r="C470" s="17" t="str">
        <f>VLOOKUP(A470,'Tên tỉnh'!$A$3:$C$65,3,FALSE)</f>
        <v>Tây Ninh</v>
      </c>
      <c r="D470" s="18" t="s">
        <v>485</v>
      </c>
      <c r="E470" s="17" t="s">
        <v>486</v>
      </c>
      <c r="F470" s="19">
        <v>43633</v>
      </c>
      <c r="G470" s="11">
        <v>6</v>
      </c>
      <c r="H470" s="12" t="s">
        <v>491</v>
      </c>
      <c r="I470" s="20">
        <v>44056</v>
      </c>
      <c r="J470" s="21" t="s">
        <v>419</v>
      </c>
      <c r="K470" s="11" t="s">
        <v>26</v>
      </c>
      <c r="L470" s="13">
        <v>829150</v>
      </c>
      <c r="M470" s="13" t="e">
        <f>VLOOKUP(C470,[6]!Table1[[Province]:[Ngày HĐ dự phòng]],5,FALSE)</f>
        <v>#REF!</v>
      </c>
      <c r="N470" s="13" t="e">
        <f>VLOOKUP(C470,[6]!Table1[[Province]:[Ngày HĐ dự phòng]],6,FALSE)</f>
        <v>#REF!</v>
      </c>
      <c r="O470" s="13" t="e">
        <f t="shared" si="516"/>
        <v>#REF!</v>
      </c>
      <c r="P470" s="12"/>
      <c r="Q470" s="22" t="e">
        <f>VLOOKUP(C470,[6]!Table1[[Province]:[Ngày HĐ dự phòng]],14,FALSE)</f>
        <v>#REF!</v>
      </c>
      <c r="R470" s="12"/>
      <c r="S470" s="22">
        <v>44251</v>
      </c>
      <c r="T470" s="22">
        <v>44179</v>
      </c>
      <c r="U470" s="22" t="e">
        <f t="shared" si="530"/>
        <v>#REF!</v>
      </c>
      <c r="V470" s="14" t="e">
        <f t="shared" si="531"/>
        <v>#REF!</v>
      </c>
      <c r="W470" s="12">
        <v>30</v>
      </c>
      <c r="X470" s="14" t="e">
        <f t="shared" si="532"/>
        <v>#REF!</v>
      </c>
      <c r="Y470" s="218" t="e">
        <f>VLOOKUP(C470,[6]!Table1[[Province]:[Ngày HĐ dự phòng]],30,FALSE)</f>
        <v>#REF!</v>
      </c>
      <c r="Z470" s="22" t="e">
        <f>VLOOKUP(C470,[6]!Table1[[Province]:[Ngày HĐ dự phòng]],31,FALSE)</f>
        <v>#REF!</v>
      </c>
      <c r="AA470" s="218" t="e">
        <f>VLOOKUP(C470,[6]!Table1[[Province]:[Ngày HĐ dự phòng]],32,FALSE)</f>
        <v>#REF!</v>
      </c>
      <c r="AB470" s="22" t="e">
        <f>VLOOKUP(C470,[6]!Table1[[Province]:[Ngày HĐ dự phòng]],33,FALSE)</f>
        <v>#REF!</v>
      </c>
      <c r="AC470" s="40" t="e">
        <f t="shared" si="533"/>
        <v>#REF!</v>
      </c>
      <c r="AD470" s="43" t="e">
        <f t="shared" si="534"/>
        <v>#REF!</v>
      </c>
      <c r="AE470" s="43" t="e">
        <f t="shared" si="535"/>
        <v>#REF!</v>
      </c>
      <c r="AF470" s="39" t="e">
        <f>VLOOKUP(C470,[6]!Table1[[Province]:[Ngày HĐ dự phòng]],12,FALSE)</f>
        <v>#REF!</v>
      </c>
      <c r="AG470" s="39" t="e">
        <f t="shared" si="536"/>
        <v>#REF!</v>
      </c>
      <c r="AH470" s="39">
        <v>44179</v>
      </c>
      <c r="AI470" s="39">
        <v>44190</v>
      </c>
      <c r="AJ470" s="39">
        <v>44190</v>
      </c>
      <c r="AK470" s="232" t="s">
        <v>502</v>
      </c>
      <c r="AL470" s="230">
        <v>44259</v>
      </c>
      <c r="AM470" s="42">
        <v>1476131599</v>
      </c>
      <c r="AN470" s="230">
        <v>45012</v>
      </c>
      <c r="AO470" s="39" t="e">
        <f t="shared" si="537"/>
        <v>#REF!</v>
      </c>
    </row>
    <row r="471" spans="1:41" ht="39">
      <c r="A471" s="11">
        <f t="shared" si="527"/>
        <v>52</v>
      </c>
      <c r="B471" s="16" t="str">
        <f>VLOOKUP(A471,'Tên tỉnh'!$A$3:$C$65,2,FALSE)</f>
        <v>VNPT Tây Ninh</v>
      </c>
      <c r="C471" s="17" t="str">
        <f>VLOOKUP(A471,'Tên tỉnh'!$A$3:$C$65,3,FALSE)</f>
        <v>Tây Ninh</v>
      </c>
      <c r="D471" s="18" t="s">
        <v>485</v>
      </c>
      <c r="E471" s="17" t="s">
        <v>486</v>
      </c>
      <c r="F471" s="19">
        <v>43633</v>
      </c>
      <c r="G471" s="11">
        <v>7</v>
      </c>
      <c r="H471" s="11" t="s">
        <v>492</v>
      </c>
      <c r="I471" s="20">
        <v>44056</v>
      </c>
      <c r="J471" s="21" t="s">
        <v>419</v>
      </c>
      <c r="K471" s="11" t="s">
        <v>26</v>
      </c>
      <c r="L471" s="13">
        <v>829150</v>
      </c>
      <c r="M471" s="13" t="e">
        <f>VLOOKUP(C470,[7]!Table1[[Province]:[Ngày HĐ dự phòng]],6,FALSE)</f>
        <v>#REF!</v>
      </c>
      <c r="N471" s="13" t="e">
        <f>VLOOKUP(C470,[7]!Table1[[Province]:[Ngày HĐ dự phòng]],7,FALSE)</f>
        <v>#REF!</v>
      </c>
      <c r="O471" s="13" t="e">
        <f t="shared" si="516"/>
        <v>#REF!</v>
      </c>
      <c r="P471" s="12"/>
      <c r="Q471" s="22" t="e">
        <f>VLOOKUP(C470,[7]!Table1[[Province]:[Ngày HĐ dự phòng]],16,FALSE)</f>
        <v>#REF!</v>
      </c>
      <c r="R471" s="12"/>
      <c r="S471" s="22">
        <v>44263</v>
      </c>
      <c r="T471" s="22">
        <v>44200</v>
      </c>
      <c r="U471" s="22" t="e">
        <f t="shared" si="530"/>
        <v>#REF!</v>
      </c>
      <c r="V471" s="14" t="e">
        <f t="shared" si="531"/>
        <v>#REF!</v>
      </c>
      <c r="W471" s="12">
        <v>30</v>
      </c>
      <c r="X471" s="14" t="e">
        <f t="shared" si="532"/>
        <v>#REF!</v>
      </c>
      <c r="Y471" s="218" t="e">
        <f>VLOOKUP(C470,[7]!Table1[[Province]:[Ngày HĐ dự phòng]],32,FALSE)</f>
        <v>#REF!</v>
      </c>
      <c r="Z471" s="22" t="e">
        <f>VLOOKUP(C470,[7]!Table1[[Province]:[Ngày HĐ dự phòng]],33,FALSE)</f>
        <v>#REF!</v>
      </c>
      <c r="AA471" s="218" t="e">
        <f>VLOOKUP(C470,[7]!Table1[[Province]:[Ngày HĐ dự phòng]],34,FALSE)</f>
        <v>#REF!</v>
      </c>
      <c r="AB471" s="22" t="e">
        <f>VLOOKUP(C470,[7]!Table1[[Province]:[Ngày HĐ dự phòng]],35,FALSE)</f>
        <v>#REF!</v>
      </c>
      <c r="AC471" s="40" t="e">
        <f t="shared" si="533"/>
        <v>#REF!</v>
      </c>
      <c r="AD471" s="43" t="e">
        <f t="shared" si="534"/>
        <v>#REF!</v>
      </c>
      <c r="AE471" s="43" t="e">
        <f t="shared" si="535"/>
        <v>#REF!</v>
      </c>
      <c r="AF471" s="39" t="e">
        <f>VLOOKUP(C470,[7]!Table1[[Province]:[Ngày HĐ dự phòng]],13,FALSE)</f>
        <v>#REF!</v>
      </c>
      <c r="AG471" s="39" t="e">
        <f t="shared" si="536"/>
        <v>#REF!</v>
      </c>
      <c r="AH471" s="39">
        <v>44200</v>
      </c>
      <c r="AI471" s="39">
        <v>44210</v>
      </c>
      <c r="AJ471" s="39">
        <v>44210</v>
      </c>
      <c r="AK471" s="232" t="s">
        <v>503</v>
      </c>
      <c r="AL471" s="230">
        <v>44272</v>
      </c>
      <c r="AM471" s="42">
        <v>492515100</v>
      </c>
      <c r="AN471" s="230">
        <v>45023</v>
      </c>
      <c r="AO471" s="39" t="e">
        <f t="shared" si="537"/>
        <v>#REF!</v>
      </c>
    </row>
    <row r="472" spans="1:41" ht="39">
      <c r="A472" s="11">
        <f t="shared" si="527"/>
        <v>52</v>
      </c>
      <c r="B472" s="16" t="str">
        <f>VLOOKUP(A472,'Tên tỉnh'!$A$3:$C$65,2,FALSE)</f>
        <v>VNPT Tây Ninh</v>
      </c>
      <c r="C472" s="17" t="str">
        <f>VLOOKUP(A472,'Tên tỉnh'!$A$3:$C$65,3,FALSE)</f>
        <v>Tây Ninh</v>
      </c>
      <c r="D472" s="18" t="s">
        <v>485</v>
      </c>
      <c r="E472" s="17" t="s">
        <v>486</v>
      </c>
      <c r="F472" s="19">
        <v>43633</v>
      </c>
      <c r="G472" s="11">
        <v>8</v>
      </c>
      <c r="H472" s="11" t="s">
        <v>493</v>
      </c>
      <c r="I472" s="20">
        <v>44056</v>
      </c>
      <c r="J472" s="21" t="s">
        <v>419</v>
      </c>
      <c r="K472" s="11" t="s">
        <v>26</v>
      </c>
      <c r="L472" s="13">
        <v>829150</v>
      </c>
      <c r="M472" s="13" t="e">
        <f>VLOOKUP(C472,[8]Sheet1!$B$2:$AH$2,5,FALSE)</f>
        <v>#N/A</v>
      </c>
      <c r="N472" s="13" t="e">
        <f>VLOOKUP(C472,[8]Sheet1!$B$2:$AH$2,6,FALSE)</f>
        <v>#N/A</v>
      </c>
      <c r="O472" s="13" t="e">
        <f t="shared" si="516"/>
        <v>#N/A</v>
      </c>
      <c r="P472" s="12"/>
      <c r="Q472" s="22" t="e">
        <f>VLOOKUP(C472,[8]Sheet1!$B$2:$AH$2,14,FALSE)</f>
        <v>#N/A</v>
      </c>
      <c r="R472" s="12"/>
      <c r="S472" s="22">
        <v>44279</v>
      </c>
      <c r="T472" s="22">
        <v>44223</v>
      </c>
      <c r="U472" s="22" t="e">
        <f t="shared" si="530"/>
        <v>#N/A</v>
      </c>
      <c r="V472" s="14" t="e">
        <f t="shared" si="531"/>
        <v>#N/A</v>
      </c>
      <c r="W472" s="12">
        <v>30</v>
      </c>
      <c r="X472" s="14" t="e">
        <f t="shared" si="532"/>
        <v>#N/A</v>
      </c>
      <c r="Y472" s="218" t="e">
        <f>VLOOKUP(C472,[8]Sheet1!$B$2:$AH$2,30,FALSE)</f>
        <v>#N/A</v>
      </c>
      <c r="Z472" s="22" t="e">
        <f>VLOOKUP(C472,[8]Sheet1!$B$2:$AH$2,31,FALSE)</f>
        <v>#N/A</v>
      </c>
      <c r="AA472" s="218" t="e">
        <f>VLOOKUP(C472,[8]Sheet1!$B$2:$AH$2,32,FALSE)</f>
        <v>#N/A</v>
      </c>
      <c r="AB472" s="22" t="e">
        <f>VLOOKUP(C472,[8]Sheet1!$B$2:$AH$2,33,FALSE)</f>
        <v>#N/A</v>
      </c>
      <c r="AC472" s="40" t="e">
        <f t="shared" si="533"/>
        <v>#N/A</v>
      </c>
      <c r="AD472" s="43" t="e">
        <f t="shared" si="534"/>
        <v>#N/A</v>
      </c>
      <c r="AE472" s="43" t="e">
        <f t="shared" si="535"/>
        <v>#N/A</v>
      </c>
      <c r="AF472" s="39" t="e">
        <f>VLOOKUP(C472,[8]Sheet1!$B$2:$AH$2,12,FALSE)</f>
        <v>#N/A</v>
      </c>
      <c r="AG472" s="39" t="e">
        <f t="shared" si="536"/>
        <v>#N/A</v>
      </c>
      <c r="AH472" s="39">
        <v>44223</v>
      </c>
      <c r="AI472" s="39">
        <v>44230</v>
      </c>
      <c r="AJ472" s="39">
        <v>44230</v>
      </c>
      <c r="AK472" s="232" t="s">
        <v>504</v>
      </c>
      <c r="AL472" s="230">
        <v>44288</v>
      </c>
      <c r="AM472" s="42">
        <v>262218688</v>
      </c>
      <c r="AN472" s="230">
        <v>45040</v>
      </c>
      <c r="AO472" s="39" t="e">
        <f t="shared" si="537"/>
        <v>#N/A</v>
      </c>
    </row>
    <row r="473" spans="1:41" ht="28.5" customHeight="1">
      <c r="A473" s="23"/>
      <c r="B473" s="24" t="str">
        <f t="shared" ref="B473" si="538">B465&amp;" Total"</f>
        <v>VNPT Tây Ninh Total</v>
      </c>
      <c r="C473" s="24"/>
      <c r="D473" s="25"/>
      <c r="E473" s="228"/>
      <c r="F473" s="26"/>
      <c r="G473" s="23"/>
      <c r="H473" s="25"/>
      <c r="I473" s="26"/>
      <c r="J473" s="27"/>
      <c r="K473" s="25"/>
      <c r="L473" s="28"/>
      <c r="M473" s="28"/>
      <c r="N473" s="28"/>
      <c r="O473" s="29" t="e">
        <f t="shared" ref="O473" si="539">SUBTOTAL(9,O465:O472)</f>
        <v>#REF!</v>
      </c>
      <c r="P473" s="12"/>
      <c r="Q473" s="11"/>
      <c r="R473" s="28"/>
      <c r="S473" s="30"/>
      <c r="T473" s="31"/>
      <c r="U473" s="22"/>
      <c r="V473" s="32"/>
      <c r="W473" s="33"/>
      <c r="X473" s="14"/>
      <c r="Y473" s="218"/>
      <c r="Z473" s="22"/>
      <c r="AA473" s="218"/>
      <c r="AB473" s="22"/>
      <c r="AC473" s="38"/>
      <c r="AD473" s="38"/>
      <c r="AE473" s="38"/>
      <c r="AF473" s="38"/>
      <c r="AG473" s="38"/>
      <c r="AH473" s="38"/>
      <c r="AI473" s="38"/>
      <c r="AJ473" s="38"/>
      <c r="AK473" s="38"/>
      <c r="AL473" s="38"/>
      <c r="AM473" s="38"/>
      <c r="AN473" s="38"/>
      <c r="AO473" s="38"/>
    </row>
    <row r="474" spans="1:41" ht="39">
      <c r="A474" s="11">
        <f t="shared" si="527"/>
        <v>53</v>
      </c>
      <c r="B474" s="16" t="str">
        <f>VLOOKUP(A474,'Tên tỉnh'!$A$3:$C$65,2,FALSE)</f>
        <v>VNPT Tiền Giang</v>
      </c>
      <c r="C474" s="17" t="str">
        <f>VLOOKUP(A474,'Tên tỉnh'!$A$3:$C$65,3,FALSE)</f>
        <v>Tiền Giang</v>
      </c>
      <c r="D474" s="18" t="s">
        <v>485</v>
      </c>
      <c r="E474" s="17" t="s">
        <v>486</v>
      </c>
      <c r="F474" s="19">
        <v>43633</v>
      </c>
      <c r="G474" s="11">
        <v>1</v>
      </c>
      <c r="H474" s="11" t="s">
        <v>487</v>
      </c>
      <c r="I474" s="20">
        <v>44056</v>
      </c>
      <c r="J474" s="21" t="s">
        <v>419</v>
      </c>
      <c r="K474" s="11" t="s">
        <v>26</v>
      </c>
      <c r="L474" s="13">
        <v>829150</v>
      </c>
      <c r="M474" s="13" t="e">
        <f>VLOOKUP(C474,[1]!Table1[[Province]:[Ngày HĐ dự phòng]],5,FALSE)</f>
        <v>#REF!</v>
      </c>
      <c r="N474" s="13" t="e">
        <f>VLOOKUP(C474,[1]!Table1[[Province]:[Ngày HĐ dự phòng]],6,FALSE)</f>
        <v>#REF!</v>
      </c>
      <c r="O474" s="13" t="e">
        <f t="shared" si="516"/>
        <v>#REF!</v>
      </c>
      <c r="P474" s="12"/>
      <c r="Q474" s="22" t="e">
        <f>VLOOKUP(C474,[1]!Table1[[Province]:[Ngày HĐ dự phòng]],15,FALSE)</f>
        <v>#REF!</v>
      </c>
      <c r="R474" s="12"/>
      <c r="S474" s="22">
        <v>44153</v>
      </c>
      <c r="T474" s="22">
        <v>44068</v>
      </c>
      <c r="U474" s="22" t="e">
        <f t="shared" ref="U474:U481" si="540">Q474</f>
        <v>#REF!</v>
      </c>
      <c r="V474" s="14" t="e">
        <f t="shared" ref="V474:V481" si="541">U474-T474+1</f>
        <v>#REF!</v>
      </c>
      <c r="W474" s="12">
        <v>45</v>
      </c>
      <c r="X474" s="14" t="e">
        <f t="shared" ref="X474:X481" si="542">V474-W474</f>
        <v>#REF!</v>
      </c>
      <c r="Y474" s="218" t="e">
        <f>VLOOKUP(C474,[1]!Table1[[Province]:[Ngày HĐ dự phòng]],34,FALSE)</f>
        <v>#REF!</v>
      </c>
      <c r="Z474" s="22" t="e">
        <f>VLOOKUP(C474,[1]!Table1[[Province]:[Ngày HĐ dự phòng]],35,FALSE)</f>
        <v>#REF!</v>
      </c>
      <c r="AA474" s="218" t="e">
        <f>VLOOKUP(C474,[1]!Table1[[Province]:[Ngày HĐ dự phòng]],36,FALSE)</f>
        <v>#REF!</v>
      </c>
      <c r="AB474" s="22" t="e">
        <f>VLOOKUP(C474,[1]!Table1[[Province]:[Ngày HĐ dự phòng]],37,FALSE)</f>
        <v>#REF!</v>
      </c>
      <c r="AC474" s="40" t="e">
        <f t="shared" ref="AC474:AC481" si="543">O474</f>
        <v>#REF!</v>
      </c>
      <c r="AD474" s="43" t="e">
        <f t="shared" ref="AD474:AD481" si="544">AC474*0.1</f>
        <v>#REF!</v>
      </c>
      <c r="AE474" s="43" t="e">
        <f t="shared" ref="AE474:AE481" si="545">AC474+AD474</f>
        <v>#REF!</v>
      </c>
      <c r="AF474" s="39" t="e">
        <f>VLOOKUP(C474,[1]!Table1[[Province]:[Ngày HĐ dự phòng]],13,FALSE)</f>
        <v>#REF!</v>
      </c>
      <c r="AG474" s="39" t="e">
        <f t="shared" ref="AG474:AG481" si="546">AF474</f>
        <v>#REF!</v>
      </c>
      <c r="AH474" s="39">
        <v>44068</v>
      </c>
      <c r="AI474" s="39">
        <v>44097</v>
      </c>
      <c r="AJ474" s="39">
        <v>44097</v>
      </c>
      <c r="AK474" s="231" t="s">
        <v>497</v>
      </c>
      <c r="AL474" s="230">
        <v>44153</v>
      </c>
      <c r="AM474" s="42">
        <v>3008400799</v>
      </c>
      <c r="AN474" s="230">
        <v>44913</v>
      </c>
      <c r="AO474" s="39" t="e">
        <f t="shared" ref="AO474:AO481" si="547">AF474</f>
        <v>#REF!</v>
      </c>
    </row>
    <row r="475" spans="1:41" ht="39">
      <c r="A475" s="11">
        <f t="shared" si="527"/>
        <v>53</v>
      </c>
      <c r="B475" s="16" t="str">
        <f>VLOOKUP(A475,'Tên tỉnh'!$A$3:$C$65,2,FALSE)</f>
        <v>VNPT Tiền Giang</v>
      </c>
      <c r="C475" s="17" t="str">
        <f>VLOOKUP(A475,'Tên tỉnh'!$A$3:$C$65,3,FALSE)</f>
        <v>Tiền Giang</v>
      </c>
      <c r="D475" s="18" t="s">
        <v>485</v>
      </c>
      <c r="E475" s="17" t="s">
        <v>486</v>
      </c>
      <c r="F475" s="19">
        <v>43633</v>
      </c>
      <c r="G475" s="11">
        <v>2</v>
      </c>
      <c r="H475" s="12" t="s">
        <v>488</v>
      </c>
      <c r="I475" s="20">
        <v>44056</v>
      </c>
      <c r="J475" s="21" t="s">
        <v>419</v>
      </c>
      <c r="K475" s="11" t="s">
        <v>26</v>
      </c>
      <c r="L475" s="13">
        <v>829150</v>
      </c>
      <c r="M475" s="13" t="e">
        <f>VLOOKUP(C475,[2]!Table1[[Province]:[Ngày HĐ dự phòng]],5,FALSE)</f>
        <v>#REF!</v>
      </c>
      <c r="N475" s="13" t="e">
        <f>VLOOKUP(C475,[2]!Table1[[Province]:[Ngày HĐ dự phòng]],6,FALSE)</f>
        <v>#REF!</v>
      </c>
      <c r="O475" s="13" t="e">
        <f t="shared" si="516"/>
        <v>#REF!</v>
      </c>
      <c r="P475" s="12"/>
      <c r="Q475" s="22" t="e">
        <f>VLOOKUP(C475,[2]!Table1[[Province]:[Ngày HĐ dự phòng]],14,FALSE)</f>
        <v>#REF!</v>
      </c>
      <c r="R475" s="12"/>
      <c r="S475" s="22">
        <v>44154</v>
      </c>
      <c r="T475" s="22">
        <v>44091</v>
      </c>
      <c r="U475" s="22" t="e">
        <f t="shared" si="540"/>
        <v>#REF!</v>
      </c>
      <c r="V475" s="14" t="e">
        <f t="shared" si="541"/>
        <v>#REF!</v>
      </c>
      <c r="W475" s="12">
        <v>30</v>
      </c>
      <c r="X475" s="14" t="e">
        <f t="shared" si="542"/>
        <v>#REF!</v>
      </c>
      <c r="Y475" s="218" t="e">
        <f>VLOOKUP(C475,[2]!Table1[[Province]:[Ngày HĐ dự phòng]],30,FALSE)</f>
        <v>#REF!</v>
      </c>
      <c r="Z475" s="22" t="e">
        <f>VLOOKUP(C475,[2]!Table1[[Province]:[Ngày HĐ dự phòng]],31,FALSE)</f>
        <v>#REF!</v>
      </c>
      <c r="AA475" s="218" t="e">
        <f>VLOOKUP(C475,[2]!Table1[[Province]:[Ngày HĐ dự phòng]],32,FALSE)</f>
        <v>#REF!</v>
      </c>
      <c r="AB475" s="22" t="e">
        <f>VLOOKUP(C475,[2]!Table1[[Province]:[Ngày HĐ dự phòng]],33,FALSE)</f>
        <v>#REF!</v>
      </c>
      <c r="AC475" s="40" t="e">
        <f t="shared" si="543"/>
        <v>#REF!</v>
      </c>
      <c r="AD475" s="43" t="e">
        <f t="shared" si="544"/>
        <v>#REF!</v>
      </c>
      <c r="AE475" s="43" t="e">
        <f t="shared" si="545"/>
        <v>#REF!</v>
      </c>
      <c r="AF475" s="39" t="e">
        <f>VLOOKUP(C475,[2]!Table1[[Province]:[Ngày HĐ dự phòng]],12,FALSE)</f>
        <v>#REF!</v>
      </c>
      <c r="AG475" s="39" t="e">
        <f t="shared" si="546"/>
        <v>#REF!</v>
      </c>
      <c r="AH475" s="39">
        <v>44091</v>
      </c>
      <c r="AI475" s="39">
        <v>44111</v>
      </c>
      <c r="AJ475" s="39">
        <v>44111</v>
      </c>
      <c r="AK475" s="231" t="s">
        <v>498</v>
      </c>
      <c r="AL475" s="230">
        <v>44154</v>
      </c>
      <c r="AM475" s="42">
        <v>1557031765</v>
      </c>
      <c r="AN475" s="230">
        <v>44914</v>
      </c>
      <c r="AO475" s="39" t="e">
        <f t="shared" si="547"/>
        <v>#REF!</v>
      </c>
    </row>
    <row r="476" spans="1:41" ht="39">
      <c r="A476" s="11">
        <f t="shared" si="527"/>
        <v>53</v>
      </c>
      <c r="B476" s="16" t="str">
        <f>VLOOKUP(A476,'Tên tỉnh'!$A$3:$C$65,2,FALSE)</f>
        <v>VNPT Tiền Giang</v>
      </c>
      <c r="C476" s="17" t="str">
        <f>VLOOKUP(A476,'Tên tỉnh'!$A$3:$C$65,3,FALSE)</f>
        <v>Tiền Giang</v>
      </c>
      <c r="D476" s="18" t="s">
        <v>485</v>
      </c>
      <c r="E476" s="17" t="s">
        <v>486</v>
      </c>
      <c r="F476" s="19">
        <v>43633</v>
      </c>
      <c r="G476" s="11">
        <v>3</v>
      </c>
      <c r="H476" s="12" t="s">
        <v>494</v>
      </c>
      <c r="I476" s="20">
        <v>44056</v>
      </c>
      <c r="J476" s="21" t="s">
        <v>419</v>
      </c>
      <c r="K476" s="11" t="s">
        <v>26</v>
      </c>
      <c r="L476" s="13">
        <v>829150</v>
      </c>
      <c r="M476" s="13" t="e">
        <f>VLOOKUP(C476,[3]!Table1[[Province]:[Ngày HĐ dự phòng]],5,FALSE)</f>
        <v>#REF!</v>
      </c>
      <c r="N476" s="13" t="e">
        <f>VLOOKUP(C476,[3]!Table1[[Province]:[Ngày HĐ dự phòng]],6,FALSE)</f>
        <v>#REF!</v>
      </c>
      <c r="O476" s="13" t="e">
        <f t="shared" si="516"/>
        <v>#REF!</v>
      </c>
      <c r="P476" s="12"/>
      <c r="Q476" s="22" t="e">
        <f>VLOOKUP(C476,[3]!Table1[[Province]:[Ngày HĐ dự phòng]],14,FALSE)</f>
        <v>#REF!</v>
      </c>
      <c r="R476" s="12"/>
      <c r="S476" s="22">
        <v>44180</v>
      </c>
      <c r="T476" s="22">
        <v>44118</v>
      </c>
      <c r="U476" s="22" t="e">
        <f t="shared" si="540"/>
        <v>#REF!</v>
      </c>
      <c r="V476" s="14" t="e">
        <f t="shared" si="541"/>
        <v>#REF!</v>
      </c>
      <c r="W476" s="12">
        <v>30</v>
      </c>
      <c r="X476" s="14" t="e">
        <f t="shared" si="542"/>
        <v>#REF!</v>
      </c>
      <c r="Y476" s="218" t="e">
        <f>VLOOKUP(C476,[3]!Table1[[Province]:[Ngày HĐ dự phòng]],30,FALSE)</f>
        <v>#REF!</v>
      </c>
      <c r="Z476" s="22" t="e">
        <f>VLOOKUP(C476,[3]!Table1[[Province]:[Ngày HĐ dự phòng]],31,FALSE)</f>
        <v>#REF!</v>
      </c>
      <c r="AA476" s="218" t="e">
        <f>VLOOKUP(C476,[3]!Table1[[Province]:[Ngày HĐ dự phòng]],32,FALSE)</f>
        <v>#REF!</v>
      </c>
      <c r="AB476" s="22" t="e">
        <f>VLOOKUP(C476,[3]!Table1[[Province]:[Ngày HĐ dự phòng]],33,FALSE)</f>
        <v>#REF!</v>
      </c>
      <c r="AC476" s="40" t="e">
        <f t="shared" si="543"/>
        <v>#REF!</v>
      </c>
      <c r="AD476" s="43" t="e">
        <f t="shared" si="544"/>
        <v>#REF!</v>
      </c>
      <c r="AE476" s="43" t="e">
        <f t="shared" si="545"/>
        <v>#REF!</v>
      </c>
      <c r="AF476" s="39" t="e">
        <f>VLOOKUP(C476,[3]!Table1[[Province]:[Ngày HĐ dự phòng]],12,FALSE)</f>
        <v>#REF!</v>
      </c>
      <c r="AG476" s="39" t="e">
        <f t="shared" si="546"/>
        <v>#REF!</v>
      </c>
      <c r="AH476" s="39">
        <v>44118</v>
      </c>
      <c r="AI476" s="39">
        <v>44132</v>
      </c>
      <c r="AJ476" s="39">
        <v>44132</v>
      </c>
      <c r="AK476" s="231" t="s">
        <v>499</v>
      </c>
      <c r="AL476" s="230">
        <v>44190</v>
      </c>
      <c r="AM476" s="42">
        <v>1453466784</v>
      </c>
      <c r="AN476" s="230">
        <v>44941</v>
      </c>
      <c r="AO476" s="39" t="e">
        <f t="shared" si="547"/>
        <v>#REF!</v>
      </c>
    </row>
    <row r="477" spans="1:41" ht="39">
      <c r="A477" s="11">
        <f t="shared" si="527"/>
        <v>53</v>
      </c>
      <c r="B477" s="16" t="str">
        <f>VLOOKUP(A477,'Tên tỉnh'!$A$3:$C$65,2,FALSE)</f>
        <v>VNPT Tiền Giang</v>
      </c>
      <c r="C477" s="17" t="str">
        <f>VLOOKUP(A477,'Tên tỉnh'!$A$3:$C$65,3,FALSE)</f>
        <v>Tiền Giang</v>
      </c>
      <c r="D477" s="18" t="s">
        <v>485</v>
      </c>
      <c r="E477" s="17" t="s">
        <v>486</v>
      </c>
      <c r="F477" s="19">
        <v>43633</v>
      </c>
      <c r="G477" s="11">
        <v>4</v>
      </c>
      <c r="H477" s="11" t="s">
        <v>489</v>
      </c>
      <c r="I477" s="20">
        <v>44056</v>
      </c>
      <c r="J477" s="21" t="s">
        <v>419</v>
      </c>
      <c r="K477" s="11" t="s">
        <v>26</v>
      </c>
      <c r="L477" s="13">
        <v>829150</v>
      </c>
      <c r="M477" s="13" t="e">
        <f>VLOOKUP(C477,[4]!Table1[[Province]:[Ngày HĐ dự phòng]],6,FALSE)</f>
        <v>#REF!</v>
      </c>
      <c r="N477" s="13" t="e">
        <f>VLOOKUP(C477,[4]!Table1[[Province]:[Ngày HĐ dự phòng]],7,FALSE)</f>
        <v>#REF!</v>
      </c>
      <c r="O477" s="13" t="e">
        <f t="shared" si="516"/>
        <v>#REF!</v>
      </c>
      <c r="P477" s="12"/>
      <c r="Q477" s="22" t="e">
        <f>VLOOKUP(C477,[4]!Table1[[Province]:[Ngày HĐ dự phòng]],16,FALSE)</f>
        <v>#REF!</v>
      </c>
      <c r="R477" s="12"/>
      <c r="S477" s="22">
        <v>44208</v>
      </c>
      <c r="T477" s="22">
        <v>44127</v>
      </c>
      <c r="U477" s="22" t="e">
        <f t="shared" si="540"/>
        <v>#REF!</v>
      </c>
      <c r="V477" s="14" t="e">
        <f t="shared" si="541"/>
        <v>#REF!</v>
      </c>
      <c r="W477" s="12">
        <v>30</v>
      </c>
      <c r="X477" s="14" t="e">
        <f t="shared" si="542"/>
        <v>#REF!</v>
      </c>
      <c r="Y477" s="218" t="e">
        <f>VLOOKUP(C477,[4]!Table1[[Province]:[Ngày HĐ dự phòng]],32,FALSE)</f>
        <v>#REF!</v>
      </c>
      <c r="Z477" s="22" t="e">
        <f>VLOOKUP(C477,[4]!Table1[[Province]:[Ngày HĐ dự phòng]],33,FALSE)</f>
        <v>#REF!</v>
      </c>
      <c r="AA477" s="218" t="e">
        <f>VLOOKUP(C477,[4]!Table1[[Province]:[Ngày HĐ dự phòng]],34,FALSE)</f>
        <v>#REF!</v>
      </c>
      <c r="AB477" s="22" t="e">
        <f>VLOOKUP(C477,[4]!Table1[[Province]:[Ngày HĐ dự phòng]],35,FALSE)</f>
        <v>#REF!</v>
      </c>
      <c r="AC477" s="40" t="e">
        <f t="shared" si="543"/>
        <v>#REF!</v>
      </c>
      <c r="AD477" s="43" t="e">
        <f t="shared" si="544"/>
        <v>#REF!</v>
      </c>
      <c r="AE477" s="43" t="e">
        <f t="shared" si="545"/>
        <v>#REF!</v>
      </c>
      <c r="AF477" s="39" t="e">
        <f>VLOOKUP(C477,[4]!Table1[[Province]:[Ngày HĐ dự phòng]],13,FALSE)</f>
        <v>#REF!</v>
      </c>
      <c r="AG477" s="39" t="e">
        <f t="shared" si="546"/>
        <v>#REF!</v>
      </c>
      <c r="AH477" s="39">
        <v>44127</v>
      </c>
      <c r="AI477" s="39">
        <v>44161</v>
      </c>
      <c r="AJ477" s="39">
        <v>44161</v>
      </c>
      <c r="AK477" s="231" t="s">
        <v>500</v>
      </c>
      <c r="AL477" s="230">
        <v>44214</v>
      </c>
      <c r="AM477" s="42">
        <v>241970845</v>
      </c>
      <c r="AN477" s="230">
        <v>44970</v>
      </c>
      <c r="AO477" s="39" t="e">
        <f t="shared" si="547"/>
        <v>#REF!</v>
      </c>
    </row>
    <row r="478" spans="1:41" ht="39">
      <c r="A478" s="11">
        <f t="shared" si="527"/>
        <v>53</v>
      </c>
      <c r="B478" s="16" t="str">
        <f>VLOOKUP(A478,'Tên tỉnh'!$A$3:$C$65,2,FALSE)</f>
        <v>VNPT Tiền Giang</v>
      </c>
      <c r="C478" s="17" t="str">
        <f>VLOOKUP(A478,'Tên tỉnh'!$A$3:$C$65,3,FALSE)</f>
        <v>Tiền Giang</v>
      </c>
      <c r="D478" s="18" t="s">
        <v>485</v>
      </c>
      <c r="E478" s="17" t="s">
        <v>486</v>
      </c>
      <c r="F478" s="19">
        <v>43633</v>
      </c>
      <c r="G478" s="11">
        <v>5</v>
      </c>
      <c r="H478" s="11" t="s">
        <v>490</v>
      </c>
      <c r="I478" s="20">
        <v>44056</v>
      </c>
      <c r="J478" s="21" t="s">
        <v>419</v>
      </c>
      <c r="K478" s="11" t="s">
        <v>26</v>
      </c>
      <c r="L478" s="13">
        <v>829150</v>
      </c>
      <c r="M478" s="13" t="e">
        <f>VLOOKUP(C478,[5]!Table1[[Province]:[Ngày HĐ dự phòng]],5,FALSE)</f>
        <v>#REF!</v>
      </c>
      <c r="N478" s="13" t="e">
        <f>VLOOKUP(C478,[5]!Table1[[Province]:[Ngày HĐ dự phòng]],6,FALSE)</f>
        <v>#REF!</v>
      </c>
      <c r="O478" s="13" t="e">
        <f t="shared" si="516"/>
        <v>#REF!</v>
      </c>
      <c r="P478" s="12"/>
      <c r="Q478" s="22" t="e">
        <f>VLOOKUP(C478,[5]!Table1[[Province]:[Ngày HĐ dự phòng]],14,FALSE)</f>
        <v>#REF!</v>
      </c>
      <c r="R478" s="12"/>
      <c r="S478" s="22">
        <v>44210</v>
      </c>
      <c r="T478" s="22">
        <v>44148</v>
      </c>
      <c r="U478" s="22" t="e">
        <f t="shared" si="540"/>
        <v>#REF!</v>
      </c>
      <c r="V478" s="14" t="e">
        <f t="shared" si="541"/>
        <v>#REF!</v>
      </c>
      <c r="W478" s="12">
        <v>30</v>
      </c>
      <c r="X478" s="14" t="e">
        <f t="shared" si="542"/>
        <v>#REF!</v>
      </c>
      <c r="Y478" s="218" t="e">
        <f>VLOOKUP(C478,[5]!Table1[[Province]:[Ngày HĐ dự phòng]],30,FALSE)</f>
        <v>#REF!</v>
      </c>
      <c r="Z478" s="22" t="e">
        <f>VLOOKUP(C478,[5]!Table1[[Province]:[Ngày HĐ dự phòng]],31,FALSE)</f>
        <v>#REF!</v>
      </c>
      <c r="AA478" s="218" t="e">
        <f>VLOOKUP(C478,[5]!Table1[[Province]:[Ngày HĐ dự phòng]],32,FALSE)</f>
        <v>#REF!</v>
      </c>
      <c r="AB478" s="22" t="e">
        <f>VLOOKUP(C478,[5]!Table1[[Province]:[Ngày HĐ dự phòng]],33,FALSE)</f>
        <v>#REF!</v>
      </c>
      <c r="AC478" s="40" t="e">
        <f t="shared" si="543"/>
        <v>#REF!</v>
      </c>
      <c r="AD478" s="43" t="e">
        <f t="shared" si="544"/>
        <v>#REF!</v>
      </c>
      <c r="AE478" s="43" t="e">
        <f t="shared" si="545"/>
        <v>#REF!</v>
      </c>
      <c r="AF478" s="39" t="e">
        <f>VLOOKUP(C478,[5]!Table1[[Province]:[Ngày HĐ dự phòng]],12,FALSE)</f>
        <v>#REF!</v>
      </c>
      <c r="AG478" s="39" t="e">
        <f t="shared" si="546"/>
        <v>#REF!</v>
      </c>
      <c r="AH478" s="39">
        <v>44148</v>
      </c>
      <c r="AI478" s="39">
        <v>44162</v>
      </c>
      <c r="AJ478" s="39">
        <v>44162</v>
      </c>
      <c r="AK478" s="232" t="s">
        <v>501</v>
      </c>
      <c r="AL478" s="230">
        <v>44214</v>
      </c>
      <c r="AM478" s="42">
        <v>786063220</v>
      </c>
      <c r="AN478" s="230">
        <v>44970</v>
      </c>
      <c r="AO478" s="39" t="e">
        <f t="shared" si="547"/>
        <v>#REF!</v>
      </c>
    </row>
    <row r="479" spans="1:41" ht="39">
      <c r="A479" s="11">
        <f t="shared" si="527"/>
        <v>53</v>
      </c>
      <c r="B479" s="16" t="str">
        <f>VLOOKUP(A479,'Tên tỉnh'!$A$3:$C$65,2,FALSE)</f>
        <v>VNPT Tiền Giang</v>
      </c>
      <c r="C479" s="17" t="str">
        <f>VLOOKUP(A479,'Tên tỉnh'!$A$3:$C$65,3,FALSE)</f>
        <v>Tiền Giang</v>
      </c>
      <c r="D479" s="18" t="s">
        <v>485</v>
      </c>
      <c r="E479" s="17" t="s">
        <v>486</v>
      </c>
      <c r="F479" s="19">
        <v>43633</v>
      </c>
      <c r="G479" s="11">
        <v>6</v>
      </c>
      <c r="H479" s="12" t="s">
        <v>491</v>
      </c>
      <c r="I479" s="20">
        <v>44056</v>
      </c>
      <c r="J479" s="21" t="s">
        <v>419</v>
      </c>
      <c r="K479" s="11" t="s">
        <v>26</v>
      </c>
      <c r="L479" s="13">
        <v>829150</v>
      </c>
      <c r="M479" s="13" t="e">
        <f>VLOOKUP(C479,[6]!Table1[[Province]:[Ngày HĐ dự phòng]],5,FALSE)</f>
        <v>#REF!</v>
      </c>
      <c r="N479" s="13" t="e">
        <f>VLOOKUP(C479,[6]!Table1[[Province]:[Ngày HĐ dự phòng]],6,FALSE)</f>
        <v>#REF!</v>
      </c>
      <c r="O479" s="13" t="e">
        <f t="shared" si="516"/>
        <v>#REF!</v>
      </c>
      <c r="P479" s="12"/>
      <c r="Q479" s="22" t="e">
        <f>VLOOKUP(C479,[6]!Table1[[Province]:[Ngày HĐ dự phòng]],14,FALSE)</f>
        <v>#REF!</v>
      </c>
      <c r="R479" s="12"/>
      <c r="S479" s="22">
        <v>44251</v>
      </c>
      <c r="T479" s="22">
        <v>44179</v>
      </c>
      <c r="U479" s="22" t="e">
        <f t="shared" si="540"/>
        <v>#REF!</v>
      </c>
      <c r="V479" s="14" t="e">
        <f t="shared" si="541"/>
        <v>#REF!</v>
      </c>
      <c r="W479" s="12">
        <v>30</v>
      </c>
      <c r="X479" s="14" t="e">
        <f t="shared" si="542"/>
        <v>#REF!</v>
      </c>
      <c r="Y479" s="218" t="e">
        <f>VLOOKUP(C479,[6]!Table1[[Province]:[Ngày HĐ dự phòng]],30,FALSE)</f>
        <v>#REF!</v>
      </c>
      <c r="Z479" s="22" t="e">
        <f>VLOOKUP(C479,[6]!Table1[[Province]:[Ngày HĐ dự phòng]],31,FALSE)</f>
        <v>#REF!</v>
      </c>
      <c r="AA479" s="218" t="e">
        <f>VLOOKUP(C479,[6]!Table1[[Province]:[Ngày HĐ dự phòng]],32,FALSE)</f>
        <v>#REF!</v>
      </c>
      <c r="AB479" s="22" t="e">
        <f>VLOOKUP(C479,[6]!Table1[[Province]:[Ngày HĐ dự phòng]],33,FALSE)</f>
        <v>#REF!</v>
      </c>
      <c r="AC479" s="40" t="e">
        <f t="shared" si="543"/>
        <v>#REF!</v>
      </c>
      <c r="AD479" s="43" t="e">
        <f t="shared" si="544"/>
        <v>#REF!</v>
      </c>
      <c r="AE479" s="43" t="e">
        <f t="shared" si="545"/>
        <v>#REF!</v>
      </c>
      <c r="AF479" s="39" t="e">
        <f>VLOOKUP(C479,[6]!Table1[[Province]:[Ngày HĐ dự phòng]],12,FALSE)</f>
        <v>#REF!</v>
      </c>
      <c r="AG479" s="39" t="e">
        <f t="shared" si="546"/>
        <v>#REF!</v>
      </c>
      <c r="AH479" s="39">
        <v>44179</v>
      </c>
      <c r="AI479" s="39">
        <v>44190</v>
      </c>
      <c r="AJ479" s="39">
        <v>44190</v>
      </c>
      <c r="AK479" s="232" t="s">
        <v>502</v>
      </c>
      <c r="AL479" s="230">
        <v>44259</v>
      </c>
      <c r="AM479" s="42">
        <v>1476131599</v>
      </c>
      <c r="AN479" s="230">
        <v>45012</v>
      </c>
      <c r="AO479" s="39" t="e">
        <f t="shared" si="547"/>
        <v>#REF!</v>
      </c>
    </row>
    <row r="480" spans="1:41" ht="39">
      <c r="A480" s="11">
        <f t="shared" si="527"/>
        <v>53</v>
      </c>
      <c r="B480" s="16" t="str">
        <f>VLOOKUP(A480,'Tên tỉnh'!$A$3:$C$65,2,FALSE)</f>
        <v>VNPT Tiền Giang</v>
      </c>
      <c r="C480" s="17" t="str">
        <f>VLOOKUP(A480,'Tên tỉnh'!$A$3:$C$65,3,FALSE)</f>
        <v>Tiền Giang</v>
      </c>
      <c r="D480" s="18" t="s">
        <v>485</v>
      </c>
      <c r="E480" s="17" t="s">
        <v>486</v>
      </c>
      <c r="F480" s="19">
        <v>43633</v>
      </c>
      <c r="G480" s="11">
        <v>7</v>
      </c>
      <c r="H480" s="11" t="s">
        <v>492</v>
      </c>
      <c r="I480" s="20">
        <v>44056</v>
      </c>
      <c r="J480" s="21" t="s">
        <v>419</v>
      </c>
      <c r="K480" s="11" t="s">
        <v>26</v>
      </c>
      <c r="L480" s="13">
        <v>829150</v>
      </c>
      <c r="M480" s="13" t="e">
        <f>VLOOKUP(C479,[7]!Table1[[Province]:[Ngày HĐ dự phòng]],6,FALSE)</f>
        <v>#REF!</v>
      </c>
      <c r="N480" s="13" t="e">
        <f>VLOOKUP(C479,[7]!Table1[[Province]:[Ngày HĐ dự phòng]],7,FALSE)</f>
        <v>#REF!</v>
      </c>
      <c r="O480" s="13" t="e">
        <f t="shared" si="516"/>
        <v>#REF!</v>
      </c>
      <c r="P480" s="12"/>
      <c r="Q480" s="22" t="e">
        <f>VLOOKUP(C479,[7]!Table1[[Province]:[Ngày HĐ dự phòng]],16,FALSE)</f>
        <v>#REF!</v>
      </c>
      <c r="R480" s="12"/>
      <c r="S480" s="22">
        <v>44263</v>
      </c>
      <c r="T480" s="22">
        <v>44200</v>
      </c>
      <c r="U480" s="22" t="e">
        <f t="shared" si="540"/>
        <v>#REF!</v>
      </c>
      <c r="V480" s="14" t="e">
        <f t="shared" si="541"/>
        <v>#REF!</v>
      </c>
      <c r="W480" s="12">
        <v>30</v>
      </c>
      <c r="X480" s="14" t="e">
        <f t="shared" si="542"/>
        <v>#REF!</v>
      </c>
      <c r="Y480" s="218" t="e">
        <f>VLOOKUP(C479,[7]!Table1[[Province]:[Ngày HĐ dự phòng]],32,FALSE)</f>
        <v>#REF!</v>
      </c>
      <c r="Z480" s="22" t="e">
        <f>VLOOKUP(C479,[7]!Table1[[Province]:[Ngày HĐ dự phòng]],33,FALSE)</f>
        <v>#REF!</v>
      </c>
      <c r="AA480" s="218" t="e">
        <f>VLOOKUP(C479,[7]!Table1[[Province]:[Ngày HĐ dự phòng]],34,FALSE)</f>
        <v>#REF!</v>
      </c>
      <c r="AB480" s="22" t="e">
        <f>VLOOKUP(C479,[7]!Table1[[Province]:[Ngày HĐ dự phòng]],35,FALSE)</f>
        <v>#REF!</v>
      </c>
      <c r="AC480" s="40" t="e">
        <f t="shared" si="543"/>
        <v>#REF!</v>
      </c>
      <c r="AD480" s="43" t="e">
        <f t="shared" si="544"/>
        <v>#REF!</v>
      </c>
      <c r="AE480" s="43" t="e">
        <f t="shared" si="545"/>
        <v>#REF!</v>
      </c>
      <c r="AF480" s="39" t="e">
        <f>VLOOKUP(C479,[7]!Table1[[Province]:[Ngày HĐ dự phòng]],13,FALSE)</f>
        <v>#REF!</v>
      </c>
      <c r="AG480" s="39" t="e">
        <f t="shared" si="546"/>
        <v>#REF!</v>
      </c>
      <c r="AH480" s="39">
        <v>44200</v>
      </c>
      <c r="AI480" s="39">
        <v>44210</v>
      </c>
      <c r="AJ480" s="39">
        <v>44210</v>
      </c>
      <c r="AK480" s="232" t="s">
        <v>503</v>
      </c>
      <c r="AL480" s="230">
        <v>44272</v>
      </c>
      <c r="AM480" s="42">
        <v>492515100</v>
      </c>
      <c r="AN480" s="230">
        <v>45023</v>
      </c>
      <c r="AO480" s="39" t="e">
        <f t="shared" si="547"/>
        <v>#REF!</v>
      </c>
    </row>
    <row r="481" spans="1:41" ht="39">
      <c r="A481" s="11">
        <f t="shared" si="527"/>
        <v>53</v>
      </c>
      <c r="B481" s="16" t="str">
        <f>VLOOKUP(A481,'Tên tỉnh'!$A$3:$C$65,2,FALSE)</f>
        <v>VNPT Tiền Giang</v>
      </c>
      <c r="C481" s="17" t="str">
        <f>VLOOKUP(A481,'Tên tỉnh'!$A$3:$C$65,3,FALSE)</f>
        <v>Tiền Giang</v>
      </c>
      <c r="D481" s="18" t="s">
        <v>485</v>
      </c>
      <c r="E481" s="17" t="s">
        <v>486</v>
      </c>
      <c r="F481" s="19">
        <v>43633</v>
      </c>
      <c r="G481" s="11">
        <v>8</v>
      </c>
      <c r="H481" s="11" t="s">
        <v>493</v>
      </c>
      <c r="I481" s="20">
        <v>44056</v>
      </c>
      <c r="J481" s="21" t="s">
        <v>419</v>
      </c>
      <c r="K481" s="11" t="s">
        <v>26</v>
      </c>
      <c r="L481" s="13">
        <v>829150</v>
      </c>
      <c r="M481" s="13" t="e">
        <f>VLOOKUP(C481,[8]Sheet1!$B$2:$AH$2,5,FALSE)</f>
        <v>#N/A</v>
      </c>
      <c r="N481" s="13" t="e">
        <f>VLOOKUP(C481,[8]Sheet1!$B$2:$AH$2,6,FALSE)</f>
        <v>#N/A</v>
      </c>
      <c r="O481" s="13" t="e">
        <f t="shared" si="516"/>
        <v>#N/A</v>
      </c>
      <c r="P481" s="12"/>
      <c r="Q481" s="22" t="e">
        <f>VLOOKUP(C481,[8]Sheet1!$B$2:$AH$2,14,FALSE)</f>
        <v>#N/A</v>
      </c>
      <c r="R481" s="12"/>
      <c r="S481" s="22">
        <v>44279</v>
      </c>
      <c r="T481" s="22">
        <v>44223</v>
      </c>
      <c r="U481" s="22" t="e">
        <f t="shared" si="540"/>
        <v>#N/A</v>
      </c>
      <c r="V481" s="14" t="e">
        <f t="shared" si="541"/>
        <v>#N/A</v>
      </c>
      <c r="W481" s="12">
        <v>30</v>
      </c>
      <c r="X481" s="14" t="e">
        <f t="shared" si="542"/>
        <v>#N/A</v>
      </c>
      <c r="Y481" s="218" t="e">
        <f>VLOOKUP(C481,[8]Sheet1!$B$2:$AH$2,30,FALSE)</f>
        <v>#N/A</v>
      </c>
      <c r="Z481" s="22" t="e">
        <f>VLOOKUP(C481,[8]Sheet1!$B$2:$AH$2,31,FALSE)</f>
        <v>#N/A</v>
      </c>
      <c r="AA481" s="218" t="e">
        <f>VLOOKUP(C481,[8]Sheet1!$B$2:$AH$2,32,FALSE)</f>
        <v>#N/A</v>
      </c>
      <c r="AB481" s="22" t="e">
        <f>VLOOKUP(C481,[8]Sheet1!$B$2:$AH$2,33,FALSE)</f>
        <v>#N/A</v>
      </c>
      <c r="AC481" s="40" t="e">
        <f t="shared" si="543"/>
        <v>#N/A</v>
      </c>
      <c r="AD481" s="43" t="e">
        <f t="shared" si="544"/>
        <v>#N/A</v>
      </c>
      <c r="AE481" s="43" t="e">
        <f t="shared" si="545"/>
        <v>#N/A</v>
      </c>
      <c r="AF481" s="39" t="e">
        <f>VLOOKUP(C481,[8]Sheet1!$B$2:$AH$2,12,FALSE)</f>
        <v>#N/A</v>
      </c>
      <c r="AG481" s="39" t="e">
        <f t="shared" si="546"/>
        <v>#N/A</v>
      </c>
      <c r="AH481" s="39">
        <v>44223</v>
      </c>
      <c r="AI481" s="39">
        <v>44230</v>
      </c>
      <c r="AJ481" s="39">
        <v>44230</v>
      </c>
      <c r="AK481" s="232" t="s">
        <v>504</v>
      </c>
      <c r="AL481" s="230">
        <v>44288</v>
      </c>
      <c r="AM481" s="42">
        <v>262218688</v>
      </c>
      <c r="AN481" s="230">
        <v>45040</v>
      </c>
      <c r="AO481" s="39" t="e">
        <f t="shared" si="547"/>
        <v>#N/A</v>
      </c>
    </row>
    <row r="482" spans="1:41" ht="28.5" customHeight="1">
      <c r="A482" s="23"/>
      <c r="B482" s="24" t="str">
        <f t="shared" ref="B482" si="548">B474&amp;" Total"</f>
        <v>VNPT Tiền Giang Total</v>
      </c>
      <c r="C482" s="24"/>
      <c r="D482" s="25"/>
      <c r="E482" s="228"/>
      <c r="F482" s="26"/>
      <c r="G482" s="23"/>
      <c r="H482" s="25"/>
      <c r="I482" s="26"/>
      <c r="J482" s="27"/>
      <c r="K482" s="25"/>
      <c r="L482" s="28"/>
      <c r="M482" s="28"/>
      <c r="N482" s="28"/>
      <c r="O482" s="29" t="e">
        <f t="shared" ref="O482" si="549">SUBTOTAL(9,O474:O481)</f>
        <v>#REF!</v>
      </c>
      <c r="P482" s="12"/>
      <c r="Q482" s="11"/>
      <c r="R482" s="28"/>
      <c r="S482" s="30"/>
      <c r="T482" s="31"/>
      <c r="U482" s="22"/>
      <c r="V482" s="32"/>
      <c r="W482" s="33"/>
      <c r="X482" s="14"/>
      <c r="Y482" s="218"/>
      <c r="Z482" s="22"/>
      <c r="AA482" s="218"/>
      <c r="AB482" s="22"/>
      <c r="AC482" s="38"/>
      <c r="AD482" s="38"/>
      <c r="AE482" s="38"/>
      <c r="AF482" s="38"/>
      <c r="AG482" s="38"/>
      <c r="AH482" s="38"/>
      <c r="AI482" s="38"/>
      <c r="AJ482" s="38"/>
      <c r="AK482" s="38"/>
      <c r="AL482" s="38"/>
      <c r="AM482" s="38"/>
      <c r="AN482" s="38"/>
      <c r="AO482" s="38"/>
    </row>
    <row r="483" spans="1:41" ht="39">
      <c r="A483" s="11">
        <f t="shared" si="527"/>
        <v>54</v>
      </c>
      <c r="B483" s="16" t="str">
        <f>VLOOKUP(A483,'Tên tỉnh'!$A$3:$C$65,2,FALSE)</f>
        <v>VNPT Tuyên Quang</v>
      </c>
      <c r="C483" s="17" t="str">
        <f>VLOOKUP(A483,'Tên tỉnh'!$A$3:$C$65,3,FALSE)</f>
        <v>Tuyên Quang</v>
      </c>
      <c r="D483" s="18" t="s">
        <v>485</v>
      </c>
      <c r="E483" s="17" t="s">
        <v>486</v>
      </c>
      <c r="F483" s="19">
        <v>43633</v>
      </c>
      <c r="G483" s="11">
        <v>1</v>
      </c>
      <c r="H483" s="11" t="s">
        <v>487</v>
      </c>
      <c r="I483" s="20">
        <v>44056</v>
      </c>
      <c r="J483" s="21" t="s">
        <v>419</v>
      </c>
      <c r="K483" s="11" t="s">
        <v>26</v>
      </c>
      <c r="L483" s="13">
        <v>829150</v>
      </c>
      <c r="M483" s="13" t="e">
        <f>VLOOKUP(C483,[1]!Table1[[Province]:[Ngày HĐ dự phòng]],5,FALSE)</f>
        <v>#REF!</v>
      </c>
      <c r="N483" s="13" t="e">
        <f>VLOOKUP(C483,[1]!Table1[[Province]:[Ngày HĐ dự phòng]],6,FALSE)</f>
        <v>#REF!</v>
      </c>
      <c r="O483" s="13" t="e">
        <f t="shared" si="516"/>
        <v>#REF!</v>
      </c>
      <c r="P483" s="12"/>
      <c r="Q483" s="22" t="e">
        <f>VLOOKUP(C483,[1]!Table1[[Province]:[Ngày HĐ dự phòng]],15,FALSE)</f>
        <v>#REF!</v>
      </c>
      <c r="R483" s="12"/>
      <c r="S483" s="22">
        <v>44153</v>
      </c>
      <c r="T483" s="22">
        <v>44068</v>
      </c>
      <c r="U483" s="22" t="e">
        <f t="shared" ref="U483:U490" si="550">Q483</f>
        <v>#REF!</v>
      </c>
      <c r="V483" s="14" t="e">
        <f t="shared" ref="V483:V490" si="551">U483-T483+1</f>
        <v>#REF!</v>
      </c>
      <c r="W483" s="12">
        <v>45</v>
      </c>
      <c r="X483" s="14" t="e">
        <f t="shared" ref="X483:X490" si="552">V483-W483</f>
        <v>#REF!</v>
      </c>
      <c r="Y483" s="218" t="e">
        <f>VLOOKUP(C483,[1]!Table1[[Province]:[Ngày HĐ dự phòng]],34,FALSE)</f>
        <v>#REF!</v>
      </c>
      <c r="Z483" s="22" t="e">
        <f>VLOOKUP(C483,[1]!Table1[[Province]:[Ngày HĐ dự phòng]],35,FALSE)</f>
        <v>#REF!</v>
      </c>
      <c r="AA483" s="218" t="e">
        <f>VLOOKUP(C483,[1]!Table1[[Province]:[Ngày HĐ dự phòng]],36,FALSE)</f>
        <v>#REF!</v>
      </c>
      <c r="AB483" s="22" t="e">
        <f>VLOOKUP(C483,[1]!Table1[[Province]:[Ngày HĐ dự phòng]],37,FALSE)</f>
        <v>#REF!</v>
      </c>
      <c r="AC483" s="40" t="e">
        <f t="shared" ref="AC483:AC490" si="553">O483</f>
        <v>#REF!</v>
      </c>
      <c r="AD483" s="43" t="e">
        <f t="shared" ref="AD483:AD490" si="554">AC483*0.1</f>
        <v>#REF!</v>
      </c>
      <c r="AE483" s="43" t="e">
        <f t="shared" ref="AE483:AE490" si="555">AC483+AD483</f>
        <v>#REF!</v>
      </c>
      <c r="AF483" s="39" t="e">
        <f>VLOOKUP(C483,[1]!Table1[[Province]:[Ngày HĐ dự phòng]],13,FALSE)</f>
        <v>#REF!</v>
      </c>
      <c r="AG483" s="39" t="e">
        <f t="shared" ref="AG483:AG490" si="556">AF483</f>
        <v>#REF!</v>
      </c>
      <c r="AH483" s="39">
        <v>44068</v>
      </c>
      <c r="AI483" s="39">
        <v>44097</v>
      </c>
      <c r="AJ483" s="39">
        <v>44097</v>
      </c>
      <c r="AK483" s="231" t="s">
        <v>497</v>
      </c>
      <c r="AL483" s="230">
        <v>44153</v>
      </c>
      <c r="AM483" s="42">
        <v>3008400799</v>
      </c>
      <c r="AN483" s="230">
        <v>44913</v>
      </c>
      <c r="AO483" s="39" t="e">
        <f t="shared" ref="AO483:AO490" si="557">AF483</f>
        <v>#REF!</v>
      </c>
    </row>
    <row r="484" spans="1:41" ht="39">
      <c r="A484" s="11">
        <f t="shared" si="527"/>
        <v>54</v>
      </c>
      <c r="B484" s="16" t="str">
        <f>VLOOKUP(A484,'Tên tỉnh'!$A$3:$C$65,2,FALSE)</f>
        <v>VNPT Tuyên Quang</v>
      </c>
      <c r="C484" s="17" t="str">
        <f>VLOOKUP(A484,'Tên tỉnh'!$A$3:$C$65,3,FALSE)</f>
        <v>Tuyên Quang</v>
      </c>
      <c r="D484" s="18" t="s">
        <v>485</v>
      </c>
      <c r="E484" s="17" t="s">
        <v>486</v>
      </c>
      <c r="F484" s="19">
        <v>43633</v>
      </c>
      <c r="G484" s="11">
        <v>2</v>
      </c>
      <c r="H484" s="12" t="s">
        <v>488</v>
      </c>
      <c r="I484" s="20">
        <v>44056</v>
      </c>
      <c r="J484" s="21" t="s">
        <v>419</v>
      </c>
      <c r="K484" s="11" t="s">
        <v>26</v>
      </c>
      <c r="L484" s="13">
        <v>829150</v>
      </c>
      <c r="M484" s="13" t="e">
        <f>VLOOKUP(C484,[2]!Table1[[Province]:[Ngày HĐ dự phòng]],5,FALSE)</f>
        <v>#REF!</v>
      </c>
      <c r="N484" s="13" t="e">
        <f>VLOOKUP(C484,[2]!Table1[[Province]:[Ngày HĐ dự phòng]],6,FALSE)</f>
        <v>#REF!</v>
      </c>
      <c r="O484" s="13" t="e">
        <f t="shared" si="516"/>
        <v>#REF!</v>
      </c>
      <c r="P484" s="12"/>
      <c r="Q484" s="22" t="e">
        <f>VLOOKUP(C484,[2]!Table1[[Province]:[Ngày HĐ dự phòng]],14,FALSE)</f>
        <v>#REF!</v>
      </c>
      <c r="R484" s="12"/>
      <c r="S484" s="22">
        <v>44154</v>
      </c>
      <c r="T484" s="22">
        <v>44091</v>
      </c>
      <c r="U484" s="22" t="e">
        <f t="shared" si="550"/>
        <v>#REF!</v>
      </c>
      <c r="V484" s="14" t="e">
        <f t="shared" si="551"/>
        <v>#REF!</v>
      </c>
      <c r="W484" s="12">
        <v>30</v>
      </c>
      <c r="X484" s="14" t="e">
        <f t="shared" si="552"/>
        <v>#REF!</v>
      </c>
      <c r="Y484" s="218" t="e">
        <f>VLOOKUP(C484,[2]!Table1[[Province]:[Ngày HĐ dự phòng]],30,FALSE)</f>
        <v>#REF!</v>
      </c>
      <c r="Z484" s="22" t="e">
        <f>VLOOKUP(C484,[2]!Table1[[Province]:[Ngày HĐ dự phòng]],31,FALSE)</f>
        <v>#REF!</v>
      </c>
      <c r="AA484" s="218" t="e">
        <f>VLOOKUP(C484,[2]!Table1[[Province]:[Ngày HĐ dự phòng]],32,FALSE)</f>
        <v>#REF!</v>
      </c>
      <c r="AB484" s="22" t="e">
        <f>VLOOKUP(C484,[2]!Table1[[Province]:[Ngày HĐ dự phòng]],33,FALSE)</f>
        <v>#REF!</v>
      </c>
      <c r="AC484" s="40" t="e">
        <f t="shared" si="553"/>
        <v>#REF!</v>
      </c>
      <c r="AD484" s="43" t="e">
        <f t="shared" si="554"/>
        <v>#REF!</v>
      </c>
      <c r="AE484" s="43" t="e">
        <f t="shared" si="555"/>
        <v>#REF!</v>
      </c>
      <c r="AF484" s="39" t="e">
        <f>VLOOKUP(C484,[2]!Table1[[Province]:[Ngày HĐ dự phòng]],12,FALSE)</f>
        <v>#REF!</v>
      </c>
      <c r="AG484" s="39" t="e">
        <f t="shared" si="556"/>
        <v>#REF!</v>
      </c>
      <c r="AH484" s="39">
        <v>44091</v>
      </c>
      <c r="AI484" s="39">
        <v>44111</v>
      </c>
      <c r="AJ484" s="39">
        <v>44111</v>
      </c>
      <c r="AK484" s="231" t="s">
        <v>498</v>
      </c>
      <c r="AL484" s="230">
        <v>44154</v>
      </c>
      <c r="AM484" s="42">
        <v>1557031765</v>
      </c>
      <c r="AN484" s="230">
        <v>44914</v>
      </c>
      <c r="AO484" s="39" t="e">
        <f t="shared" si="557"/>
        <v>#REF!</v>
      </c>
    </row>
    <row r="485" spans="1:41" ht="39">
      <c r="A485" s="11">
        <f t="shared" si="527"/>
        <v>54</v>
      </c>
      <c r="B485" s="16" t="str">
        <f>VLOOKUP(A485,'Tên tỉnh'!$A$3:$C$65,2,FALSE)</f>
        <v>VNPT Tuyên Quang</v>
      </c>
      <c r="C485" s="17" t="str">
        <f>VLOOKUP(A485,'Tên tỉnh'!$A$3:$C$65,3,FALSE)</f>
        <v>Tuyên Quang</v>
      </c>
      <c r="D485" s="18" t="s">
        <v>485</v>
      </c>
      <c r="E485" s="17" t="s">
        <v>486</v>
      </c>
      <c r="F485" s="19">
        <v>43633</v>
      </c>
      <c r="G485" s="11">
        <v>3</v>
      </c>
      <c r="H485" s="12" t="s">
        <v>494</v>
      </c>
      <c r="I485" s="20">
        <v>44056</v>
      </c>
      <c r="J485" s="21" t="s">
        <v>419</v>
      </c>
      <c r="K485" s="11" t="s">
        <v>26</v>
      </c>
      <c r="L485" s="13">
        <v>829150</v>
      </c>
      <c r="M485" s="13" t="e">
        <f>VLOOKUP(C485,[3]!Table1[[Province]:[Ngày HĐ dự phòng]],5,FALSE)</f>
        <v>#REF!</v>
      </c>
      <c r="N485" s="13" t="e">
        <f>VLOOKUP(C485,[3]!Table1[[Province]:[Ngày HĐ dự phòng]],6,FALSE)</f>
        <v>#REF!</v>
      </c>
      <c r="O485" s="13" t="e">
        <f t="shared" si="516"/>
        <v>#REF!</v>
      </c>
      <c r="P485" s="12"/>
      <c r="Q485" s="22" t="e">
        <f>VLOOKUP(C485,[3]!Table1[[Province]:[Ngày HĐ dự phòng]],14,FALSE)</f>
        <v>#REF!</v>
      </c>
      <c r="R485" s="12"/>
      <c r="S485" s="22">
        <v>44180</v>
      </c>
      <c r="T485" s="22">
        <v>44118</v>
      </c>
      <c r="U485" s="22" t="e">
        <f t="shared" si="550"/>
        <v>#REF!</v>
      </c>
      <c r="V485" s="14" t="e">
        <f t="shared" si="551"/>
        <v>#REF!</v>
      </c>
      <c r="W485" s="12">
        <v>30</v>
      </c>
      <c r="X485" s="14" t="e">
        <f t="shared" si="552"/>
        <v>#REF!</v>
      </c>
      <c r="Y485" s="218" t="e">
        <f>VLOOKUP(C485,[3]!Table1[[Province]:[Ngày HĐ dự phòng]],30,FALSE)</f>
        <v>#REF!</v>
      </c>
      <c r="Z485" s="22" t="e">
        <f>VLOOKUP(C485,[3]!Table1[[Province]:[Ngày HĐ dự phòng]],31,FALSE)</f>
        <v>#REF!</v>
      </c>
      <c r="AA485" s="218" t="e">
        <f>VLOOKUP(C485,[3]!Table1[[Province]:[Ngày HĐ dự phòng]],32,FALSE)</f>
        <v>#REF!</v>
      </c>
      <c r="AB485" s="22" t="e">
        <f>VLOOKUP(C485,[3]!Table1[[Province]:[Ngày HĐ dự phòng]],33,FALSE)</f>
        <v>#REF!</v>
      </c>
      <c r="AC485" s="40" t="e">
        <f t="shared" si="553"/>
        <v>#REF!</v>
      </c>
      <c r="AD485" s="43" t="e">
        <f t="shared" si="554"/>
        <v>#REF!</v>
      </c>
      <c r="AE485" s="43" t="e">
        <f t="shared" si="555"/>
        <v>#REF!</v>
      </c>
      <c r="AF485" s="39" t="e">
        <f>VLOOKUP(C485,[3]!Table1[[Province]:[Ngày HĐ dự phòng]],12,FALSE)</f>
        <v>#REF!</v>
      </c>
      <c r="AG485" s="39" t="e">
        <f t="shared" si="556"/>
        <v>#REF!</v>
      </c>
      <c r="AH485" s="39">
        <v>44118</v>
      </c>
      <c r="AI485" s="39">
        <v>44132</v>
      </c>
      <c r="AJ485" s="39">
        <v>44132</v>
      </c>
      <c r="AK485" s="231" t="s">
        <v>499</v>
      </c>
      <c r="AL485" s="230">
        <v>44190</v>
      </c>
      <c r="AM485" s="42">
        <v>1453466784</v>
      </c>
      <c r="AN485" s="230">
        <v>44941</v>
      </c>
      <c r="AO485" s="39" t="e">
        <f t="shared" si="557"/>
        <v>#REF!</v>
      </c>
    </row>
    <row r="486" spans="1:41" ht="39">
      <c r="A486" s="11">
        <f t="shared" si="527"/>
        <v>54</v>
      </c>
      <c r="B486" s="16" t="str">
        <f>VLOOKUP(A486,'Tên tỉnh'!$A$3:$C$65,2,FALSE)</f>
        <v>VNPT Tuyên Quang</v>
      </c>
      <c r="C486" s="17" t="str">
        <f>VLOOKUP(A486,'Tên tỉnh'!$A$3:$C$65,3,FALSE)</f>
        <v>Tuyên Quang</v>
      </c>
      <c r="D486" s="18" t="s">
        <v>485</v>
      </c>
      <c r="E486" s="17" t="s">
        <v>486</v>
      </c>
      <c r="F486" s="19">
        <v>43633</v>
      </c>
      <c r="G486" s="11">
        <v>4</v>
      </c>
      <c r="H486" s="11" t="s">
        <v>489</v>
      </c>
      <c r="I486" s="20">
        <v>44056</v>
      </c>
      <c r="J486" s="21" t="s">
        <v>419</v>
      </c>
      <c r="K486" s="11" t="s">
        <v>26</v>
      </c>
      <c r="L486" s="13">
        <v>829150</v>
      </c>
      <c r="M486" s="13" t="e">
        <f>VLOOKUP(C486,[4]!Table1[[Province]:[Ngày HĐ dự phòng]],6,FALSE)</f>
        <v>#REF!</v>
      </c>
      <c r="N486" s="13" t="e">
        <f>VLOOKUP(C486,[4]!Table1[[Province]:[Ngày HĐ dự phòng]],7,FALSE)</f>
        <v>#REF!</v>
      </c>
      <c r="O486" s="13" t="e">
        <f t="shared" si="516"/>
        <v>#REF!</v>
      </c>
      <c r="P486" s="12"/>
      <c r="Q486" s="22" t="e">
        <f>VLOOKUP(C486,[4]!Table1[[Province]:[Ngày HĐ dự phòng]],16,FALSE)</f>
        <v>#REF!</v>
      </c>
      <c r="R486" s="12"/>
      <c r="S486" s="22">
        <v>44208</v>
      </c>
      <c r="T486" s="22">
        <v>44127</v>
      </c>
      <c r="U486" s="22" t="e">
        <f t="shared" si="550"/>
        <v>#REF!</v>
      </c>
      <c r="V486" s="14" t="e">
        <f t="shared" si="551"/>
        <v>#REF!</v>
      </c>
      <c r="W486" s="12">
        <v>30</v>
      </c>
      <c r="X486" s="14" t="e">
        <f t="shared" si="552"/>
        <v>#REF!</v>
      </c>
      <c r="Y486" s="218" t="e">
        <f>VLOOKUP(C486,[4]!Table1[[Province]:[Ngày HĐ dự phòng]],32,FALSE)</f>
        <v>#REF!</v>
      </c>
      <c r="Z486" s="22" t="e">
        <f>VLOOKUP(C486,[4]!Table1[[Province]:[Ngày HĐ dự phòng]],33,FALSE)</f>
        <v>#REF!</v>
      </c>
      <c r="AA486" s="218" t="e">
        <f>VLOOKUP(C486,[4]!Table1[[Province]:[Ngày HĐ dự phòng]],34,FALSE)</f>
        <v>#REF!</v>
      </c>
      <c r="AB486" s="22" t="e">
        <f>VLOOKUP(C486,[4]!Table1[[Province]:[Ngày HĐ dự phòng]],35,FALSE)</f>
        <v>#REF!</v>
      </c>
      <c r="AC486" s="40" t="e">
        <f t="shared" si="553"/>
        <v>#REF!</v>
      </c>
      <c r="AD486" s="43" t="e">
        <f t="shared" si="554"/>
        <v>#REF!</v>
      </c>
      <c r="AE486" s="43" t="e">
        <f t="shared" si="555"/>
        <v>#REF!</v>
      </c>
      <c r="AF486" s="39" t="e">
        <f>VLOOKUP(C486,[4]!Table1[[Province]:[Ngày HĐ dự phòng]],13,FALSE)</f>
        <v>#REF!</v>
      </c>
      <c r="AG486" s="39" t="e">
        <f t="shared" si="556"/>
        <v>#REF!</v>
      </c>
      <c r="AH486" s="39">
        <v>44127</v>
      </c>
      <c r="AI486" s="39">
        <v>44161</v>
      </c>
      <c r="AJ486" s="39">
        <v>44161</v>
      </c>
      <c r="AK486" s="231" t="s">
        <v>500</v>
      </c>
      <c r="AL486" s="230">
        <v>44214</v>
      </c>
      <c r="AM486" s="42">
        <v>241970845</v>
      </c>
      <c r="AN486" s="230">
        <v>44970</v>
      </c>
      <c r="AO486" s="39" t="e">
        <f t="shared" si="557"/>
        <v>#REF!</v>
      </c>
    </row>
    <row r="487" spans="1:41" ht="39">
      <c r="A487" s="11">
        <f t="shared" si="527"/>
        <v>54</v>
      </c>
      <c r="B487" s="16" t="str">
        <f>VLOOKUP(A487,'Tên tỉnh'!$A$3:$C$65,2,FALSE)</f>
        <v>VNPT Tuyên Quang</v>
      </c>
      <c r="C487" s="17" t="str">
        <f>VLOOKUP(A487,'Tên tỉnh'!$A$3:$C$65,3,FALSE)</f>
        <v>Tuyên Quang</v>
      </c>
      <c r="D487" s="18" t="s">
        <v>485</v>
      </c>
      <c r="E487" s="17" t="s">
        <v>486</v>
      </c>
      <c r="F487" s="19">
        <v>43633</v>
      </c>
      <c r="G487" s="11">
        <v>5</v>
      </c>
      <c r="H487" s="11" t="s">
        <v>490</v>
      </c>
      <c r="I487" s="20">
        <v>44056</v>
      </c>
      <c r="J487" s="21" t="s">
        <v>419</v>
      </c>
      <c r="K487" s="11" t="s">
        <v>26</v>
      </c>
      <c r="L487" s="13">
        <v>829150</v>
      </c>
      <c r="M487" s="13" t="e">
        <f>VLOOKUP(C487,[5]!Table1[[Province]:[Ngày HĐ dự phòng]],5,FALSE)</f>
        <v>#REF!</v>
      </c>
      <c r="N487" s="13" t="e">
        <f>VLOOKUP(C487,[5]!Table1[[Province]:[Ngày HĐ dự phòng]],6,FALSE)</f>
        <v>#REF!</v>
      </c>
      <c r="O487" s="13" t="e">
        <f t="shared" si="516"/>
        <v>#REF!</v>
      </c>
      <c r="P487" s="12"/>
      <c r="Q487" s="22" t="e">
        <f>VLOOKUP(C487,[5]!Table1[[Province]:[Ngày HĐ dự phòng]],14,FALSE)</f>
        <v>#REF!</v>
      </c>
      <c r="R487" s="12"/>
      <c r="S487" s="22">
        <v>44210</v>
      </c>
      <c r="T487" s="22">
        <v>44148</v>
      </c>
      <c r="U487" s="22" t="e">
        <f t="shared" si="550"/>
        <v>#REF!</v>
      </c>
      <c r="V487" s="14" t="e">
        <f t="shared" si="551"/>
        <v>#REF!</v>
      </c>
      <c r="W487" s="12">
        <v>30</v>
      </c>
      <c r="X487" s="14" t="e">
        <f t="shared" si="552"/>
        <v>#REF!</v>
      </c>
      <c r="Y487" s="218" t="e">
        <f>VLOOKUP(C487,[5]!Table1[[Province]:[Ngày HĐ dự phòng]],30,FALSE)</f>
        <v>#REF!</v>
      </c>
      <c r="Z487" s="22" t="e">
        <f>VLOOKUP(C487,[5]!Table1[[Province]:[Ngày HĐ dự phòng]],31,FALSE)</f>
        <v>#REF!</v>
      </c>
      <c r="AA487" s="218" t="e">
        <f>VLOOKUP(C487,[5]!Table1[[Province]:[Ngày HĐ dự phòng]],32,FALSE)</f>
        <v>#REF!</v>
      </c>
      <c r="AB487" s="22" t="e">
        <f>VLOOKUP(C487,[5]!Table1[[Province]:[Ngày HĐ dự phòng]],33,FALSE)</f>
        <v>#REF!</v>
      </c>
      <c r="AC487" s="40" t="e">
        <f t="shared" si="553"/>
        <v>#REF!</v>
      </c>
      <c r="AD487" s="43" t="e">
        <f t="shared" si="554"/>
        <v>#REF!</v>
      </c>
      <c r="AE487" s="43" t="e">
        <f t="shared" si="555"/>
        <v>#REF!</v>
      </c>
      <c r="AF487" s="39" t="e">
        <f>VLOOKUP(C487,[5]!Table1[[Province]:[Ngày HĐ dự phòng]],12,FALSE)</f>
        <v>#REF!</v>
      </c>
      <c r="AG487" s="39" t="e">
        <f t="shared" si="556"/>
        <v>#REF!</v>
      </c>
      <c r="AH487" s="39">
        <v>44148</v>
      </c>
      <c r="AI487" s="39">
        <v>44162</v>
      </c>
      <c r="AJ487" s="39">
        <v>44162</v>
      </c>
      <c r="AK487" s="232" t="s">
        <v>501</v>
      </c>
      <c r="AL487" s="230">
        <v>44214</v>
      </c>
      <c r="AM487" s="42">
        <v>786063220</v>
      </c>
      <c r="AN487" s="230">
        <v>44970</v>
      </c>
      <c r="AO487" s="39" t="e">
        <f t="shared" si="557"/>
        <v>#REF!</v>
      </c>
    </row>
    <row r="488" spans="1:41" ht="39">
      <c r="A488" s="11">
        <f t="shared" si="527"/>
        <v>54</v>
      </c>
      <c r="B488" s="16" t="str">
        <f>VLOOKUP(A488,'Tên tỉnh'!$A$3:$C$65,2,FALSE)</f>
        <v>VNPT Tuyên Quang</v>
      </c>
      <c r="C488" s="17" t="str">
        <f>VLOOKUP(A488,'Tên tỉnh'!$A$3:$C$65,3,FALSE)</f>
        <v>Tuyên Quang</v>
      </c>
      <c r="D488" s="18" t="s">
        <v>485</v>
      </c>
      <c r="E488" s="17" t="s">
        <v>486</v>
      </c>
      <c r="F488" s="19">
        <v>43633</v>
      </c>
      <c r="G488" s="11">
        <v>6</v>
      </c>
      <c r="H488" s="12" t="s">
        <v>491</v>
      </c>
      <c r="I488" s="20">
        <v>44056</v>
      </c>
      <c r="J488" s="21" t="s">
        <v>419</v>
      </c>
      <c r="K488" s="11" t="s">
        <v>26</v>
      </c>
      <c r="L488" s="13">
        <v>829150</v>
      </c>
      <c r="M488" s="13" t="e">
        <f>VLOOKUP(C488,[6]!Table1[[Province]:[Ngày HĐ dự phòng]],5,FALSE)</f>
        <v>#REF!</v>
      </c>
      <c r="N488" s="13" t="e">
        <f>VLOOKUP(C488,[6]!Table1[[Province]:[Ngày HĐ dự phòng]],6,FALSE)</f>
        <v>#REF!</v>
      </c>
      <c r="O488" s="13" t="e">
        <f t="shared" si="516"/>
        <v>#REF!</v>
      </c>
      <c r="P488" s="12"/>
      <c r="Q488" s="22" t="e">
        <f>VLOOKUP(C488,[6]!Table1[[Province]:[Ngày HĐ dự phòng]],14,FALSE)</f>
        <v>#REF!</v>
      </c>
      <c r="R488" s="12"/>
      <c r="S488" s="22">
        <v>44251</v>
      </c>
      <c r="T488" s="22">
        <v>44179</v>
      </c>
      <c r="U488" s="22" t="e">
        <f t="shared" si="550"/>
        <v>#REF!</v>
      </c>
      <c r="V488" s="14" t="e">
        <f t="shared" si="551"/>
        <v>#REF!</v>
      </c>
      <c r="W488" s="12">
        <v>30</v>
      </c>
      <c r="X488" s="14" t="e">
        <f t="shared" si="552"/>
        <v>#REF!</v>
      </c>
      <c r="Y488" s="218" t="e">
        <f>VLOOKUP(C488,[6]!Table1[[Province]:[Ngày HĐ dự phòng]],30,FALSE)</f>
        <v>#REF!</v>
      </c>
      <c r="Z488" s="22" t="e">
        <f>VLOOKUP(C488,[6]!Table1[[Province]:[Ngày HĐ dự phòng]],31,FALSE)</f>
        <v>#REF!</v>
      </c>
      <c r="AA488" s="218" t="e">
        <f>VLOOKUP(C488,[6]!Table1[[Province]:[Ngày HĐ dự phòng]],32,FALSE)</f>
        <v>#REF!</v>
      </c>
      <c r="AB488" s="22" t="e">
        <f>VLOOKUP(C488,[6]!Table1[[Province]:[Ngày HĐ dự phòng]],33,FALSE)</f>
        <v>#REF!</v>
      </c>
      <c r="AC488" s="40" t="e">
        <f t="shared" si="553"/>
        <v>#REF!</v>
      </c>
      <c r="AD488" s="43" t="e">
        <f t="shared" si="554"/>
        <v>#REF!</v>
      </c>
      <c r="AE488" s="43" t="e">
        <f t="shared" si="555"/>
        <v>#REF!</v>
      </c>
      <c r="AF488" s="39" t="e">
        <f>VLOOKUP(C488,[6]!Table1[[Province]:[Ngày HĐ dự phòng]],12,FALSE)</f>
        <v>#REF!</v>
      </c>
      <c r="AG488" s="39" t="e">
        <f t="shared" si="556"/>
        <v>#REF!</v>
      </c>
      <c r="AH488" s="39">
        <v>44179</v>
      </c>
      <c r="AI488" s="39">
        <v>44190</v>
      </c>
      <c r="AJ488" s="39">
        <v>44190</v>
      </c>
      <c r="AK488" s="232" t="s">
        <v>502</v>
      </c>
      <c r="AL488" s="230">
        <v>44259</v>
      </c>
      <c r="AM488" s="42">
        <v>1476131599</v>
      </c>
      <c r="AN488" s="230">
        <v>45012</v>
      </c>
      <c r="AO488" s="39" t="e">
        <f t="shared" si="557"/>
        <v>#REF!</v>
      </c>
    </row>
    <row r="489" spans="1:41" ht="39">
      <c r="A489" s="11">
        <f t="shared" si="527"/>
        <v>54</v>
      </c>
      <c r="B489" s="16" t="str">
        <f>VLOOKUP(A489,'Tên tỉnh'!$A$3:$C$65,2,FALSE)</f>
        <v>VNPT Tuyên Quang</v>
      </c>
      <c r="C489" s="17" t="str">
        <f>VLOOKUP(A489,'Tên tỉnh'!$A$3:$C$65,3,FALSE)</f>
        <v>Tuyên Quang</v>
      </c>
      <c r="D489" s="18" t="s">
        <v>485</v>
      </c>
      <c r="E489" s="17" t="s">
        <v>486</v>
      </c>
      <c r="F489" s="19">
        <v>43633</v>
      </c>
      <c r="G489" s="11">
        <v>7</v>
      </c>
      <c r="H489" s="11" t="s">
        <v>492</v>
      </c>
      <c r="I489" s="20">
        <v>44056</v>
      </c>
      <c r="J489" s="21" t="s">
        <v>419</v>
      </c>
      <c r="K489" s="11" t="s">
        <v>26</v>
      </c>
      <c r="L489" s="13">
        <v>829150</v>
      </c>
      <c r="M489" s="13" t="e">
        <f>VLOOKUP(C488,[7]!Table1[[Province]:[Ngày HĐ dự phòng]],6,FALSE)</f>
        <v>#REF!</v>
      </c>
      <c r="N489" s="13" t="e">
        <f>VLOOKUP(C488,[7]!Table1[[Province]:[Ngày HĐ dự phòng]],7,FALSE)</f>
        <v>#REF!</v>
      </c>
      <c r="O489" s="13" t="e">
        <f t="shared" si="516"/>
        <v>#REF!</v>
      </c>
      <c r="P489" s="12"/>
      <c r="Q489" s="22" t="e">
        <f>VLOOKUP(C488,[7]!Table1[[Province]:[Ngày HĐ dự phòng]],16,FALSE)</f>
        <v>#REF!</v>
      </c>
      <c r="R489" s="12"/>
      <c r="S489" s="22">
        <v>44263</v>
      </c>
      <c r="T489" s="22">
        <v>44200</v>
      </c>
      <c r="U489" s="22" t="e">
        <f t="shared" si="550"/>
        <v>#REF!</v>
      </c>
      <c r="V489" s="14" t="e">
        <f t="shared" si="551"/>
        <v>#REF!</v>
      </c>
      <c r="W489" s="12">
        <v>30</v>
      </c>
      <c r="X489" s="14" t="e">
        <f t="shared" si="552"/>
        <v>#REF!</v>
      </c>
      <c r="Y489" s="218" t="e">
        <f>VLOOKUP(C488,[7]!Table1[[Province]:[Ngày HĐ dự phòng]],32,FALSE)</f>
        <v>#REF!</v>
      </c>
      <c r="Z489" s="22" t="e">
        <f>VLOOKUP(C488,[7]!Table1[[Province]:[Ngày HĐ dự phòng]],33,FALSE)</f>
        <v>#REF!</v>
      </c>
      <c r="AA489" s="218" t="e">
        <f>VLOOKUP(C488,[7]!Table1[[Province]:[Ngày HĐ dự phòng]],34,FALSE)</f>
        <v>#REF!</v>
      </c>
      <c r="AB489" s="22" t="e">
        <f>VLOOKUP(C488,[7]!Table1[[Province]:[Ngày HĐ dự phòng]],35,FALSE)</f>
        <v>#REF!</v>
      </c>
      <c r="AC489" s="40" t="e">
        <f t="shared" si="553"/>
        <v>#REF!</v>
      </c>
      <c r="AD489" s="43" t="e">
        <f t="shared" si="554"/>
        <v>#REF!</v>
      </c>
      <c r="AE489" s="43" t="e">
        <f t="shared" si="555"/>
        <v>#REF!</v>
      </c>
      <c r="AF489" s="39" t="e">
        <f>VLOOKUP(C488,[7]!Table1[[Province]:[Ngày HĐ dự phòng]],13,FALSE)</f>
        <v>#REF!</v>
      </c>
      <c r="AG489" s="39" t="e">
        <f t="shared" si="556"/>
        <v>#REF!</v>
      </c>
      <c r="AH489" s="39">
        <v>44200</v>
      </c>
      <c r="AI489" s="39">
        <v>44210</v>
      </c>
      <c r="AJ489" s="39">
        <v>44210</v>
      </c>
      <c r="AK489" s="232" t="s">
        <v>503</v>
      </c>
      <c r="AL489" s="230">
        <v>44272</v>
      </c>
      <c r="AM489" s="42">
        <v>492515100</v>
      </c>
      <c r="AN489" s="230">
        <v>45023</v>
      </c>
      <c r="AO489" s="39" t="e">
        <f t="shared" si="557"/>
        <v>#REF!</v>
      </c>
    </row>
    <row r="490" spans="1:41" ht="39">
      <c r="A490" s="11">
        <f t="shared" si="527"/>
        <v>54</v>
      </c>
      <c r="B490" s="16" t="str">
        <f>VLOOKUP(A490,'Tên tỉnh'!$A$3:$C$65,2,FALSE)</f>
        <v>VNPT Tuyên Quang</v>
      </c>
      <c r="C490" s="17" t="str">
        <f>VLOOKUP(A490,'Tên tỉnh'!$A$3:$C$65,3,FALSE)</f>
        <v>Tuyên Quang</v>
      </c>
      <c r="D490" s="18" t="s">
        <v>485</v>
      </c>
      <c r="E490" s="17" t="s">
        <v>486</v>
      </c>
      <c r="F490" s="19">
        <v>43633</v>
      </c>
      <c r="G490" s="11">
        <v>8</v>
      </c>
      <c r="H490" s="11" t="s">
        <v>493</v>
      </c>
      <c r="I490" s="20">
        <v>44056</v>
      </c>
      <c r="J490" s="21" t="s">
        <v>419</v>
      </c>
      <c r="K490" s="11" t="s">
        <v>26</v>
      </c>
      <c r="L490" s="13">
        <v>829150</v>
      </c>
      <c r="M490" s="13" t="e">
        <f>VLOOKUP(C490,[8]Sheet1!$B$2:$AH$2,5,FALSE)</f>
        <v>#N/A</v>
      </c>
      <c r="N490" s="13" t="e">
        <f>VLOOKUP(C490,[8]Sheet1!$B$2:$AH$2,6,FALSE)</f>
        <v>#N/A</v>
      </c>
      <c r="O490" s="13" t="e">
        <f t="shared" si="516"/>
        <v>#N/A</v>
      </c>
      <c r="P490" s="12"/>
      <c r="Q490" s="22" t="e">
        <f>VLOOKUP(C490,[8]Sheet1!$B$2:$AH$2,14,FALSE)</f>
        <v>#N/A</v>
      </c>
      <c r="R490" s="12"/>
      <c r="S490" s="22">
        <v>44279</v>
      </c>
      <c r="T490" s="22">
        <v>44223</v>
      </c>
      <c r="U490" s="22" t="e">
        <f t="shared" si="550"/>
        <v>#N/A</v>
      </c>
      <c r="V490" s="14" t="e">
        <f t="shared" si="551"/>
        <v>#N/A</v>
      </c>
      <c r="W490" s="12">
        <v>30</v>
      </c>
      <c r="X490" s="14" t="e">
        <f t="shared" si="552"/>
        <v>#N/A</v>
      </c>
      <c r="Y490" s="218" t="e">
        <f>VLOOKUP(C490,[8]Sheet1!$B$2:$AH$2,30,FALSE)</f>
        <v>#N/A</v>
      </c>
      <c r="Z490" s="22" t="e">
        <f>VLOOKUP(C490,[8]Sheet1!$B$2:$AH$2,31,FALSE)</f>
        <v>#N/A</v>
      </c>
      <c r="AA490" s="218" t="e">
        <f>VLOOKUP(C490,[8]Sheet1!$B$2:$AH$2,32,FALSE)</f>
        <v>#N/A</v>
      </c>
      <c r="AB490" s="22" t="e">
        <f>VLOOKUP(C490,[8]Sheet1!$B$2:$AH$2,33,FALSE)</f>
        <v>#N/A</v>
      </c>
      <c r="AC490" s="40" t="e">
        <f t="shared" si="553"/>
        <v>#N/A</v>
      </c>
      <c r="AD490" s="43" t="e">
        <f t="shared" si="554"/>
        <v>#N/A</v>
      </c>
      <c r="AE490" s="43" t="e">
        <f t="shared" si="555"/>
        <v>#N/A</v>
      </c>
      <c r="AF490" s="39" t="e">
        <f>VLOOKUP(C490,[8]Sheet1!$B$2:$AH$2,12,FALSE)</f>
        <v>#N/A</v>
      </c>
      <c r="AG490" s="39" t="e">
        <f t="shared" si="556"/>
        <v>#N/A</v>
      </c>
      <c r="AH490" s="39">
        <v>44223</v>
      </c>
      <c r="AI490" s="39">
        <v>44230</v>
      </c>
      <c r="AJ490" s="39">
        <v>44230</v>
      </c>
      <c r="AK490" s="232" t="s">
        <v>504</v>
      </c>
      <c r="AL490" s="230">
        <v>44288</v>
      </c>
      <c r="AM490" s="42">
        <v>262218688</v>
      </c>
      <c r="AN490" s="230">
        <v>45040</v>
      </c>
      <c r="AO490" s="39" t="e">
        <f t="shared" si="557"/>
        <v>#N/A</v>
      </c>
    </row>
    <row r="491" spans="1:41" ht="28.5" customHeight="1">
      <c r="A491" s="23"/>
      <c r="B491" s="24" t="str">
        <f t="shared" ref="B491" si="558">B483&amp;" Total"</f>
        <v>VNPT Tuyên Quang Total</v>
      </c>
      <c r="C491" s="24"/>
      <c r="D491" s="25"/>
      <c r="E491" s="228"/>
      <c r="F491" s="26"/>
      <c r="G491" s="23"/>
      <c r="H491" s="25"/>
      <c r="I491" s="26"/>
      <c r="J491" s="27"/>
      <c r="K491" s="25"/>
      <c r="L491" s="28"/>
      <c r="M491" s="28"/>
      <c r="N491" s="28"/>
      <c r="O491" s="29" t="e">
        <f t="shared" ref="O491" si="559">SUBTOTAL(9,O483:O490)</f>
        <v>#REF!</v>
      </c>
      <c r="P491" s="12"/>
      <c r="Q491" s="11"/>
      <c r="R491" s="28"/>
      <c r="S491" s="30"/>
      <c r="T491" s="31"/>
      <c r="U491" s="22"/>
      <c r="V491" s="32"/>
      <c r="W491" s="33"/>
      <c r="X491" s="14"/>
      <c r="Y491" s="218"/>
      <c r="Z491" s="22"/>
      <c r="AA491" s="218"/>
      <c r="AB491" s="22"/>
      <c r="AC491" s="38"/>
      <c r="AD491" s="38"/>
      <c r="AE491" s="38"/>
      <c r="AF491" s="38"/>
      <c r="AG491" s="38"/>
      <c r="AH491" s="38"/>
      <c r="AI491" s="38"/>
      <c r="AJ491" s="38"/>
      <c r="AK491" s="38"/>
      <c r="AL491" s="38"/>
      <c r="AM491" s="38"/>
      <c r="AN491" s="38"/>
      <c r="AO491" s="38"/>
    </row>
    <row r="492" spans="1:41" ht="39">
      <c r="A492" s="11">
        <f t="shared" si="527"/>
        <v>55</v>
      </c>
      <c r="B492" s="16" t="str">
        <f>VLOOKUP(A492,'Tên tỉnh'!$A$3:$C$65,2,FALSE)</f>
        <v>VNPT Thái Bình</v>
      </c>
      <c r="C492" s="17" t="str">
        <f>VLOOKUP(A492,'Tên tỉnh'!$A$3:$C$65,3,FALSE)</f>
        <v>Thái Bình</v>
      </c>
      <c r="D492" s="18" t="s">
        <v>485</v>
      </c>
      <c r="E492" s="17" t="s">
        <v>486</v>
      </c>
      <c r="F492" s="19">
        <v>43633</v>
      </c>
      <c r="G492" s="11">
        <v>1</v>
      </c>
      <c r="H492" s="11" t="s">
        <v>487</v>
      </c>
      <c r="I492" s="20">
        <v>44056</v>
      </c>
      <c r="J492" s="21" t="s">
        <v>419</v>
      </c>
      <c r="K492" s="11" t="s">
        <v>26</v>
      </c>
      <c r="L492" s="13">
        <v>829150</v>
      </c>
      <c r="M492" s="13" t="e">
        <f>VLOOKUP(C492,[1]!Table1[[Province]:[Ngày HĐ dự phòng]],5,FALSE)</f>
        <v>#REF!</v>
      </c>
      <c r="N492" s="13" t="e">
        <f>VLOOKUP(C492,[1]!Table1[[Province]:[Ngày HĐ dự phòng]],6,FALSE)</f>
        <v>#REF!</v>
      </c>
      <c r="O492" s="13" t="e">
        <f t="shared" si="516"/>
        <v>#REF!</v>
      </c>
      <c r="P492" s="12"/>
      <c r="Q492" s="22" t="e">
        <f>VLOOKUP(C492,[1]!Table1[[Province]:[Ngày HĐ dự phòng]],15,FALSE)</f>
        <v>#REF!</v>
      </c>
      <c r="R492" s="12"/>
      <c r="S492" s="22">
        <v>44153</v>
      </c>
      <c r="T492" s="22">
        <v>44068</v>
      </c>
      <c r="U492" s="22" t="e">
        <f t="shared" ref="U492:U499" si="560">Q492</f>
        <v>#REF!</v>
      </c>
      <c r="V492" s="14" t="e">
        <f t="shared" ref="V492:V499" si="561">U492-T492+1</f>
        <v>#REF!</v>
      </c>
      <c r="W492" s="12">
        <v>45</v>
      </c>
      <c r="X492" s="14" t="e">
        <f t="shared" ref="X492:X499" si="562">V492-W492</f>
        <v>#REF!</v>
      </c>
      <c r="Y492" s="218" t="e">
        <f>VLOOKUP(C492,[1]!Table1[[Province]:[Ngày HĐ dự phòng]],34,FALSE)</f>
        <v>#REF!</v>
      </c>
      <c r="Z492" s="22" t="e">
        <f>VLOOKUP(C492,[1]!Table1[[Province]:[Ngày HĐ dự phòng]],35,FALSE)</f>
        <v>#REF!</v>
      </c>
      <c r="AA492" s="218" t="e">
        <f>VLOOKUP(C492,[1]!Table1[[Province]:[Ngày HĐ dự phòng]],36,FALSE)</f>
        <v>#REF!</v>
      </c>
      <c r="AB492" s="22" t="e">
        <f>VLOOKUP(C492,[1]!Table1[[Province]:[Ngày HĐ dự phòng]],37,FALSE)</f>
        <v>#REF!</v>
      </c>
      <c r="AC492" s="40" t="e">
        <f t="shared" ref="AC492:AC499" si="563">O492</f>
        <v>#REF!</v>
      </c>
      <c r="AD492" s="43" t="e">
        <f t="shared" ref="AD492:AD499" si="564">AC492*0.1</f>
        <v>#REF!</v>
      </c>
      <c r="AE492" s="43" t="e">
        <f t="shared" ref="AE492:AE499" si="565">AC492+AD492</f>
        <v>#REF!</v>
      </c>
      <c r="AF492" s="39" t="e">
        <f>VLOOKUP(C492,[1]!Table1[[Province]:[Ngày HĐ dự phòng]],13,FALSE)</f>
        <v>#REF!</v>
      </c>
      <c r="AG492" s="39" t="e">
        <f t="shared" ref="AG492:AG499" si="566">AF492</f>
        <v>#REF!</v>
      </c>
      <c r="AH492" s="39">
        <v>44068</v>
      </c>
      <c r="AI492" s="39">
        <v>44097</v>
      </c>
      <c r="AJ492" s="39">
        <v>44097</v>
      </c>
      <c r="AK492" s="231" t="s">
        <v>497</v>
      </c>
      <c r="AL492" s="230">
        <v>44153</v>
      </c>
      <c r="AM492" s="42">
        <v>3008400799</v>
      </c>
      <c r="AN492" s="230">
        <v>44913</v>
      </c>
      <c r="AO492" s="39" t="e">
        <f t="shared" ref="AO492:AO499" si="567">AF492</f>
        <v>#REF!</v>
      </c>
    </row>
    <row r="493" spans="1:41" ht="39">
      <c r="A493" s="11">
        <f t="shared" si="527"/>
        <v>55</v>
      </c>
      <c r="B493" s="16" t="str">
        <f>VLOOKUP(A493,'Tên tỉnh'!$A$3:$C$65,2,FALSE)</f>
        <v>VNPT Thái Bình</v>
      </c>
      <c r="C493" s="17" t="str">
        <f>VLOOKUP(A493,'Tên tỉnh'!$A$3:$C$65,3,FALSE)</f>
        <v>Thái Bình</v>
      </c>
      <c r="D493" s="18" t="s">
        <v>485</v>
      </c>
      <c r="E493" s="17" t="s">
        <v>486</v>
      </c>
      <c r="F493" s="19">
        <v>43633</v>
      </c>
      <c r="G493" s="11">
        <v>2</v>
      </c>
      <c r="H493" s="12" t="s">
        <v>488</v>
      </c>
      <c r="I493" s="20">
        <v>44056</v>
      </c>
      <c r="J493" s="21" t="s">
        <v>419</v>
      </c>
      <c r="K493" s="11" t="s">
        <v>26</v>
      </c>
      <c r="L493" s="13">
        <v>829150</v>
      </c>
      <c r="M493" s="13" t="e">
        <f>VLOOKUP(C493,[2]!Table1[[Province]:[Ngày HĐ dự phòng]],5,FALSE)</f>
        <v>#REF!</v>
      </c>
      <c r="N493" s="13" t="e">
        <f>VLOOKUP(C493,[2]!Table1[[Province]:[Ngày HĐ dự phòng]],6,FALSE)</f>
        <v>#REF!</v>
      </c>
      <c r="O493" s="13" t="e">
        <f t="shared" si="516"/>
        <v>#REF!</v>
      </c>
      <c r="P493" s="12"/>
      <c r="Q493" s="22" t="e">
        <f>VLOOKUP(C493,[2]!Table1[[Province]:[Ngày HĐ dự phòng]],14,FALSE)</f>
        <v>#REF!</v>
      </c>
      <c r="R493" s="12"/>
      <c r="S493" s="22">
        <v>44154</v>
      </c>
      <c r="T493" s="22">
        <v>44091</v>
      </c>
      <c r="U493" s="22" t="e">
        <f t="shared" si="560"/>
        <v>#REF!</v>
      </c>
      <c r="V493" s="14" t="e">
        <f t="shared" si="561"/>
        <v>#REF!</v>
      </c>
      <c r="W493" s="12">
        <v>30</v>
      </c>
      <c r="X493" s="14" t="e">
        <f t="shared" si="562"/>
        <v>#REF!</v>
      </c>
      <c r="Y493" s="218" t="e">
        <f>VLOOKUP(C493,[2]!Table1[[Province]:[Ngày HĐ dự phòng]],30,FALSE)</f>
        <v>#REF!</v>
      </c>
      <c r="Z493" s="22" t="e">
        <f>VLOOKUP(C493,[2]!Table1[[Province]:[Ngày HĐ dự phòng]],31,FALSE)</f>
        <v>#REF!</v>
      </c>
      <c r="AA493" s="218" t="e">
        <f>VLOOKUP(C493,[2]!Table1[[Province]:[Ngày HĐ dự phòng]],32,FALSE)</f>
        <v>#REF!</v>
      </c>
      <c r="AB493" s="22" t="e">
        <f>VLOOKUP(C493,[2]!Table1[[Province]:[Ngày HĐ dự phòng]],33,FALSE)</f>
        <v>#REF!</v>
      </c>
      <c r="AC493" s="40" t="e">
        <f t="shared" si="563"/>
        <v>#REF!</v>
      </c>
      <c r="AD493" s="43" t="e">
        <f t="shared" si="564"/>
        <v>#REF!</v>
      </c>
      <c r="AE493" s="43" t="e">
        <f t="shared" si="565"/>
        <v>#REF!</v>
      </c>
      <c r="AF493" s="39" t="e">
        <f>VLOOKUP(C493,[2]!Table1[[Province]:[Ngày HĐ dự phòng]],12,FALSE)</f>
        <v>#REF!</v>
      </c>
      <c r="AG493" s="39" t="e">
        <f t="shared" si="566"/>
        <v>#REF!</v>
      </c>
      <c r="AH493" s="39">
        <v>44091</v>
      </c>
      <c r="AI493" s="39">
        <v>44111</v>
      </c>
      <c r="AJ493" s="39">
        <v>44111</v>
      </c>
      <c r="AK493" s="231" t="s">
        <v>498</v>
      </c>
      <c r="AL493" s="230">
        <v>44154</v>
      </c>
      <c r="AM493" s="42">
        <v>1557031765</v>
      </c>
      <c r="AN493" s="230">
        <v>44914</v>
      </c>
      <c r="AO493" s="39" t="e">
        <f t="shared" si="567"/>
        <v>#REF!</v>
      </c>
    </row>
    <row r="494" spans="1:41" ht="39">
      <c r="A494" s="11">
        <f t="shared" si="527"/>
        <v>55</v>
      </c>
      <c r="B494" s="16" t="str">
        <f>VLOOKUP(A494,'Tên tỉnh'!$A$3:$C$65,2,FALSE)</f>
        <v>VNPT Thái Bình</v>
      </c>
      <c r="C494" s="17" t="str">
        <f>VLOOKUP(A494,'Tên tỉnh'!$A$3:$C$65,3,FALSE)</f>
        <v>Thái Bình</v>
      </c>
      <c r="D494" s="18" t="s">
        <v>485</v>
      </c>
      <c r="E494" s="17" t="s">
        <v>486</v>
      </c>
      <c r="F494" s="19">
        <v>43633</v>
      </c>
      <c r="G494" s="11">
        <v>3</v>
      </c>
      <c r="H494" s="12" t="s">
        <v>494</v>
      </c>
      <c r="I494" s="20">
        <v>44056</v>
      </c>
      <c r="J494" s="21" t="s">
        <v>419</v>
      </c>
      <c r="K494" s="11" t="s">
        <v>26</v>
      </c>
      <c r="L494" s="13">
        <v>829150</v>
      </c>
      <c r="M494" s="13" t="e">
        <f>VLOOKUP(C494,[3]!Table1[[Province]:[Ngày HĐ dự phòng]],5,FALSE)</f>
        <v>#REF!</v>
      </c>
      <c r="N494" s="13" t="e">
        <f>VLOOKUP(C494,[3]!Table1[[Province]:[Ngày HĐ dự phòng]],6,FALSE)</f>
        <v>#REF!</v>
      </c>
      <c r="O494" s="13" t="e">
        <f t="shared" si="516"/>
        <v>#REF!</v>
      </c>
      <c r="P494" s="12"/>
      <c r="Q494" s="22" t="e">
        <f>VLOOKUP(C494,[3]!Table1[[Province]:[Ngày HĐ dự phòng]],14,FALSE)</f>
        <v>#REF!</v>
      </c>
      <c r="R494" s="12"/>
      <c r="S494" s="22">
        <v>44180</v>
      </c>
      <c r="T494" s="22">
        <v>44118</v>
      </c>
      <c r="U494" s="22" t="e">
        <f t="shared" si="560"/>
        <v>#REF!</v>
      </c>
      <c r="V494" s="14" t="e">
        <f t="shared" si="561"/>
        <v>#REF!</v>
      </c>
      <c r="W494" s="12">
        <v>30</v>
      </c>
      <c r="X494" s="14" t="e">
        <f t="shared" si="562"/>
        <v>#REF!</v>
      </c>
      <c r="Y494" s="218" t="e">
        <f>VLOOKUP(C494,[3]!Table1[[Province]:[Ngày HĐ dự phòng]],30,FALSE)</f>
        <v>#REF!</v>
      </c>
      <c r="Z494" s="22" t="e">
        <f>VLOOKUP(C494,[3]!Table1[[Province]:[Ngày HĐ dự phòng]],31,FALSE)</f>
        <v>#REF!</v>
      </c>
      <c r="AA494" s="218" t="e">
        <f>VLOOKUP(C494,[3]!Table1[[Province]:[Ngày HĐ dự phòng]],32,FALSE)</f>
        <v>#REF!</v>
      </c>
      <c r="AB494" s="22" t="e">
        <f>VLOOKUP(C494,[3]!Table1[[Province]:[Ngày HĐ dự phòng]],33,FALSE)</f>
        <v>#REF!</v>
      </c>
      <c r="AC494" s="40" t="e">
        <f t="shared" si="563"/>
        <v>#REF!</v>
      </c>
      <c r="AD494" s="43" t="e">
        <f t="shared" si="564"/>
        <v>#REF!</v>
      </c>
      <c r="AE494" s="43" t="e">
        <f t="shared" si="565"/>
        <v>#REF!</v>
      </c>
      <c r="AF494" s="39" t="e">
        <f>VLOOKUP(C494,[3]!Table1[[Province]:[Ngày HĐ dự phòng]],12,FALSE)</f>
        <v>#REF!</v>
      </c>
      <c r="AG494" s="39" t="e">
        <f t="shared" si="566"/>
        <v>#REF!</v>
      </c>
      <c r="AH494" s="39">
        <v>44118</v>
      </c>
      <c r="AI494" s="39">
        <v>44132</v>
      </c>
      <c r="AJ494" s="39">
        <v>44132</v>
      </c>
      <c r="AK494" s="231" t="s">
        <v>499</v>
      </c>
      <c r="AL494" s="230">
        <v>44190</v>
      </c>
      <c r="AM494" s="42">
        <v>1453466784</v>
      </c>
      <c r="AN494" s="230">
        <v>44941</v>
      </c>
      <c r="AO494" s="39" t="e">
        <f t="shared" si="567"/>
        <v>#REF!</v>
      </c>
    </row>
    <row r="495" spans="1:41" ht="39">
      <c r="A495" s="11">
        <f t="shared" si="527"/>
        <v>55</v>
      </c>
      <c r="B495" s="16" t="str">
        <f>VLOOKUP(A495,'Tên tỉnh'!$A$3:$C$65,2,FALSE)</f>
        <v>VNPT Thái Bình</v>
      </c>
      <c r="C495" s="17" t="str">
        <f>VLOOKUP(A495,'Tên tỉnh'!$A$3:$C$65,3,FALSE)</f>
        <v>Thái Bình</v>
      </c>
      <c r="D495" s="18" t="s">
        <v>485</v>
      </c>
      <c r="E495" s="17" t="s">
        <v>486</v>
      </c>
      <c r="F495" s="19">
        <v>43633</v>
      </c>
      <c r="G495" s="11">
        <v>4</v>
      </c>
      <c r="H495" s="11" t="s">
        <v>489</v>
      </c>
      <c r="I495" s="20">
        <v>44056</v>
      </c>
      <c r="J495" s="21" t="s">
        <v>419</v>
      </c>
      <c r="K495" s="11" t="s">
        <v>26</v>
      </c>
      <c r="L495" s="13">
        <v>829150</v>
      </c>
      <c r="M495" s="13" t="e">
        <f>VLOOKUP(C495,[4]!Table1[[Province]:[Ngày HĐ dự phòng]],6,FALSE)</f>
        <v>#REF!</v>
      </c>
      <c r="N495" s="13" t="e">
        <f>VLOOKUP(C495,[4]!Table1[[Province]:[Ngày HĐ dự phòng]],7,FALSE)</f>
        <v>#REF!</v>
      </c>
      <c r="O495" s="13" t="e">
        <f t="shared" si="516"/>
        <v>#REF!</v>
      </c>
      <c r="P495" s="12"/>
      <c r="Q495" s="22" t="e">
        <f>VLOOKUP(C495,[4]!Table1[[Province]:[Ngày HĐ dự phòng]],16,FALSE)</f>
        <v>#REF!</v>
      </c>
      <c r="R495" s="12"/>
      <c r="S495" s="22">
        <v>44208</v>
      </c>
      <c r="T495" s="22">
        <v>44127</v>
      </c>
      <c r="U495" s="22" t="e">
        <f t="shared" si="560"/>
        <v>#REF!</v>
      </c>
      <c r="V495" s="14" t="e">
        <f t="shared" si="561"/>
        <v>#REF!</v>
      </c>
      <c r="W495" s="12">
        <v>30</v>
      </c>
      <c r="X495" s="14" t="e">
        <f t="shared" si="562"/>
        <v>#REF!</v>
      </c>
      <c r="Y495" s="218" t="e">
        <f>VLOOKUP(C495,[4]!Table1[[Province]:[Ngày HĐ dự phòng]],32,FALSE)</f>
        <v>#REF!</v>
      </c>
      <c r="Z495" s="22" t="e">
        <f>VLOOKUP(C495,[4]!Table1[[Province]:[Ngày HĐ dự phòng]],33,FALSE)</f>
        <v>#REF!</v>
      </c>
      <c r="AA495" s="218" t="e">
        <f>VLOOKUP(C495,[4]!Table1[[Province]:[Ngày HĐ dự phòng]],34,FALSE)</f>
        <v>#REF!</v>
      </c>
      <c r="AB495" s="22" t="e">
        <f>VLOOKUP(C495,[4]!Table1[[Province]:[Ngày HĐ dự phòng]],35,FALSE)</f>
        <v>#REF!</v>
      </c>
      <c r="AC495" s="40" t="e">
        <f t="shared" si="563"/>
        <v>#REF!</v>
      </c>
      <c r="AD495" s="43" t="e">
        <f t="shared" si="564"/>
        <v>#REF!</v>
      </c>
      <c r="AE495" s="43" t="e">
        <f t="shared" si="565"/>
        <v>#REF!</v>
      </c>
      <c r="AF495" s="39" t="e">
        <f>VLOOKUP(C495,[4]!Table1[[Province]:[Ngày HĐ dự phòng]],13,FALSE)</f>
        <v>#REF!</v>
      </c>
      <c r="AG495" s="39" t="e">
        <f t="shared" si="566"/>
        <v>#REF!</v>
      </c>
      <c r="AH495" s="39">
        <v>44127</v>
      </c>
      <c r="AI495" s="39">
        <v>44161</v>
      </c>
      <c r="AJ495" s="39">
        <v>44161</v>
      </c>
      <c r="AK495" s="231" t="s">
        <v>500</v>
      </c>
      <c r="AL495" s="230">
        <v>44214</v>
      </c>
      <c r="AM495" s="42">
        <v>241970845</v>
      </c>
      <c r="AN495" s="230">
        <v>44970</v>
      </c>
      <c r="AO495" s="39" t="e">
        <f t="shared" si="567"/>
        <v>#REF!</v>
      </c>
    </row>
    <row r="496" spans="1:41" ht="39">
      <c r="A496" s="11">
        <f t="shared" si="527"/>
        <v>55</v>
      </c>
      <c r="B496" s="16" t="str">
        <f>VLOOKUP(A496,'Tên tỉnh'!$A$3:$C$65,2,FALSE)</f>
        <v>VNPT Thái Bình</v>
      </c>
      <c r="C496" s="17" t="str">
        <f>VLOOKUP(A496,'Tên tỉnh'!$A$3:$C$65,3,FALSE)</f>
        <v>Thái Bình</v>
      </c>
      <c r="D496" s="18" t="s">
        <v>485</v>
      </c>
      <c r="E496" s="17" t="s">
        <v>486</v>
      </c>
      <c r="F496" s="19">
        <v>43633</v>
      </c>
      <c r="G496" s="11">
        <v>5</v>
      </c>
      <c r="H496" s="11" t="s">
        <v>490</v>
      </c>
      <c r="I496" s="20">
        <v>44056</v>
      </c>
      <c r="J496" s="21" t="s">
        <v>419</v>
      </c>
      <c r="K496" s="11" t="s">
        <v>26</v>
      </c>
      <c r="L496" s="13">
        <v>829150</v>
      </c>
      <c r="M496" s="13" t="e">
        <f>VLOOKUP(C496,[5]!Table1[[Province]:[Ngày HĐ dự phòng]],5,FALSE)</f>
        <v>#REF!</v>
      </c>
      <c r="N496" s="13" t="e">
        <f>VLOOKUP(C496,[5]!Table1[[Province]:[Ngày HĐ dự phòng]],6,FALSE)</f>
        <v>#REF!</v>
      </c>
      <c r="O496" s="13" t="e">
        <f t="shared" si="516"/>
        <v>#REF!</v>
      </c>
      <c r="P496" s="12"/>
      <c r="Q496" s="22" t="e">
        <f>VLOOKUP(C496,[5]!Table1[[Province]:[Ngày HĐ dự phòng]],14,FALSE)</f>
        <v>#REF!</v>
      </c>
      <c r="R496" s="12"/>
      <c r="S496" s="22">
        <v>44210</v>
      </c>
      <c r="T496" s="22">
        <v>44148</v>
      </c>
      <c r="U496" s="22" t="e">
        <f t="shared" si="560"/>
        <v>#REF!</v>
      </c>
      <c r="V496" s="14" t="e">
        <f t="shared" si="561"/>
        <v>#REF!</v>
      </c>
      <c r="W496" s="12">
        <v>30</v>
      </c>
      <c r="X496" s="14" t="e">
        <f t="shared" si="562"/>
        <v>#REF!</v>
      </c>
      <c r="Y496" s="218" t="e">
        <f>VLOOKUP(C496,[5]!Table1[[Province]:[Ngày HĐ dự phòng]],30,FALSE)</f>
        <v>#REF!</v>
      </c>
      <c r="Z496" s="22" t="e">
        <f>VLOOKUP(C496,[5]!Table1[[Province]:[Ngày HĐ dự phòng]],31,FALSE)</f>
        <v>#REF!</v>
      </c>
      <c r="AA496" s="218" t="e">
        <f>VLOOKUP(C496,[5]!Table1[[Province]:[Ngày HĐ dự phòng]],32,FALSE)</f>
        <v>#REF!</v>
      </c>
      <c r="AB496" s="22" t="e">
        <f>VLOOKUP(C496,[5]!Table1[[Province]:[Ngày HĐ dự phòng]],33,FALSE)</f>
        <v>#REF!</v>
      </c>
      <c r="AC496" s="40" t="e">
        <f t="shared" si="563"/>
        <v>#REF!</v>
      </c>
      <c r="AD496" s="43" t="e">
        <f t="shared" si="564"/>
        <v>#REF!</v>
      </c>
      <c r="AE496" s="43" t="e">
        <f t="shared" si="565"/>
        <v>#REF!</v>
      </c>
      <c r="AF496" s="39" t="e">
        <f>VLOOKUP(C496,[5]!Table1[[Province]:[Ngày HĐ dự phòng]],12,FALSE)</f>
        <v>#REF!</v>
      </c>
      <c r="AG496" s="39" t="e">
        <f t="shared" si="566"/>
        <v>#REF!</v>
      </c>
      <c r="AH496" s="39">
        <v>44148</v>
      </c>
      <c r="AI496" s="39">
        <v>44162</v>
      </c>
      <c r="AJ496" s="39">
        <v>44162</v>
      </c>
      <c r="AK496" s="232" t="s">
        <v>501</v>
      </c>
      <c r="AL496" s="230">
        <v>44214</v>
      </c>
      <c r="AM496" s="42">
        <v>786063220</v>
      </c>
      <c r="AN496" s="230">
        <v>44970</v>
      </c>
      <c r="AO496" s="39" t="e">
        <f t="shared" si="567"/>
        <v>#REF!</v>
      </c>
    </row>
    <row r="497" spans="1:41" ht="39">
      <c r="A497" s="11">
        <f t="shared" si="527"/>
        <v>55</v>
      </c>
      <c r="B497" s="16" t="str">
        <f>VLOOKUP(A497,'Tên tỉnh'!$A$3:$C$65,2,FALSE)</f>
        <v>VNPT Thái Bình</v>
      </c>
      <c r="C497" s="17" t="str">
        <f>VLOOKUP(A497,'Tên tỉnh'!$A$3:$C$65,3,FALSE)</f>
        <v>Thái Bình</v>
      </c>
      <c r="D497" s="18" t="s">
        <v>485</v>
      </c>
      <c r="E497" s="17" t="s">
        <v>486</v>
      </c>
      <c r="F497" s="19">
        <v>43633</v>
      </c>
      <c r="G497" s="11">
        <v>6</v>
      </c>
      <c r="H497" s="12" t="s">
        <v>491</v>
      </c>
      <c r="I497" s="20">
        <v>44056</v>
      </c>
      <c r="J497" s="21" t="s">
        <v>419</v>
      </c>
      <c r="K497" s="11" t="s">
        <v>26</v>
      </c>
      <c r="L497" s="13">
        <v>829150</v>
      </c>
      <c r="M497" s="13" t="e">
        <f>VLOOKUP(C497,[6]!Table1[[Province]:[Ngày HĐ dự phòng]],5,FALSE)</f>
        <v>#REF!</v>
      </c>
      <c r="N497" s="13" t="e">
        <f>VLOOKUP(C497,[6]!Table1[[Province]:[Ngày HĐ dự phòng]],6,FALSE)</f>
        <v>#REF!</v>
      </c>
      <c r="O497" s="13" t="e">
        <f t="shared" si="516"/>
        <v>#REF!</v>
      </c>
      <c r="P497" s="12"/>
      <c r="Q497" s="22" t="e">
        <f>VLOOKUP(C497,[6]!Table1[[Province]:[Ngày HĐ dự phòng]],14,FALSE)</f>
        <v>#REF!</v>
      </c>
      <c r="R497" s="12"/>
      <c r="S497" s="22">
        <v>44251</v>
      </c>
      <c r="T497" s="22">
        <v>44179</v>
      </c>
      <c r="U497" s="22" t="e">
        <f t="shared" si="560"/>
        <v>#REF!</v>
      </c>
      <c r="V497" s="14" t="e">
        <f t="shared" si="561"/>
        <v>#REF!</v>
      </c>
      <c r="W497" s="12">
        <v>30</v>
      </c>
      <c r="X497" s="14" t="e">
        <f t="shared" si="562"/>
        <v>#REF!</v>
      </c>
      <c r="Y497" s="218" t="e">
        <f>VLOOKUP(C497,[6]!Table1[[Province]:[Ngày HĐ dự phòng]],30,FALSE)</f>
        <v>#REF!</v>
      </c>
      <c r="Z497" s="22" t="e">
        <f>VLOOKUP(C497,[6]!Table1[[Province]:[Ngày HĐ dự phòng]],31,FALSE)</f>
        <v>#REF!</v>
      </c>
      <c r="AA497" s="218" t="e">
        <f>VLOOKUP(C497,[6]!Table1[[Province]:[Ngày HĐ dự phòng]],32,FALSE)</f>
        <v>#REF!</v>
      </c>
      <c r="AB497" s="22" t="e">
        <f>VLOOKUP(C497,[6]!Table1[[Province]:[Ngày HĐ dự phòng]],33,FALSE)</f>
        <v>#REF!</v>
      </c>
      <c r="AC497" s="40" t="e">
        <f t="shared" si="563"/>
        <v>#REF!</v>
      </c>
      <c r="AD497" s="43" t="e">
        <f t="shared" si="564"/>
        <v>#REF!</v>
      </c>
      <c r="AE497" s="43" t="e">
        <f t="shared" si="565"/>
        <v>#REF!</v>
      </c>
      <c r="AF497" s="39" t="e">
        <f>VLOOKUP(C497,[6]!Table1[[Province]:[Ngày HĐ dự phòng]],12,FALSE)</f>
        <v>#REF!</v>
      </c>
      <c r="AG497" s="39" t="e">
        <f t="shared" si="566"/>
        <v>#REF!</v>
      </c>
      <c r="AH497" s="39">
        <v>44179</v>
      </c>
      <c r="AI497" s="39">
        <v>44190</v>
      </c>
      <c r="AJ497" s="39">
        <v>44190</v>
      </c>
      <c r="AK497" s="232" t="s">
        <v>502</v>
      </c>
      <c r="AL497" s="230">
        <v>44259</v>
      </c>
      <c r="AM497" s="42">
        <v>1476131599</v>
      </c>
      <c r="AN497" s="230">
        <v>45012</v>
      </c>
      <c r="AO497" s="39" t="e">
        <f t="shared" si="567"/>
        <v>#REF!</v>
      </c>
    </row>
    <row r="498" spans="1:41" ht="39">
      <c r="A498" s="11">
        <f t="shared" si="527"/>
        <v>55</v>
      </c>
      <c r="B498" s="16" t="str">
        <f>VLOOKUP(A498,'Tên tỉnh'!$A$3:$C$65,2,FALSE)</f>
        <v>VNPT Thái Bình</v>
      </c>
      <c r="C498" s="17" t="str">
        <f>VLOOKUP(A498,'Tên tỉnh'!$A$3:$C$65,3,FALSE)</f>
        <v>Thái Bình</v>
      </c>
      <c r="D498" s="18" t="s">
        <v>485</v>
      </c>
      <c r="E498" s="17" t="s">
        <v>486</v>
      </c>
      <c r="F498" s="19">
        <v>43633</v>
      </c>
      <c r="G498" s="11">
        <v>7</v>
      </c>
      <c r="H498" s="11" t="s">
        <v>492</v>
      </c>
      <c r="I498" s="20">
        <v>44056</v>
      </c>
      <c r="J498" s="21" t="s">
        <v>419</v>
      </c>
      <c r="K498" s="11" t="s">
        <v>26</v>
      </c>
      <c r="L498" s="13">
        <v>829150</v>
      </c>
      <c r="M498" s="13" t="e">
        <f>VLOOKUP(C497,[7]!Table1[[Province]:[Ngày HĐ dự phòng]],6,FALSE)</f>
        <v>#REF!</v>
      </c>
      <c r="N498" s="13" t="e">
        <f>VLOOKUP(C497,[7]!Table1[[Province]:[Ngày HĐ dự phòng]],7,FALSE)</f>
        <v>#REF!</v>
      </c>
      <c r="O498" s="13" t="e">
        <f t="shared" si="516"/>
        <v>#REF!</v>
      </c>
      <c r="P498" s="12"/>
      <c r="Q498" s="22" t="e">
        <f>VLOOKUP(C497,[7]!Table1[[Province]:[Ngày HĐ dự phòng]],16,FALSE)</f>
        <v>#REF!</v>
      </c>
      <c r="R498" s="12"/>
      <c r="S498" s="22">
        <v>44263</v>
      </c>
      <c r="T498" s="22">
        <v>44200</v>
      </c>
      <c r="U498" s="22" t="e">
        <f t="shared" si="560"/>
        <v>#REF!</v>
      </c>
      <c r="V498" s="14" t="e">
        <f t="shared" si="561"/>
        <v>#REF!</v>
      </c>
      <c r="W498" s="12">
        <v>30</v>
      </c>
      <c r="X498" s="14" t="e">
        <f t="shared" si="562"/>
        <v>#REF!</v>
      </c>
      <c r="Y498" s="218" t="e">
        <f>VLOOKUP(C497,[7]!Table1[[Province]:[Ngày HĐ dự phòng]],32,FALSE)</f>
        <v>#REF!</v>
      </c>
      <c r="Z498" s="22" t="e">
        <f>VLOOKUP(C497,[7]!Table1[[Province]:[Ngày HĐ dự phòng]],33,FALSE)</f>
        <v>#REF!</v>
      </c>
      <c r="AA498" s="218" t="e">
        <f>VLOOKUP(C497,[7]!Table1[[Province]:[Ngày HĐ dự phòng]],34,FALSE)</f>
        <v>#REF!</v>
      </c>
      <c r="AB498" s="22" t="e">
        <f>VLOOKUP(C497,[7]!Table1[[Province]:[Ngày HĐ dự phòng]],35,FALSE)</f>
        <v>#REF!</v>
      </c>
      <c r="AC498" s="40" t="e">
        <f t="shared" si="563"/>
        <v>#REF!</v>
      </c>
      <c r="AD498" s="43" t="e">
        <f t="shared" si="564"/>
        <v>#REF!</v>
      </c>
      <c r="AE498" s="43" t="e">
        <f t="shared" si="565"/>
        <v>#REF!</v>
      </c>
      <c r="AF498" s="39" t="e">
        <f>VLOOKUP(C497,[7]!Table1[[Province]:[Ngày HĐ dự phòng]],13,FALSE)</f>
        <v>#REF!</v>
      </c>
      <c r="AG498" s="39" t="e">
        <f t="shared" si="566"/>
        <v>#REF!</v>
      </c>
      <c r="AH498" s="39">
        <v>44200</v>
      </c>
      <c r="AI498" s="39">
        <v>44210</v>
      </c>
      <c r="AJ498" s="39">
        <v>44210</v>
      </c>
      <c r="AK498" s="232" t="s">
        <v>503</v>
      </c>
      <c r="AL498" s="230">
        <v>44272</v>
      </c>
      <c r="AM498" s="42">
        <v>492515100</v>
      </c>
      <c r="AN498" s="230">
        <v>45023</v>
      </c>
      <c r="AO498" s="39" t="e">
        <f t="shared" si="567"/>
        <v>#REF!</v>
      </c>
    </row>
    <row r="499" spans="1:41" ht="39">
      <c r="A499" s="11">
        <f t="shared" si="527"/>
        <v>55</v>
      </c>
      <c r="B499" s="16" t="str">
        <f>VLOOKUP(A499,'Tên tỉnh'!$A$3:$C$65,2,FALSE)</f>
        <v>VNPT Thái Bình</v>
      </c>
      <c r="C499" s="17" t="str">
        <f>VLOOKUP(A499,'Tên tỉnh'!$A$3:$C$65,3,FALSE)</f>
        <v>Thái Bình</v>
      </c>
      <c r="D499" s="18" t="s">
        <v>485</v>
      </c>
      <c r="E499" s="17" t="s">
        <v>486</v>
      </c>
      <c r="F499" s="19">
        <v>43633</v>
      </c>
      <c r="G499" s="11">
        <v>8</v>
      </c>
      <c r="H499" s="11" t="s">
        <v>493</v>
      </c>
      <c r="I499" s="20">
        <v>44056</v>
      </c>
      <c r="J499" s="21" t="s">
        <v>419</v>
      </c>
      <c r="K499" s="11" t="s">
        <v>26</v>
      </c>
      <c r="L499" s="13">
        <v>829150</v>
      </c>
      <c r="M499" s="13" t="e">
        <f>VLOOKUP(C499,[8]Sheet1!$B$2:$AH$2,5,FALSE)</f>
        <v>#N/A</v>
      </c>
      <c r="N499" s="13" t="e">
        <f>VLOOKUP(C499,[8]Sheet1!$B$2:$AH$2,6,FALSE)</f>
        <v>#N/A</v>
      </c>
      <c r="O499" s="13" t="e">
        <f t="shared" si="516"/>
        <v>#N/A</v>
      </c>
      <c r="P499" s="12"/>
      <c r="Q499" s="22" t="e">
        <f>VLOOKUP(C499,[8]Sheet1!$B$2:$AH$2,14,FALSE)</f>
        <v>#N/A</v>
      </c>
      <c r="R499" s="12"/>
      <c r="S499" s="22">
        <v>44279</v>
      </c>
      <c r="T499" s="22">
        <v>44223</v>
      </c>
      <c r="U499" s="22" t="e">
        <f t="shared" si="560"/>
        <v>#N/A</v>
      </c>
      <c r="V499" s="14" t="e">
        <f t="shared" si="561"/>
        <v>#N/A</v>
      </c>
      <c r="W499" s="12">
        <v>30</v>
      </c>
      <c r="X499" s="14" t="e">
        <f t="shared" si="562"/>
        <v>#N/A</v>
      </c>
      <c r="Y499" s="218" t="e">
        <f>VLOOKUP(C499,[8]Sheet1!$B$2:$AH$2,30,FALSE)</f>
        <v>#N/A</v>
      </c>
      <c r="Z499" s="22" t="e">
        <f>VLOOKUP(C499,[8]Sheet1!$B$2:$AH$2,31,FALSE)</f>
        <v>#N/A</v>
      </c>
      <c r="AA499" s="218" t="e">
        <f>VLOOKUP(C499,[8]Sheet1!$B$2:$AH$2,32,FALSE)</f>
        <v>#N/A</v>
      </c>
      <c r="AB499" s="22" t="e">
        <f>VLOOKUP(C499,[8]Sheet1!$B$2:$AH$2,33,FALSE)</f>
        <v>#N/A</v>
      </c>
      <c r="AC499" s="40" t="e">
        <f t="shared" si="563"/>
        <v>#N/A</v>
      </c>
      <c r="AD499" s="43" t="e">
        <f t="shared" si="564"/>
        <v>#N/A</v>
      </c>
      <c r="AE499" s="43" t="e">
        <f t="shared" si="565"/>
        <v>#N/A</v>
      </c>
      <c r="AF499" s="39" t="e">
        <f>VLOOKUP(C499,[8]Sheet1!$B$2:$AH$2,12,FALSE)</f>
        <v>#N/A</v>
      </c>
      <c r="AG499" s="39" t="e">
        <f t="shared" si="566"/>
        <v>#N/A</v>
      </c>
      <c r="AH499" s="39">
        <v>44223</v>
      </c>
      <c r="AI499" s="39">
        <v>44230</v>
      </c>
      <c r="AJ499" s="39">
        <v>44230</v>
      </c>
      <c r="AK499" s="232" t="s">
        <v>504</v>
      </c>
      <c r="AL499" s="230">
        <v>44288</v>
      </c>
      <c r="AM499" s="42">
        <v>262218688</v>
      </c>
      <c r="AN499" s="230">
        <v>45040</v>
      </c>
      <c r="AO499" s="39" t="e">
        <f t="shared" si="567"/>
        <v>#N/A</v>
      </c>
    </row>
    <row r="500" spans="1:41" ht="28.5" customHeight="1">
      <c r="A500" s="23"/>
      <c r="B500" s="24" t="str">
        <f t="shared" ref="B500" si="568">B492&amp;" Total"</f>
        <v>VNPT Thái Bình Total</v>
      </c>
      <c r="C500" s="24"/>
      <c r="D500" s="25"/>
      <c r="E500" s="228"/>
      <c r="F500" s="26"/>
      <c r="G500" s="23"/>
      <c r="H500" s="25"/>
      <c r="I500" s="26"/>
      <c r="J500" s="27"/>
      <c r="K500" s="25"/>
      <c r="L500" s="28"/>
      <c r="M500" s="28"/>
      <c r="N500" s="28"/>
      <c r="O500" s="29" t="e">
        <f t="shared" ref="O500" si="569">SUBTOTAL(9,O492:O499)</f>
        <v>#REF!</v>
      </c>
      <c r="P500" s="12"/>
      <c r="Q500" s="11"/>
      <c r="R500" s="28"/>
      <c r="S500" s="30"/>
      <c r="T500" s="31"/>
      <c r="U500" s="22"/>
      <c r="V500" s="32"/>
      <c r="W500" s="33"/>
      <c r="X500" s="14"/>
      <c r="Y500" s="218"/>
      <c r="Z500" s="22"/>
      <c r="AA500" s="218"/>
      <c r="AB500" s="22"/>
      <c r="AC500" s="38"/>
      <c r="AD500" s="38"/>
      <c r="AE500" s="38"/>
      <c r="AF500" s="38"/>
      <c r="AG500" s="38"/>
      <c r="AH500" s="38"/>
      <c r="AI500" s="38"/>
      <c r="AJ500" s="38"/>
      <c r="AK500" s="38"/>
      <c r="AL500" s="38"/>
      <c r="AM500" s="38"/>
      <c r="AN500" s="38"/>
      <c r="AO500" s="38"/>
    </row>
    <row r="501" spans="1:41" ht="39">
      <c r="A501" s="11">
        <f t="shared" si="527"/>
        <v>56</v>
      </c>
      <c r="B501" s="16" t="str">
        <f>VLOOKUP(A501,'Tên tỉnh'!$A$3:$C$65,2,FALSE)</f>
        <v>VNPT Thái nguyên</v>
      </c>
      <c r="C501" s="17" t="str">
        <f>VLOOKUP(A501,'Tên tỉnh'!$A$3:$C$65,3,FALSE)</f>
        <v>Thái nguyên</v>
      </c>
      <c r="D501" s="18" t="s">
        <v>485</v>
      </c>
      <c r="E501" s="17" t="s">
        <v>486</v>
      </c>
      <c r="F501" s="19">
        <v>43633</v>
      </c>
      <c r="G501" s="11">
        <v>1</v>
      </c>
      <c r="H501" s="11" t="s">
        <v>487</v>
      </c>
      <c r="I501" s="20">
        <v>44056</v>
      </c>
      <c r="J501" s="21" t="s">
        <v>419</v>
      </c>
      <c r="K501" s="11" t="s">
        <v>26</v>
      </c>
      <c r="L501" s="13">
        <v>829150</v>
      </c>
      <c r="M501" s="13" t="e">
        <f>VLOOKUP(C501,[1]!Table1[[Province]:[Ngày HĐ dự phòng]],5,FALSE)</f>
        <v>#REF!</v>
      </c>
      <c r="N501" s="13" t="e">
        <f>VLOOKUP(C501,[1]!Table1[[Province]:[Ngày HĐ dự phòng]],6,FALSE)</f>
        <v>#REF!</v>
      </c>
      <c r="O501" s="13" t="e">
        <f t="shared" si="516"/>
        <v>#REF!</v>
      </c>
      <c r="P501" s="12"/>
      <c r="Q501" s="22" t="e">
        <f>VLOOKUP(C501,[1]!Table1[[Province]:[Ngày HĐ dự phòng]],15,FALSE)</f>
        <v>#REF!</v>
      </c>
      <c r="R501" s="12"/>
      <c r="S501" s="22">
        <v>44153</v>
      </c>
      <c r="T501" s="22">
        <v>44068</v>
      </c>
      <c r="U501" s="22" t="e">
        <f t="shared" ref="U501:U508" si="570">Q501</f>
        <v>#REF!</v>
      </c>
      <c r="V501" s="14" t="e">
        <f t="shared" ref="V501:V508" si="571">U501-T501+1</f>
        <v>#REF!</v>
      </c>
      <c r="W501" s="12">
        <v>45</v>
      </c>
      <c r="X501" s="14" t="e">
        <f t="shared" ref="X501:X508" si="572">V501-W501</f>
        <v>#REF!</v>
      </c>
      <c r="Y501" s="218" t="e">
        <f>VLOOKUP(C501,[1]!Table1[[Province]:[Ngày HĐ dự phòng]],34,FALSE)</f>
        <v>#REF!</v>
      </c>
      <c r="Z501" s="22" t="e">
        <f>VLOOKUP(C501,[1]!Table1[[Province]:[Ngày HĐ dự phòng]],35,FALSE)</f>
        <v>#REF!</v>
      </c>
      <c r="AA501" s="218" t="e">
        <f>VLOOKUP(C501,[1]!Table1[[Province]:[Ngày HĐ dự phòng]],36,FALSE)</f>
        <v>#REF!</v>
      </c>
      <c r="AB501" s="22" t="e">
        <f>VLOOKUP(C501,[1]!Table1[[Province]:[Ngày HĐ dự phòng]],37,FALSE)</f>
        <v>#REF!</v>
      </c>
      <c r="AC501" s="40" t="e">
        <f t="shared" ref="AC501:AC508" si="573">O501</f>
        <v>#REF!</v>
      </c>
      <c r="AD501" s="43" t="e">
        <f t="shared" ref="AD501:AD508" si="574">AC501*0.1</f>
        <v>#REF!</v>
      </c>
      <c r="AE501" s="43" t="e">
        <f t="shared" ref="AE501:AE508" si="575">AC501+AD501</f>
        <v>#REF!</v>
      </c>
      <c r="AF501" s="39" t="e">
        <f>VLOOKUP(C501,[1]!Table1[[Province]:[Ngày HĐ dự phòng]],13,FALSE)</f>
        <v>#REF!</v>
      </c>
      <c r="AG501" s="39" t="e">
        <f t="shared" ref="AG501:AG508" si="576">AF501</f>
        <v>#REF!</v>
      </c>
      <c r="AH501" s="39">
        <v>44068</v>
      </c>
      <c r="AI501" s="39">
        <v>44097</v>
      </c>
      <c r="AJ501" s="39">
        <v>44097</v>
      </c>
      <c r="AK501" s="231" t="s">
        <v>497</v>
      </c>
      <c r="AL501" s="230">
        <v>44153</v>
      </c>
      <c r="AM501" s="42">
        <v>3008400799</v>
      </c>
      <c r="AN501" s="230">
        <v>44913</v>
      </c>
      <c r="AO501" s="39" t="e">
        <f t="shared" ref="AO501:AO508" si="577">AF501</f>
        <v>#REF!</v>
      </c>
    </row>
    <row r="502" spans="1:41" ht="39">
      <c r="A502" s="11">
        <f t="shared" si="527"/>
        <v>56</v>
      </c>
      <c r="B502" s="16" t="str">
        <f>VLOOKUP(A502,'Tên tỉnh'!$A$3:$C$65,2,FALSE)</f>
        <v>VNPT Thái nguyên</v>
      </c>
      <c r="C502" s="17" t="str">
        <f>VLOOKUP(A502,'Tên tỉnh'!$A$3:$C$65,3,FALSE)</f>
        <v>Thái nguyên</v>
      </c>
      <c r="D502" s="18" t="s">
        <v>485</v>
      </c>
      <c r="E502" s="17" t="s">
        <v>486</v>
      </c>
      <c r="F502" s="19">
        <v>43633</v>
      </c>
      <c r="G502" s="11">
        <v>2</v>
      </c>
      <c r="H502" s="12" t="s">
        <v>488</v>
      </c>
      <c r="I502" s="20">
        <v>44056</v>
      </c>
      <c r="J502" s="21" t="s">
        <v>419</v>
      </c>
      <c r="K502" s="11" t="s">
        <v>26</v>
      </c>
      <c r="L502" s="13">
        <v>829150</v>
      </c>
      <c r="M502" s="13" t="e">
        <f>VLOOKUP(C502,[2]!Table1[[Province]:[Ngày HĐ dự phòng]],5,FALSE)</f>
        <v>#REF!</v>
      </c>
      <c r="N502" s="13" t="e">
        <f>VLOOKUP(C502,[2]!Table1[[Province]:[Ngày HĐ dự phòng]],6,FALSE)</f>
        <v>#REF!</v>
      </c>
      <c r="O502" s="13" t="e">
        <f t="shared" si="516"/>
        <v>#REF!</v>
      </c>
      <c r="P502" s="12"/>
      <c r="Q502" s="22" t="e">
        <f>VLOOKUP(C502,[2]!Table1[[Province]:[Ngày HĐ dự phòng]],14,FALSE)</f>
        <v>#REF!</v>
      </c>
      <c r="R502" s="12"/>
      <c r="S502" s="22">
        <v>44154</v>
      </c>
      <c r="T502" s="22">
        <v>44091</v>
      </c>
      <c r="U502" s="22" t="e">
        <f t="shared" si="570"/>
        <v>#REF!</v>
      </c>
      <c r="V502" s="14" t="e">
        <f t="shared" si="571"/>
        <v>#REF!</v>
      </c>
      <c r="W502" s="12">
        <v>30</v>
      </c>
      <c r="X502" s="14" t="e">
        <f t="shared" si="572"/>
        <v>#REF!</v>
      </c>
      <c r="Y502" s="218" t="e">
        <f>VLOOKUP(C502,[2]!Table1[[Province]:[Ngày HĐ dự phòng]],30,FALSE)</f>
        <v>#REF!</v>
      </c>
      <c r="Z502" s="22" t="e">
        <f>VLOOKUP(C502,[2]!Table1[[Province]:[Ngày HĐ dự phòng]],31,FALSE)</f>
        <v>#REF!</v>
      </c>
      <c r="AA502" s="218" t="e">
        <f>VLOOKUP(C502,[2]!Table1[[Province]:[Ngày HĐ dự phòng]],32,FALSE)</f>
        <v>#REF!</v>
      </c>
      <c r="AB502" s="22" t="e">
        <f>VLOOKUP(C502,[2]!Table1[[Province]:[Ngày HĐ dự phòng]],33,FALSE)</f>
        <v>#REF!</v>
      </c>
      <c r="AC502" s="40" t="e">
        <f t="shared" si="573"/>
        <v>#REF!</v>
      </c>
      <c r="AD502" s="43" t="e">
        <f t="shared" si="574"/>
        <v>#REF!</v>
      </c>
      <c r="AE502" s="43" t="e">
        <f t="shared" si="575"/>
        <v>#REF!</v>
      </c>
      <c r="AF502" s="39" t="e">
        <f>VLOOKUP(C502,[2]!Table1[[Province]:[Ngày HĐ dự phòng]],12,FALSE)</f>
        <v>#REF!</v>
      </c>
      <c r="AG502" s="39" t="e">
        <f t="shared" si="576"/>
        <v>#REF!</v>
      </c>
      <c r="AH502" s="39">
        <v>44091</v>
      </c>
      <c r="AI502" s="39">
        <v>44111</v>
      </c>
      <c r="AJ502" s="39">
        <v>44111</v>
      </c>
      <c r="AK502" s="231" t="s">
        <v>498</v>
      </c>
      <c r="AL502" s="230">
        <v>44154</v>
      </c>
      <c r="AM502" s="42">
        <v>1557031765</v>
      </c>
      <c r="AN502" s="230">
        <v>44914</v>
      </c>
      <c r="AO502" s="39" t="e">
        <f t="shared" si="577"/>
        <v>#REF!</v>
      </c>
    </row>
    <row r="503" spans="1:41" ht="39">
      <c r="A503" s="11">
        <f t="shared" si="527"/>
        <v>56</v>
      </c>
      <c r="B503" s="16" t="str">
        <f>VLOOKUP(A503,'Tên tỉnh'!$A$3:$C$65,2,FALSE)</f>
        <v>VNPT Thái nguyên</v>
      </c>
      <c r="C503" s="17" t="str">
        <f>VLOOKUP(A503,'Tên tỉnh'!$A$3:$C$65,3,FALSE)</f>
        <v>Thái nguyên</v>
      </c>
      <c r="D503" s="18" t="s">
        <v>485</v>
      </c>
      <c r="E503" s="17" t="s">
        <v>486</v>
      </c>
      <c r="F503" s="19">
        <v>43633</v>
      </c>
      <c r="G503" s="11">
        <v>3</v>
      </c>
      <c r="H503" s="12" t="s">
        <v>494</v>
      </c>
      <c r="I503" s="20">
        <v>44056</v>
      </c>
      <c r="J503" s="21" t="s">
        <v>419</v>
      </c>
      <c r="K503" s="11" t="s">
        <v>26</v>
      </c>
      <c r="L503" s="13">
        <v>829150</v>
      </c>
      <c r="M503" s="13" t="e">
        <f>VLOOKUP(C503,[3]!Table1[[Province]:[Ngày HĐ dự phòng]],5,FALSE)</f>
        <v>#REF!</v>
      </c>
      <c r="N503" s="13" t="e">
        <f>VLOOKUP(C503,[3]!Table1[[Province]:[Ngày HĐ dự phòng]],6,FALSE)</f>
        <v>#REF!</v>
      </c>
      <c r="O503" s="13" t="e">
        <f t="shared" si="516"/>
        <v>#REF!</v>
      </c>
      <c r="P503" s="12"/>
      <c r="Q503" s="22" t="e">
        <f>VLOOKUP(C503,[3]!Table1[[Province]:[Ngày HĐ dự phòng]],14,FALSE)</f>
        <v>#REF!</v>
      </c>
      <c r="R503" s="12"/>
      <c r="S503" s="22">
        <v>44180</v>
      </c>
      <c r="T503" s="22">
        <v>44118</v>
      </c>
      <c r="U503" s="22" t="e">
        <f t="shared" si="570"/>
        <v>#REF!</v>
      </c>
      <c r="V503" s="14" t="e">
        <f t="shared" si="571"/>
        <v>#REF!</v>
      </c>
      <c r="W503" s="12">
        <v>30</v>
      </c>
      <c r="X503" s="14" t="e">
        <f t="shared" si="572"/>
        <v>#REF!</v>
      </c>
      <c r="Y503" s="218" t="e">
        <f>VLOOKUP(C503,[3]!Table1[[Province]:[Ngày HĐ dự phòng]],30,FALSE)</f>
        <v>#REF!</v>
      </c>
      <c r="Z503" s="22" t="e">
        <f>VLOOKUP(C503,[3]!Table1[[Province]:[Ngày HĐ dự phòng]],31,FALSE)</f>
        <v>#REF!</v>
      </c>
      <c r="AA503" s="218" t="e">
        <f>VLOOKUP(C503,[3]!Table1[[Province]:[Ngày HĐ dự phòng]],32,FALSE)</f>
        <v>#REF!</v>
      </c>
      <c r="AB503" s="22" t="e">
        <f>VLOOKUP(C503,[3]!Table1[[Province]:[Ngày HĐ dự phòng]],33,FALSE)</f>
        <v>#REF!</v>
      </c>
      <c r="AC503" s="40" t="e">
        <f t="shared" si="573"/>
        <v>#REF!</v>
      </c>
      <c r="AD503" s="43" t="e">
        <f t="shared" si="574"/>
        <v>#REF!</v>
      </c>
      <c r="AE503" s="43" t="e">
        <f t="shared" si="575"/>
        <v>#REF!</v>
      </c>
      <c r="AF503" s="39" t="e">
        <f>VLOOKUP(C503,[3]!Table1[[Province]:[Ngày HĐ dự phòng]],12,FALSE)</f>
        <v>#REF!</v>
      </c>
      <c r="AG503" s="39" t="e">
        <f t="shared" si="576"/>
        <v>#REF!</v>
      </c>
      <c r="AH503" s="39">
        <v>44118</v>
      </c>
      <c r="AI503" s="39">
        <v>44132</v>
      </c>
      <c r="AJ503" s="39">
        <v>44132</v>
      </c>
      <c r="AK503" s="231" t="s">
        <v>499</v>
      </c>
      <c r="AL503" s="230">
        <v>44190</v>
      </c>
      <c r="AM503" s="42">
        <v>1453466784</v>
      </c>
      <c r="AN503" s="230">
        <v>44941</v>
      </c>
      <c r="AO503" s="39" t="e">
        <f t="shared" si="577"/>
        <v>#REF!</v>
      </c>
    </row>
    <row r="504" spans="1:41" ht="39">
      <c r="A504" s="11">
        <f t="shared" si="527"/>
        <v>56</v>
      </c>
      <c r="B504" s="16" t="str">
        <f>VLOOKUP(A504,'Tên tỉnh'!$A$3:$C$65,2,FALSE)</f>
        <v>VNPT Thái nguyên</v>
      </c>
      <c r="C504" s="17" t="str">
        <f>VLOOKUP(A504,'Tên tỉnh'!$A$3:$C$65,3,FALSE)</f>
        <v>Thái nguyên</v>
      </c>
      <c r="D504" s="18" t="s">
        <v>485</v>
      </c>
      <c r="E504" s="17" t="s">
        <v>486</v>
      </c>
      <c r="F504" s="19">
        <v>43633</v>
      </c>
      <c r="G504" s="11">
        <v>4</v>
      </c>
      <c r="H504" s="11" t="s">
        <v>489</v>
      </c>
      <c r="I504" s="20">
        <v>44056</v>
      </c>
      <c r="J504" s="21" t="s">
        <v>419</v>
      </c>
      <c r="K504" s="11" t="s">
        <v>26</v>
      </c>
      <c r="L504" s="13">
        <v>829150</v>
      </c>
      <c r="M504" s="13" t="e">
        <f>VLOOKUP(C504,[4]!Table1[[Province]:[Ngày HĐ dự phòng]],6,FALSE)</f>
        <v>#REF!</v>
      </c>
      <c r="N504" s="13" t="e">
        <f>VLOOKUP(C504,[4]!Table1[[Province]:[Ngày HĐ dự phòng]],7,FALSE)</f>
        <v>#REF!</v>
      </c>
      <c r="O504" s="13" t="e">
        <f t="shared" si="516"/>
        <v>#REF!</v>
      </c>
      <c r="P504" s="12"/>
      <c r="Q504" s="22" t="e">
        <f>VLOOKUP(C504,[4]!Table1[[Province]:[Ngày HĐ dự phòng]],16,FALSE)</f>
        <v>#REF!</v>
      </c>
      <c r="R504" s="12"/>
      <c r="S504" s="22">
        <v>44208</v>
      </c>
      <c r="T504" s="22">
        <v>44127</v>
      </c>
      <c r="U504" s="22" t="e">
        <f t="shared" si="570"/>
        <v>#REF!</v>
      </c>
      <c r="V504" s="14" t="e">
        <f t="shared" si="571"/>
        <v>#REF!</v>
      </c>
      <c r="W504" s="12">
        <v>30</v>
      </c>
      <c r="X504" s="14" t="e">
        <f t="shared" si="572"/>
        <v>#REF!</v>
      </c>
      <c r="Y504" s="218" t="e">
        <f>VLOOKUP(C504,[4]!Table1[[Province]:[Ngày HĐ dự phòng]],32,FALSE)</f>
        <v>#REF!</v>
      </c>
      <c r="Z504" s="22" t="e">
        <f>VLOOKUP(C504,[4]!Table1[[Province]:[Ngày HĐ dự phòng]],33,FALSE)</f>
        <v>#REF!</v>
      </c>
      <c r="AA504" s="218" t="e">
        <f>VLOOKUP(C504,[4]!Table1[[Province]:[Ngày HĐ dự phòng]],34,FALSE)</f>
        <v>#REF!</v>
      </c>
      <c r="AB504" s="22" t="e">
        <f>VLOOKUP(C504,[4]!Table1[[Province]:[Ngày HĐ dự phòng]],35,FALSE)</f>
        <v>#REF!</v>
      </c>
      <c r="AC504" s="40" t="e">
        <f t="shared" si="573"/>
        <v>#REF!</v>
      </c>
      <c r="AD504" s="43" t="e">
        <f t="shared" si="574"/>
        <v>#REF!</v>
      </c>
      <c r="AE504" s="43" t="e">
        <f t="shared" si="575"/>
        <v>#REF!</v>
      </c>
      <c r="AF504" s="39" t="e">
        <f>VLOOKUP(C504,[4]!Table1[[Province]:[Ngày HĐ dự phòng]],13,FALSE)</f>
        <v>#REF!</v>
      </c>
      <c r="AG504" s="39" t="e">
        <f t="shared" si="576"/>
        <v>#REF!</v>
      </c>
      <c r="AH504" s="39">
        <v>44127</v>
      </c>
      <c r="AI504" s="39">
        <v>44161</v>
      </c>
      <c r="AJ504" s="39">
        <v>44161</v>
      </c>
      <c r="AK504" s="231" t="s">
        <v>500</v>
      </c>
      <c r="AL504" s="230">
        <v>44214</v>
      </c>
      <c r="AM504" s="42">
        <v>241970845</v>
      </c>
      <c r="AN504" s="230">
        <v>44970</v>
      </c>
      <c r="AO504" s="39" t="e">
        <f t="shared" si="577"/>
        <v>#REF!</v>
      </c>
    </row>
    <row r="505" spans="1:41" ht="39">
      <c r="A505" s="11">
        <f t="shared" si="527"/>
        <v>56</v>
      </c>
      <c r="B505" s="16" t="str">
        <f>VLOOKUP(A505,'Tên tỉnh'!$A$3:$C$65,2,FALSE)</f>
        <v>VNPT Thái nguyên</v>
      </c>
      <c r="C505" s="17" t="str">
        <f>VLOOKUP(A505,'Tên tỉnh'!$A$3:$C$65,3,FALSE)</f>
        <v>Thái nguyên</v>
      </c>
      <c r="D505" s="18" t="s">
        <v>485</v>
      </c>
      <c r="E505" s="17" t="s">
        <v>486</v>
      </c>
      <c r="F505" s="19">
        <v>43633</v>
      </c>
      <c r="G505" s="11">
        <v>5</v>
      </c>
      <c r="H505" s="11" t="s">
        <v>490</v>
      </c>
      <c r="I505" s="20">
        <v>44056</v>
      </c>
      <c r="J505" s="21" t="s">
        <v>419</v>
      </c>
      <c r="K505" s="11" t="s">
        <v>26</v>
      </c>
      <c r="L505" s="13">
        <v>829150</v>
      </c>
      <c r="M505" s="13" t="e">
        <f>VLOOKUP(C505,[5]!Table1[[Province]:[Ngày HĐ dự phòng]],5,FALSE)</f>
        <v>#REF!</v>
      </c>
      <c r="N505" s="13" t="e">
        <f>VLOOKUP(C505,[5]!Table1[[Province]:[Ngày HĐ dự phòng]],6,FALSE)</f>
        <v>#REF!</v>
      </c>
      <c r="O505" s="13" t="e">
        <f t="shared" si="516"/>
        <v>#REF!</v>
      </c>
      <c r="P505" s="12"/>
      <c r="Q505" s="22" t="e">
        <f>VLOOKUP(C505,[5]!Table1[[Province]:[Ngày HĐ dự phòng]],14,FALSE)</f>
        <v>#REF!</v>
      </c>
      <c r="R505" s="12"/>
      <c r="S505" s="22">
        <v>44210</v>
      </c>
      <c r="T505" s="22">
        <v>44148</v>
      </c>
      <c r="U505" s="22" t="e">
        <f t="shared" si="570"/>
        <v>#REF!</v>
      </c>
      <c r="V505" s="14" t="e">
        <f t="shared" si="571"/>
        <v>#REF!</v>
      </c>
      <c r="W505" s="12">
        <v>30</v>
      </c>
      <c r="X505" s="14" t="e">
        <f t="shared" si="572"/>
        <v>#REF!</v>
      </c>
      <c r="Y505" s="218" t="e">
        <f>VLOOKUP(C505,[5]!Table1[[Province]:[Ngày HĐ dự phòng]],30,FALSE)</f>
        <v>#REF!</v>
      </c>
      <c r="Z505" s="22" t="e">
        <f>VLOOKUP(C505,[5]!Table1[[Province]:[Ngày HĐ dự phòng]],31,FALSE)</f>
        <v>#REF!</v>
      </c>
      <c r="AA505" s="218" t="e">
        <f>VLOOKUP(C505,[5]!Table1[[Province]:[Ngày HĐ dự phòng]],32,FALSE)</f>
        <v>#REF!</v>
      </c>
      <c r="AB505" s="22" t="e">
        <f>VLOOKUP(C505,[5]!Table1[[Province]:[Ngày HĐ dự phòng]],33,FALSE)</f>
        <v>#REF!</v>
      </c>
      <c r="AC505" s="40" t="e">
        <f t="shared" si="573"/>
        <v>#REF!</v>
      </c>
      <c r="AD505" s="43" t="e">
        <f t="shared" si="574"/>
        <v>#REF!</v>
      </c>
      <c r="AE505" s="43" t="e">
        <f t="shared" si="575"/>
        <v>#REF!</v>
      </c>
      <c r="AF505" s="39" t="e">
        <f>VLOOKUP(C505,[5]!Table1[[Province]:[Ngày HĐ dự phòng]],12,FALSE)</f>
        <v>#REF!</v>
      </c>
      <c r="AG505" s="39" t="e">
        <f t="shared" si="576"/>
        <v>#REF!</v>
      </c>
      <c r="AH505" s="39">
        <v>44148</v>
      </c>
      <c r="AI505" s="39">
        <v>44162</v>
      </c>
      <c r="AJ505" s="39">
        <v>44162</v>
      </c>
      <c r="AK505" s="232" t="s">
        <v>501</v>
      </c>
      <c r="AL505" s="230">
        <v>44214</v>
      </c>
      <c r="AM505" s="42">
        <v>786063220</v>
      </c>
      <c r="AN505" s="230">
        <v>44970</v>
      </c>
      <c r="AO505" s="39" t="e">
        <f t="shared" si="577"/>
        <v>#REF!</v>
      </c>
    </row>
    <row r="506" spans="1:41" ht="39">
      <c r="A506" s="11">
        <f t="shared" si="527"/>
        <v>56</v>
      </c>
      <c r="B506" s="16" t="str">
        <f>VLOOKUP(A506,'Tên tỉnh'!$A$3:$C$65,2,FALSE)</f>
        <v>VNPT Thái nguyên</v>
      </c>
      <c r="C506" s="17" t="str">
        <f>VLOOKUP(A506,'Tên tỉnh'!$A$3:$C$65,3,FALSE)</f>
        <v>Thái nguyên</v>
      </c>
      <c r="D506" s="18" t="s">
        <v>485</v>
      </c>
      <c r="E506" s="17" t="s">
        <v>486</v>
      </c>
      <c r="F506" s="19">
        <v>43633</v>
      </c>
      <c r="G506" s="11">
        <v>6</v>
      </c>
      <c r="H506" s="12" t="s">
        <v>491</v>
      </c>
      <c r="I506" s="20">
        <v>44056</v>
      </c>
      <c r="J506" s="21" t="s">
        <v>419</v>
      </c>
      <c r="K506" s="11" t="s">
        <v>26</v>
      </c>
      <c r="L506" s="13">
        <v>829150</v>
      </c>
      <c r="M506" s="13" t="e">
        <f>VLOOKUP(C506,[6]!Table1[[Province]:[Ngày HĐ dự phòng]],5,FALSE)</f>
        <v>#REF!</v>
      </c>
      <c r="N506" s="13" t="e">
        <f>VLOOKUP(C506,[6]!Table1[[Province]:[Ngày HĐ dự phòng]],6,FALSE)</f>
        <v>#REF!</v>
      </c>
      <c r="O506" s="13" t="e">
        <f t="shared" si="516"/>
        <v>#REF!</v>
      </c>
      <c r="P506" s="12"/>
      <c r="Q506" s="22" t="e">
        <f>VLOOKUP(C506,[6]!Table1[[Province]:[Ngày HĐ dự phòng]],14,FALSE)</f>
        <v>#REF!</v>
      </c>
      <c r="R506" s="12"/>
      <c r="S506" s="22">
        <v>44251</v>
      </c>
      <c r="T506" s="22">
        <v>44179</v>
      </c>
      <c r="U506" s="22" t="e">
        <f t="shared" si="570"/>
        <v>#REF!</v>
      </c>
      <c r="V506" s="14" t="e">
        <f t="shared" si="571"/>
        <v>#REF!</v>
      </c>
      <c r="W506" s="12">
        <v>30</v>
      </c>
      <c r="X506" s="14" t="e">
        <f t="shared" si="572"/>
        <v>#REF!</v>
      </c>
      <c r="Y506" s="218" t="e">
        <f>VLOOKUP(C506,[6]!Table1[[Province]:[Ngày HĐ dự phòng]],30,FALSE)</f>
        <v>#REF!</v>
      </c>
      <c r="Z506" s="22" t="e">
        <f>VLOOKUP(C506,[6]!Table1[[Province]:[Ngày HĐ dự phòng]],31,FALSE)</f>
        <v>#REF!</v>
      </c>
      <c r="AA506" s="218" t="e">
        <f>VLOOKUP(C506,[6]!Table1[[Province]:[Ngày HĐ dự phòng]],32,FALSE)</f>
        <v>#REF!</v>
      </c>
      <c r="AB506" s="22" t="e">
        <f>VLOOKUP(C506,[6]!Table1[[Province]:[Ngày HĐ dự phòng]],33,FALSE)</f>
        <v>#REF!</v>
      </c>
      <c r="AC506" s="40" t="e">
        <f t="shared" si="573"/>
        <v>#REF!</v>
      </c>
      <c r="AD506" s="43" t="e">
        <f t="shared" si="574"/>
        <v>#REF!</v>
      </c>
      <c r="AE506" s="43" t="e">
        <f t="shared" si="575"/>
        <v>#REF!</v>
      </c>
      <c r="AF506" s="39" t="e">
        <f>VLOOKUP(C506,[6]!Table1[[Province]:[Ngày HĐ dự phòng]],12,FALSE)</f>
        <v>#REF!</v>
      </c>
      <c r="AG506" s="39" t="e">
        <f t="shared" si="576"/>
        <v>#REF!</v>
      </c>
      <c r="AH506" s="39">
        <v>44179</v>
      </c>
      <c r="AI506" s="39">
        <v>44190</v>
      </c>
      <c r="AJ506" s="39">
        <v>44190</v>
      </c>
      <c r="AK506" s="232" t="s">
        <v>502</v>
      </c>
      <c r="AL506" s="230">
        <v>44259</v>
      </c>
      <c r="AM506" s="42">
        <v>1476131599</v>
      </c>
      <c r="AN506" s="230">
        <v>45012</v>
      </c>
      <c r="AO506" s="39" t="e">
        <f t="shared" si="577"/>
        <v>#REF!</v>
      </c>
    </row>
    <row r="507" spans="1:41" ht="39">
      <c r="A507" s="11">
        <f t="shared" si="527"/>
        <v>56</v>
      </c>
      <c r="B507" s="16" t="str">
        <f>VLOOKUP(A507,'Tên tỉnh'!$A$3:$C$65,2,FALSE)</f>
        <v>VNPT Thái nguyên</v>
      </c>
      <c r="C507" s="17" t="str">
        <f>VLOOKUP(A507,'Tên tỉnh'!$A$3:$C$65,3,FALSE)</f>
        <v>Thái nguyên</v>
      </c>
      <c r="D507" s="18" t="s">
        <v>485</v>
      </c>
      <c r="E507" s="17" t="s">
        <v>486</v>
      </c>
      <c r="F507" s="19">
        <v>43633</v>
      </c>
      <c r="G507" s="11">
        <v>7</v>
      </c>
      <c r="H507" s="11" t="s">
        <v>492</v>
      </c>
      <c r="I507" s="20">
        <v>44056</v>
      </c>
      <c r="J507" s="21" t="s">
        <v>419</v>
      </c>
      <c r="K507" s="11" t="s">
        <v>26</v>
      </c>
      <c r="L507" s="13">
        <v>829150</v>
      </c>
      <c r="M507" s="13" t="e">
        <f>VLOOKUP(C506,[7]!Table1[[Province]:[Ngày HĐ dự phòng]],6,FALSE)</f>
        <v>#REF!</v>
      </c>
      <c r="N507" s="13" t="e">
        <f>VLOOKUP(C506,[7]!Table1[[Province]:[Ngày HĐ dự phòng]],7,FALSE)</f>
        <v>#REF!</v>
      </c>
      <c r="O507" s="13" t="e">
        <f t="shared" si="516"/>
        <v>#REF!</v>
      </c>
      <c r="P507" s="12"/>
      <c r="Q507" s="22" t="e">
        <f>VLOOKUP(C506,[7]!Table1[[Province]:[Ngày HĐ dự phòng]],16,FALSE)</f>
        <v>#REF!</v>
      </c>
      <c r="R507" s="12"/>
      <c r="S507" s="22">
        <v>44263</v>
      </c>
      <c r="T507" s="22">
        <v>44200</v>
      </c>
      <c r="U507" s="22" t="e">
        <f t="shared" si="570"/>
        <v>#REF!</v>
      </c>
      <c r="V507" s="14" t="e">
        <f t="shared" si="571"/>
        <v>#REF!</v>
      </c>
      <c r="W507" s="12">
        <v>30</v>
      </c>
      <c r="X507" s="14" t="e">
        <f t="shared" si="572"/>
        <v>#REF!</v>
      </c>
      <c r="Y507" s="218" t="e">
        <f>VLOOKUP(C506,[7]!Table1[[Province]:[Ngày HĐ dự phòng]],32,FALSE)</f>
        <v>#REF!</v>
      </c>
      <c r="Z507" s="22" t="e">
        <f>VLOOKUP(C506,[7]!Table1[[Province]:[Ngày HĐ dự phòng]],33,FALSE)</f>
        <v>#REF!</v>
      </c>
      <c r="AA507" s="218" t="e">
        <f>VLOOKUP(C506,[7]!Table1[[Province]:[Ngày HĐ dự phòng]],34,FALSE)</f>
        <v>#REF!</v>
      </c>
      <c r="AB507" s="22" t="e">
        <f>VLOOKUP(C506,[7]!Table1[[Province]:[Ngày HĐ dự phòng]],35,FALSE)</f>
        <v>#REF!</v>
      </c>
      <c r="AC507" s="40" t="e">
        <f t="shared" si="573"/>
        <v>#REF!</v>
      </c>
      <c r="AD507" s="43" t="e">
        <f t="shared" si="574"/>
        <v>#REF!</v>
      </c>
      <c r="AE507" s="43" t="e">
        <f t="shared" si="575"/>
        <v>#REF!</v>
      </c>
      <c r="AF507" s="39" t="e">
        <f>VLOOKUP(C506,[7]!Table1[[Province]:[Ngày HĐ dự phòng]],13,FALSE)</f>
        <v>#REF!</v>
      </c>
      <c r="AG507" s="39" t="e">
        <f t="shared" si="576"/>
        <v>#REF!</v>
      </c>
      <c r="AH507" s="39">
        <v>44200</v>
      </c>
      <c r="AI507" s="39">
        <v>44210</v>
      </c>
      <c r="AJ507" s="39">
        <v>44210</v>
      </c>
      <c r="AK507" s="232" t="s">
        <v>503</v>
      </c>
      <c r="AL507" s="230">
        <v>44272</v>
      </c>
      <c r="AM507" s="42">
        <v>492515100</v>
      </c>
      <c r="AN507" s="230">
        <v>45023</v>
      </c>
      <c r="AO507" s="39" t="e">
        <f t="shared" si="577"/>
        <v>#REF!</v>
      </c>
    </row>
    <row r="508" spans="1:41" ht="39">
      <c r="A508" s="11">
        <f t="shared" si="527"/>
        <v>56</v>
      </c>
      <c r="B508" s="16" t="str">
        <f>VLOOKUP(A508,'Tên tỉnh'!$A$3:$C$65,2,FALSE)</f>
        <v>VNPT Thái nguyên</v>
      </c>
      <c r="C508" s="17" t="str">
        <f>VLOOKUP(A508,'Tên tỉnh'!$A$3:$C$65,3,FALSE)</f>
        <v>Thái nguyên</v>
      </c>
      <c r="D508" s="18" t="s">
        <v>485</v>
      </c>
      <c r="E508" s="17" t="s">
        <v>486</v>
      </c>
      <c r="F508" s="19">
        <v>43633</v>
      </c>
      <c r="G508" s="11">
        <v>8</v>
      </c>
      <c r="H508" s="11" t="s">
        <v>493</v>
      </c>
      <c r="I508" s="20">
        <v>44056</v>
      </c>
      <c r="J508" s="21" t="s">
        <v>419</v>
      </c>
      <c r="K508" s="11" t="s">
        <v>26</v>
      </c>
      <c r="L508" s="13">
        <v>829150</v>
      </c>
      <c r="M508" s="13" t="e">
        <f>VLOOKUP(C508,[8]Sheet1!$B$2:$AH$2,5,FALSE)</f>
        <v>#N/A</v>
      </c>
      <c r="N508" s="13" t="e">
        <f>VLOOKUP(C508,[8]Sheet1!$B$2:$AH$2,6,FALSE)</f>
        <v>#N/A</v>
      </c>
      <c r="O508" s="13" t="e">
        <f t="shared" si="516"/>
        <v>#N/A</v>
      </c>
      <c r="P508" s="12"/>
      <c r="Q508" s="22" t="e">
        <f>VLOOKUP(C508,[8]Sheet1!$B$2:$AH$2,14,FALSE)</f>
        <v>#N/A</v>
      </c>
      <c r="R508" s="12"/>
      <c r="S508" s="22">
        <v>44279</v>
      </c>
      <c r="T508" s="22">
        <v>44223</v>
      </c>
      <c r="U508" s="22" t="e">
        <f t="shared" si="570"/>
        <v>#N/A</v>
      </c>
      <c r="V508" s="14" t="e">
        <f t="shared" si="571"/>
        <v>#N/A</v>
      </c>
      <c r="W508" s="12">
        <v>30</v>
      </c>
      <c r="X508" s="14" t="e">
        <f t="shared" si="572"/>
        <v>#N/A</v>
      </c>
      <c r="Y508" s="218" t="e">
        <f>VLOOKUP(C508,[8]Sheet1!$B$2:$AH$2,30,FALSE)</f>
        <v>#N/A</v>
      </c>
      <c r="Z508" s="22" t="e">
        <f>VLOOKUP(C508,[8]Sheet1!$B$2:$AH$2,31,FALSE)</f>
        <v>#N/A</v>
      </c>
      <c r="AA508" s="218" t="e">
        <f>VLOOKUP(C508,[8]Sheet1!$B$2:$AH$2,32,FALSE)</f>
        <v>#N/A</v>
      </c>
      <c r="AB508" s="22" t="e">
        <f>VLOOKUP(C508,[8]Sheet1!$B$2:$AH$2,33,FALSE)</f>
        <v>#N/A</v>
      </c>
      <c r="AC508" s="40" t="e">
        <f t="shared" si="573"/>
        <v>#N/A</v>
      </c>
      <c r="AD508" s="43" t="e">
        <f t="shared" si="574"/>
        <v>#N/A</v>
      </c>
      <c r="AE508" s="43" t="e">
        <f t="shared" si="575"/>
        <v>#N/A</v>
      </c>
      <c r="AF508" s="39" t="e">
        <f>VLOOKUP(C508,[8]Sheet1!$B$2:$AH$2,12,FALSE)</f>
        <v>#N/A</v>
      </c>
      <c r="AG508" s="39" t="e">
        <f t="shared" si="576"/>
        <v>#N/A</v>
      </c>
      <c r="AH508" s="39">
        <v>44223</v>
      </c>
      <c r="AI508" s="39">
        <v>44230</v>
      </c>
      <c r="AJ508" s="39">
        <v>44230</v>
      </c>
      <c r="AK508" s="232" t="s">
        <v>504</v>
      </c>
      <c r="AL508" s="230">
        <v>44288</v>
      </c>
      <c r="AM508" s="42">
        <v>262218688</v>
      </c>
      <c r="AN508" s="230">
        <v>45040</v>
      </c>
      <c r="AO508" s="39" t="e">
        <f t="shared" si="577"/>
        <v>#N/A</v>
      </c>
    </row>
    <row r="509" spans="1:41" ht="28.5" customHeight="1">
      <c r="A509" s="23"/>
      <c r="B509" s="24" t="str">
        <f t="shared" ref="B509" si="578">B501&amp;" Total"</f>
        <v>VNPT Thái nguyên Total</v>
      </c>
      <c r="C509" s="24"/>
      <c r="D509" s="25"/>
      <c r="E509" s="228"/>
      <c r="F509" s="26"/>
      <c r="G509" s="23"/>
      <c r="H509" s="25"/>
      <c r="I509" s="26"/>
      <c r="J509" s="27"/>
      <c r="K509" s="25"/>
      <c r="L509" s="28"/>
      <c r="M509" s="28"/>
      <c r="N509" s="28"/>
      <c r="O509" s="29" t="e">
        <f t="shared" ref="O509" si="579">SUBTOTAL(9,O501:O508)</f>
        <v>#REF!</v>
      </c>
      <c r="P509" s="12"/>
      <c r="Q509" s="11"/>
      <c r="R509" s="28"/>
      <c r="S509" s="30"/>
      <c r="T509" s="31"/>
      <c r="U509" s="22"/>
      <c r="V509" s="32"/>
      <c r="W509" s="33"/>
      <c r="X509" s="14"/>
      <c r="Y509" s="218"/>
      <c r="Z509" s="22"/>
      <c r="AA509" s="218"/>
      <c r="AB509" s="22"/>
      <c r="AC509" s="38"/>
      <c r="AD509" s="38"/>
      <c r="AE509" s="38"/>
      <c r="AF509" s="38"/>
      <c r="AG509" s="38"/>
      <c r="AH509" s="38"/>
      <c r="AI509" s="38"/>
      <c r="AJ509" s="38"/>
      <c r="AK509" s="38"/>
      <c r="AL509" s="38"/>
      <c r="AM509" s="38"/>
      <c r="AN509" s="38"/>
      <c r="AO509" s="38"/>
    </row>
    <row r="510" spans="1:41" ht="39">
      <c r="A510" s="11">
        <f t="shared" si="527"/>
        <v>57</v>
      </c>
      <c r="B510" s="16" t="str">
        <f>VLOOKUP(A510,'Tên tỉnh'!$A$3:$C$65,2,FALSE)</f>
        <v>VNPT Thanh Hóa</v>
      </c>
      <c r="C510" s="17" t="str">
        <f>VLOOKUP(A510,'Tên tỉnh'!$A$3:$C$65,3,FALSE)</f>
        <v>Thanh Hóa</v>
      </c>
      <c r="D510" s="18" t="s">
        <v>485</v>
      </c>
      <c r="E510" s="17" t="s">
        <v>486</v>
      </c>
      <c r="F510" s="19">
        <v>43633</v>
      </c>
      <c r="G510" s="11">
        <v>1</v>
      </c>
      <c r="H510" s="11" t="s">
        <v>487</v>
      </c>
      <c r="I510" s="20">
        <v>44056</v>
      </c>
      <c r="J510" s="21" t="s">
        <v>419</v>
      </c>
      <c r="K510" s="11" t="s">
        <v>26</v>
      </c>
      <c r="L510" s="13">
        <v>829150</v>
      </c>
      <c r="M510" s="13" t="e">
        <f>VLOOKUP(C510,[1]!Table1[[Province]:[Ngày HĐ dự phòng]],5,FALSE)</f>
        <v>#REF!</v>
      </c>
      <c r="N510" s="13" t="e">
        <f>VLOOKUP(C510,[1]!Table1[[Province]:[Ngày HĐ dự phòng]],6,FALSE)</f>
        <v>#REF!</v>
      </c>
      <c r="O510" s="13" t="e">
        <f t="shared" si="516"/>
        <v>#REF!</v>
      </c>
      <c r="P510" s="12"/>
      <c r="Q510" s="22" t="e">
        <f>VLOOKUP(C510,[1]!Table1[[Province]:[Ngày HĐ dự phòng]],15,FALSE)</f>
        <v>#REF!</v>
      </c>
      <c r="R510" s="12"/>
      <c r="S510" s="22">
        <v>44153</v>
      </c>
      <c r="T510" s="22">
        <v>44068</v>
      </c>
      <c r="U510" s="22" t="e">
        <f t="shared" ref="U510:U517" si="580">Q510</f>
        <v>#REF!</v>
      </c>
      <c r="V510" s="14" t="e">
        <f t="shared" ref="V510:V517" si="581">U510-T510+1</f>
        <v>#REF!</v>
      </c>
      <c r="W510" s="12">
        <v>45</v>
      </c>
      <c r="X510" s="14" t="e">
        <f t="shared" ref="X510:X517" si="582">V510-W510</f>
        <v>#REF!</v>
      </c>
      <c r="Y510" s="218" t="e">
        <f>VLOOKUP(C510,[1]!Table1[[Province]:[Ngày HĐ dự phòng]],34,FALSE)</f>
        <v>#REF!</v>
      </c>
      <c r="Z510" s="22" t="e">
        <f>VLOOKUP(C510,[1]!Table1[[Province]:[Ngày HĐ dự phòng]],35,FALSE)</f>
        <v>#REF!</v>
      </c>
      <c r="AA510" s="218" t="e">
        <f>VLOOKUP(C510,[1]!Table1[[Province]:[Ngày HĐ dự phòng]],36,FALSE)</f>
        <v>#REF!</v>
      </c>
      <c r="AB510" s="22" t="e">
        <f>VLOOKUP(C510,[1]!Table1[[Province]:[Ngày HĐ dự phòng]],37,FALSE)</f>
        <v>#REF!</v>
      </c>
      <c r="AC510" s="40" t="e">
        <f t="shared" ref="AC510:AC517" si="583">O510</f>
        <v>#REF!</v>
      </c>
      <c r="AD510" s="43" t="e">
        <f t="shared" ref="AD510:AD517" si="584">AC510*0.1</f>
        <v>#REF!</v>
      </c>
      <c r="AE510" s="43" t="e">
        <f t="shared" ref="AE510:AE517" si="585">AC510+AD510</f>
        <v>#REF!</v>
      </c>
      <c r="AF510" s="39" t="e">
        <f>VLOOKUP(C510,[1]!Table1[[Province]:[Ngày HĐ dự phòng]],13,FALSE)</f>
        <v>#REF!</v>
      </c>
      <c r="AG510" s="39" t="e">
        <f t="shared" ref="AG510:AG517" si="586">AF510</f>
        <v>#REF!</v>
      </c>
      <c r="AH510" s="39">
        <v>44068</v>
      </c>
      <c r="AI510" s="39">
        <v>44097</v>
      </c>
      <c r="AJ510" s="39">
        <v>44097</v>
      </c>
      <c r="AK510" s="231" t="s">
        <v>497</v>
      </c>
      <c r="AL510" s="230">
        <v>44153</v>
      </c>
      <c r="AM510" s="42">
        <v>3008400799</v>
      </c>
      <c r="AN510" s="230">
        <v>44913</v>
      </c>
      <c r="AO510" s="39" t="e">
        <f t="shared" ref="AO510:AO517" si="587">AF510</f>
        <v>#REF!</v>
      </c>
    </row>
    <row r="511" spans="1:41" ht="39">
      <c r="A511" s="11">
        <f t="shared" si="527"/>
        <v>57</v>
      </c>
      <c r="B511" s="16" t="str">
        <f>VLOOKUP(A511,'Tên tỉnh'!$A$3:$C$65,2,FALSE)</f>
        <v>VNPT Thanh Hóa</v>
      </c>
      <c r="C511" s="17" t="str">
        <f>VLOOKUP(A511,'Tên tỉnh'!$A$3:$C$65,3,FALSE)</f>
        <v>Thanh Hóa</v>
      </c>
      <c r="D511" s="18" t="s">
        <v>485</v>
      </c>
      <c r="E511" s="17" t="s">
        <v>486</v>
      </c>
      <c r="F511" s="19">
        <v>43633</v>
      </c>
      <c r="G511" s="11">
        <v>2</v>
      </c>
      <c r="H511" s="12" t="s">
        <v>488</v>
      </c>
      <c r="I511" s="20">
        <v>44056</v>
      </c>
      <c r="J511" s="21" t="s">
        <v>419</v>
      </c>
      <c r="K511" s="11" t="s">
        <v>26</v>
      </c>
      <c r="L511" s="13">
        <v>829150</v>
      </c>
      <c r="M511" s="13" t="e">
        <f>VLOOKUP(C511,[2]!Table1[[Province]:[Ngày HĐ dự phòng]],5,FALSE)</f>
        <v>#REF!</v>
      </c>
      <c r="N511" s="13" t="e">
        <f>VLOOKUP(C511,[2]!Table1[[Province]:[Ngày HĐ dự phòng]],6,FALSE)</f>
        <v>#REF!</v>
      </c>
      <c r="O511" s="13" t="e">
        <f t="shared" si="516"/>
        <v>#REF!</v>
      </c>
      <c r="P511" s="12"/>
      <c r="Q511" s="22" t="e">
        <f>VLOOKUP(C511,[2]!Table1[[Province]:[Ngày HĐ dự phòng]],14,FALSE)</f>
        <v>#REF!</v>
      </c>
      <c r="R511" s="12"/>
      <c r="S511" s="22">
        <v>44154</v>
      </c>
      <c r="T511" s="22">
        <v>44091</v>
      </c>
      <c r="U511" s="22" t="e">
        <f t="shared" si="580"/>
        <v>#REF!</v>
      </c>
      <c r="V511" s="14" t="e">
        <f t="shared" si="581"/>
        <v>#REF!</v>
      </c>
      <c r="W511" s="12">
        <v>30</v>
      </c>
      <c r="X511" s="14" t="e">
        <f t="shared" si="582"/>
        <v>#REF!</v>
      </c>
      <c r="Y511" s="218" t="e">
        <f>VLOOKUP(C511,[2]!Table1[[Province]:[Ngày HĐ dự phòng]],30,FALSE)</f>
        <v>#REF!</v>
      </c>
      <c r="Z511" s="22" t="e">
        <f>VLOOKUP(C511,[2]!Table1[[Province]:[Ngày HĐ dự phòng]],31,FALSE)</f>
        <v>#REF!</v>
      </c>
      <c r="AA511" s="218" t="e">
        <f>VLOOKUP(C511,[2]!Table1[[Province]:[Ngày HĐ dự phòng]],32,FALSE)</f>
        <v>#REF!</v>
      </c>
      <c r="AB511" s="22" t="e">
        <f>VLOOKUP(C511,[2]!Table1[[Province]:[Ngày HĐ dự phòng]],33,FALSE)</f>
        <v>#REF!</v>
      </c>
      <c r="AC511" s="40" t="e">
        <f t="shared" si="583"/>
        <v>#REF!</v>
      </c>
      <c r="AD511" s="43" t="e">
        <f t="shared" si="584"/>
        <v>#REF!</v>
      </c>
      <c r="AE511" s="43" t="e">
        <f t="shared" si="585"/>
        <v>#REF!</v>
      </c>
      <c r="AF511" s="39" t="e">
        <f>VLOOKUP(C511,[2]!Table1[[Province]:[Ngày HĐ dự phòng]],12,FALSE)</f>
        <v>#REF!</v>
      </c>
      <c r="AG511" s="39" t="e">
        <f t="shared" si="586"/>
        <v>#REF!</v>
      </c>
      <c r="AH511" s="39">
        <v>44091</v>
      </c>
      <c r="AI511" s="39">
        <v>44111</v>
      </c>
      <c r="AJ511" s="39">
        <v>44111</v>
      </c>
      <c r="AK511" s="231" t="s">
        <v>498</v>
      </c>
      <c r="AL511" s="230">
        <v>44154</v>
      </c>
      <c r="AM511" s="42">
        <v>1557031765</v>
      </c>
      <c r="AN511" s="230">
        <v>44914</v>
      </c>
      <c r="AO511" s="39" t="e">
        <f t="shared" si="587"/>
        <v>#REF!</v>
      </c>
    </row>
    <row r="512" spans="1:41" ht="39">
      <c r="A512" s="11">
        <f t="shared" si="527"/>
        <v>57</v>
      </c>
      <c r="B512" s="16" t="str">
        <f>VLOOKUP(A512,'Tên tỉnh'!$A$3:$C$65,2,FALSE)</f>
        <v>VNPT Thanh Hóa</v>
      </c>
      <c r="C512" s="17" t="str">
        <f>VLOOKUP(A512,'Tên tỉnh'!$A$3:$C$65,3,FALSE)</f>
        <v>Thanh Hóa</v>
      </c>
      <c r="D512" s="18" t="s">
        <v>485</v>
      </c>
      <c r="E512" s="17" t="s">
        <v>486</v>
      </c>
      <c r="F512" s="19">
        <v>43633</v>
      </c>
      <c r="G512" s="11">
        <v>3</v>
      </c>
      <c r="H512" s="12" t="s">
        <v>494</v>
      </c>
      <c r="I512" s="20">
        <v>44056</v>
      </c>
      <c r="J512" s="21" t="s">
        <v>419</v>
      </c>
      <c r="K512" s="11" t="s">
        <v>26</v>
      </c>
      <c r="L512" s="13">
        <v>829150</v>
      </c>
      <c r="M512" s="13" t="e">
        <f>VLOOKUP(C512,[3]!Table1[[Province]:[Ngày HĐ dự phòng]],5,FALSE)</f>
        <v>#REF!</v>
      </c>
      <c r="N512" s="13" t="e">
        <f>VLOOKUP(C512,[3]!Table1[[Province]:[Ngày HĐ dự phòng]],6,FALSE)</f>
        <v>#REF!</v>
      </c>
      <c r="O512" s="13" t="e">
        <f t="shared" si="516"/>
        <v>#REF!</v>
      </c>
      <c r="P512" s="12"/>
      <c r="Q512" s="22" t="e">
        <f>VLOOKUP(C512,[3]!Table1[[Province]:[Ngày HĐ dự phòng]],14,FALSE)</f>
        <v>#REF!</v>
      </c>
      <c r="R512" s="12"/>
      <c r="S512" s="22">
        <v>44180</v>
      </c>
      <c r="T512" s="22">
        <v>44118</v>
      </c>
      <c r="U512" s="22" t="e">
        <f t="shared" si="580"/>
        <v>#REF!</v>
      </c>
      <c r="V512" s="14" t="e">
        <f t="shared" si="581"/>
        <v>#REF!</v>
      </c>
      <c r="W512" s="12">
        <v>30</v>
      </c>
      <c r="X512" s="14" t="e">
        <f t="shared" si="582"/>
        <v>#REF!</v>
      </c>
      <c r="Y512" s="218" t="e">
        <f>VLOOKUP(C512,[3]!Table1[[Province]:[Ngày HĐ dự phòng]],30,FALSE)</f>
        <v>#REF!</v>
      </c>
      <c r="Z512" s="22" t="e">
        <f>VLOOKUP(C512,[3]!Table1[[Province]:[Ngày HĐ dự phòng]],31,FALSE)</f>
        <v>#REF!</v>
      </c>
      <c r="AA512" s="218" t="e">
        <f>VLOOKUP(C512,[3]!Table1[[Province]:[Ngày HĐ dự phòng]],32,FALSE)</f>
        <v>#REF!</v>
      </c>
      <c r="AB512" s="22" t="e">
        <f>VLOOKUP(C512,[3]!Table1[[Province]:[Ngày HĐ dự phòng]],33,FALSE)</f>
        <v>#REF!</v>
      </c>
      <c r="AC512" s="40" t="e">
        <f t="shared" si="583"/>
        <v>#REF!</v>
      </c>
      <c r="AD512" s="43" t="e">
        <f t="shared" si="584"/>
        <v>#REF!</v>
      </c>
      <c r="AE512" s="43" t="e">
        <f t="shared" si="585"/>
        <v>#REF!</v>
      </c>
      <c r="AF512" s="39" t="e">
        <f>VLOOKUP(C512,[3]!Table1[[Province]:[Ngày HĐ dự phòng]],12,FALSE)</f>
        <v>#REF!</v>
      </c>
      <c r="AG512" s="39" t="e">
        <f t="shared" si="586"/>
        <v>#REF!</v>
      </c>
      <c r="AH512" s="39">
        <v>44118</v>
      </c>
      <c r="AI512" s="39">
        <v>44132</v>
      </c>
      <c r="AJ512" s="39">
        <v>44132</v>
      </c>
      <c r="AK512" s="231" t="s">
        <v>499</v>
      </c>
      <c r="AL512" s="230">
        <v>44190</v>
      </c>
      <c r="AM512" s="42">
        <v>1453466784</v>
      </c>
      <c r="AN512" s="230">
        <v>44941</v>
      </c>
      <c r="AO512" s="39" t="e">
        <f t="shared" si="587"/>
        <v>#REF!</v>
      </c>
    </row>
    <row r="513" spans="1:41" ht="39">
      <c r="A513" s="11">
        <f t="shared" si="527"/>
        <v>57</v>
      </c>
      <c r="B513" s="16" t="str">
        <f>VLOOKUP(A513,'Tên tỉnh'!$A$3:$C$65,2,FALSE)</f>
        <v>VNPT Thanh Hóa</v>
      </c>
      <c r="C513" s="17" t="str">
        <f>VLOOKUP(A513,'Tên tỉnh'!$A$3:$C$65,3,FALSE)</f>
        <v>Thanh Hóa</v>
      </c>
      <c r="D513" s="18" t="s">
        <v>485</v>
      </c>
      <c r="E513" s="17" t="s">
        <v>486</v>
      </c>
      <c r="F513" s="19">
        <v>43633</v>
      </c>
      <c r="G513" s="11">
        <v>4</v>
      </c>
      <c r="H513" s="11" t="s">
        <v>489</v>
      </c>
      <c r="I513" s="20">
        <v>44056</v>
      </c>
      <c r="J513" s="21" t="s">
        <v>419</v>
      </c>
      <c r="K513" s="11" t="s">
        <v>26</v>
      </c>
      <c r="L513" s="13">
        <v>829150</v>
      </c>
      <c r="M513" s="13" t="e">
        <f>VLOOKUP(C513,[4]!Table1[[Province]:[Ngày HĐ dự phòng]],6,FALSE)</f>
        <v>#REF!</v>
      </c>
      <c r="N513" s="13" t="e">
        <f>VLOOKUP(C513,[4]!Table1[[Province]:[Ngày HĐ dự phòng]],7,FALSE)</f>
        <v>#REF!</v>
      </c>
      <c r="O513" s="13" t="e">
        <f t="shared" si="516"/>
        <v>#REF!</v>
      </c>
      <c r="P513" s="12"/>
      <c r="Q513" s="22" t="e">
        <f>VLOOKUP(C513,[4]!Table1[[Province]:[Ngày HĐ dự phòng]],16,FALSE)</f>
        <v>#REF!</v>
      </c>
      <c r="R513" s="12"/>
      <c r="S513" s="22">
        <v>44208</v>
      </c>
      <c r="T513" s="22">
        <v>44127</v>
      </c>
      <c r="U513" s="22" t="e">
        <f t="shared" si="580"/>
        <v>#REF!</v>
      </c>
      <c r="V513" s="14" t="e">
        <f t="shared" si="581"/>
        <v>#REF!</v>
      </c>
      <c r="W513" s="12">
        <v>30</v>
      </c>
      <c r="X513" s="14" t="e">
        <f t="shared" si="582"/>
        <v>#REF!</v>
      </c>
      <c r="Y513" s="218" t="e">
        <f>VLOOKUP(C513,[4]!Table1[[Province]:[Ngày HĐ dự phòng]],32,FALSE)</f>
        <v>#REF!</v>
      </c>
      <c r="Z513" s="22" t="e">
        <f>VLOOKUP(C513,[4]!Table1[[Province]:[Ngày HĐ dự phòng]],33,FALSE)</f>
        <v>#REF!</v>
      </c>
      <c r="AA513" s="218" t="e">
        <f>VLOOKUP(C513,[4]!Table1[[Province]:[Ngày HĐ dự phòng]],34,FALSE)</f>
        <v>#REF!</v>
      </c>
      <c r="AB513" s="22" t="e">
        <f>VLOOKUP(C513,[4]!Table1[[Province]:[Ngày HĐ dự phòng]],35,FALSE)</f>
        <v>#REF!</v>
      </c>
      <c r="AC513" s="40" t="e">
        <f t="shared" si="583"/>
        <v>#REF!</v>
      </c>
      <c r="AD513" s="43" t="e">
        <f t="shared" si="584"/>
        <v>#REF!</v>
      </c>
      <c r="AE513" s="43" t="e">
        <f t="shared" si="585"/>
        <v>#REF!</v>
      </c>
      <c r="AF513" s="39" t="e">
        <f>VLOOKUP(C513,[4]!Table1[[Province]:[Ngày HĐ dự phòng]],13,FALSE)</f>
        <v>#REF!</v>
      </c>
      <c r="AG513" s="39" t="e">
        <f t="shared" si="586"/>
        <v>#REF!</v>
      </c>
      <c r="AH513" s="39">
        <v>44127</v>
      </c>
      <c r="AI513" s="39">
        <v>44161</v>
      </c>
      <c r="AJ513" s="39">
        <v>44161</v>
      </c>
      <c r="AK513" s="231" t="s">
        <v>500</v>
      </c>
      <c r="AL513" s="230">
        <v>44214</v>
      </c>
      <c r="AM513" s="42">
        <v>241970845</v>
      </c>
      <c r="AN513" s="230">
        <v>44970</v>
      </c>
      <c r="AO513" s="39" t="e">
        <f t="shared" si="587"/>
        <v>#REF!</v>
      </c>
    </row>
    <row r="514" spans="1:41" ht="39">
      <c r="A514" s="11">
        <f t="shared" si="527"/>
        <v>57</v>
      </c>
      <c r="B514" s="16" t="str">
        <f>VLOOKUP(A514,'Tên tỉnh'!$A$3:$C$65,2,FALSE)</f>
        <v>VNPT Thanh Hóa</v>
      </c>
      <c r="C514" s="17" t="str">
        <f>VLOOKUP(A514,'Tên tỉnh'!$A$3:$C$65,3,FALSE)</f>
        <v>Thanh Hóa</v>
      </c>
      <c r="D514" s="18" t="s">
        <v>485</v>
      </c>
      <c r="E514" s="17" t="s">
        <v>486</v>
      </c>
      <c r="F514" s="19">
        <v>43633</v>
      </c>
      <c r="G514" s="11">
        <v>5</v>
      </c>
      <c r="H514" s="11" t="s">
        <v>490</v>
      </c>
      <c r="I514" s="20">
        <v>44056</v>
      </c>
      <c r="J514" s="21" t="s">
        <v>419</v>
      </c>
      <c r="K514" s="11" t="s">
        <v>26</v>
      </c>
      <c r="L514" s="13">
        <v>829150</v>
      </c>
      <c r="M514" s="13" t="e">
        <f>VLOOKUP(C514,[5]!Table1[[Province]:[Ngày HĐ dự phòng]],5,FALSE)</f>
        <v>#REF!</v>
      </c>
      <c r="N514" s="13" t="e">
        <f>VLOOKUP(C514,[5]!Table1[[Province]:[Ngày HĐ dự phòng]],6,FALSE)</f>
        <v>#REF!</v>
      </c>
      <c r="O514" s="13" t="e">
        <f t="shared" si="516"/>
        <v>#REF!</v>
      </c>
      <c r="P514" s="12"/>
      <c r="Q514" s="22" t="e">
        <f>VLOOKUP(C514,[5]!Table1[[Province]:[Ngày HĐ dự phòng]],14,FALSE)</f>
        <v>#REF!</v>
      </c>
      <c r="R514" s="12"/>
      <c r="S514" s="22">
        <v>44210</v>
      </c>
      <c r="T514" s="22">
        <v>44148</v>
      </c>
      <c r="U514" s="22" t="e">
        <f t="shared" si="580"/>
        <v>#REF!</v>
      </c>
      <c r="V514" s="14" t="e">
        <f t="shared" si="581"/>
        <v>#REF!</v>
      </c>
      <c r="W514" s="12">
        <v>30</v>
      </c>
      <c r="X514" s="14" t="e">
        <f t="shared" si="582"/>
        <v>#REF!</v>
      </c>
      <c r="Y514" s="218" t="e">
        <f>VLOOKUP(C514,[5]!Table1[[Province]:[Ngày HĐ dự phòng]],30,FALSE)</f>
        <v>#REF!</v>
      </c>
      <c r="Z514" s="22" t="e">
        <f>VLOOKUP(C514,[5]!Table1[[Province]:[Ngày HĐ dự phòng]],31,FALSE)</f>
        <v>#REF!</v>
      </c>
      <c r="AA514" s="218" t="e">
        <f>VLOOKUP(C514,[5]!Table1[[Province]:[Ngày HĐ dự phòng]],32,FALSE)</f>
        <v>#REF!</v>
      </c>
      <c r="AB514" s="22" t="e">
        <f>VLOOKUP(C514,[5]!Table1[[Province]:[Ngày HĐ dự phòng]],33,FALSE)</f>
        <v>#REF!</v>
      </c>
      <c r="AC514" s="40" t="e">
        <f t="shared" si="583"/>
        <v>#REF!</v>
      </c>
      <c r="AD514" s="43" t="e">
        <f t="shared" si="584"/>
        <v>#REF!</v>
      </c>
      <c r="AE514" s="43" t="e">
        <f t="shared" si="585"/>
        <v>#REF!</v>
      </c>
      <c r="AF514" s="39" t="e">
        <f>VLOOKUP(C514,[5]!Table1[[Province]:[Ngày HĐ dự phòng]],12,FALSE)</f>
        <v>#REF!</v>
      </c>
      <c r="AG514" s="39" t="e">
        <f t="shared" si="586"/>
        <v>#REF!</v>
      </c>
      <c r="AH514" s="39">
        <v>44148</v>
      </c>
      <c r="AI514" s="39">
        <v>44162</v>
      </c>
      <c r="AJ514" s="39">
        <v>44162</v>
      </c>
      <c r="AK514" s="232" t="s">
        <v>501</v>
      </c>
      <c r="AL514" s="230">
        <v>44214</v>
      </c>
      <c r="AM514" s="42">
        <v>786063220</v>
      </c>
      <c r="AN514" s="230">
        <v>44970</v>
      </c>
      <c r="AO514" s="39" t="e">
        <f t="shared" si="587"/>
        <v>#REF!</v>
      </c>
    </row>
    <row r="515" spans="1:41" ht="39">
      <c r="A515" s="11">
        <f t="shared" si="527"/>
        <v>57</v>
      </c>
      <c r="B515" s="16" t="str">
        <f>VLOOKUP(A515,'Tên tỉnh'!$A$3:$C$65,2,FALSE)</f>
        <v>VNPT Thanh Hóa</v>
      </c>
      <c r="C515" s="17" t="str">
        <f>VLOOKUP(A515,'Tên tỉnh'!$A$3:$C$65,3,FALSE)</f>
        <v>Thanh Hóa</v>
      </c>
      <c r="D515" s="18" t="s">
        <v>485</v>
      </c>
      <c r="E515" s="17" t="s">
        <v>486</v>
      </c>
      <c r="F515" s="19">
        <v>43633</v>
      </c>
      <c r="G515" s="11">
        <v>6</v>
      </c>
      <c r="H515" s="12" t="s">
        <v>491</v>
      </c>
      <c r="I515" s="20">
        <v>44056</v>
      </c>
      <c r="J515" s="21" t="s">
        <v>419</v>
      </c>
      <c r="K515" s="11" t="s">
        <v>26</v>
      </c>
      <c r="L515" s="13">
        <v>829150</v>
      </c>
      <c r="M515" s="13">
        <v>4570</v>
      </c>
      <c r="N515" s="13">
        <v>91</v>
      </c>
      <c r="O515" s="13">
        <f t="shared" si="516"/>
        <v>3789215500</v>
      </c>
      <c r="P515" s="12"/>
      <c r="Q515" s="22" t="e">
        <f>VLOOKUP(C515,[6]!Table1[[Province]:[Ngày HĐ dự phòng]],14,FALSE)</f>
        <v>#REF!</v>
      </c>
      <c r="R515" s="12"/>
      <c r="S515" s="22">
        <v>44251</v>
      </c>
      <c r="T515" s="22">
        <v>44179</v>
      </c>
      <c r="U515" s="22" t="e">
        <f t="shared" si="580"/>
        <v>#REF!</v>
      </c>
      <c r="V515" s="14" t="e">
        <f t="shared" si="581"/>
        <v>#REF!</v>
      </c>
      <c r="W515" s="12">
        <v>30</v>
      </c>
      <c r="X515" s="14" t="e">
        <f t="shared" si="582"/>
        <v>#REF!</v>
      </c>
      <c r="Y515" s="218" t="e">
        <f>VLOOKUP(C515,[6]!Table1[[Province]:[Ngày HĐ dự phòng]],30,FALSE)</f>
        <v>#REF!</v>
      </c>
      <c r="Z515" s="22" t="e">
        <f>VLOOKUP(C515,[6]!Table1[[Province]:[Ngày HĐ dự phòng]],31,FALSE)</f>
        <v>#REF!</v>
      </c>
      <c r="AA515" s="218" t="e">
        <f>VLOOKUP(C515,[6]!Table1[[Province]:[Ngày HĐ dự phòng]],32,FALSE)</f>
        <v>#REF!</v>
      </c>
      <c r="AB515" s="22" t="e">
        <f>VLOOKUP(C515,[6]!Table1[[Province]:[Ngày HĐ dự phòng]],33,FALSE)</f>
        <v>#REF!</v>
      </c>
      <c r="AC515" s="40">
        <f t="shared" si="583"/>
        <v>3789215500</v>
      </c>
      <c r="AD515" s="43">
        <f t="shared" si="584"/>
        <v>378921550</v>
      </c>
      <c r="AE515" s="43">
        <f t="shared" si="585"/>
        <v>4168137050</v>
      </c>
      <c r="AF515" s="39" t="e">
        <f>VLOOKUP(C515,[6]!Table1[[Province]:[Ngày HĐ dự phòng]],12,FALSE)</f>
        <v>#REF!</v>
      </c>
      <c r="AG515" s="39" t="e">
        <f t="shared" si="586"/>
        <v>#REF!</v>
      </c>
      <c r="AH515" s="39">
        <v>44179</v>
      </c>
      <c r="AI515" s="39">
        <v>44190</v>
      </c>
      <c r="AJ515" s="39">
        <v>44190</v>
      </c>
      <c r="AK515" s="232" t="s">
        <v>502</v>
      </c>
      <c r="AL515" s="230">
        <v>44259</v>
      </c>
      <c r="AM515" s="42">
        <v>1476131599</v>
      </c>
      <c r="AN515" s="230">
        <v>45012</v>
      </c>
      <c r="AO515" s="39" t="e">
        <f t="shared" si="587"/>
        <v>#REF!</v>
      </c>
    </row>
    <row r="516" spans="1:41" ht="39">
      <c r="A516" s="11">
        <f t="shared" si="527"/>
        <v>57</v>
      </c>
      <c r="B516" s="16" t="str">
        <f>VLOOKUP(A516,'Tên tỉnh'!$A$3:$C$65,2,FALSE)</f>
        <v>VNPT Thanh Hóa</v>
      </c>
      <c r="C516" s="17" t="str">
        <f>VLOOKUP(A516,'Tên tỉnh'!$A$3:$C$65,3,FALSE)</f>
        <v>Thanh Hóa</v>
      </c>
      <c r="D516" s="18" t="s">
        <v>485</v>
      </c>
      <c r="E516" s="17" t="s">
        <v>486</v>
      </c>
      <c r="F516" s="19">
        <v>43633</v>
      </c>
      <c r="G516" s="11">
        <v>7</v>
      </c>
      <c r="H516" s="11" t="s">
        <v>492</v>
      </c>
      <c r="I516" s="20">
        <v>44056</v>
      </c>
      <c r="J516" s="21" t="s">
        <v>419</v>
      </c>
      <c r="K516" s="11" t="s">
        <v>26</v>
      </c>
      <c r="L516" s="13">
        <v>829150</v>
      </c>
      <c r="M516" s="13" t="e">
        <f>VLOOKUP(C515,[7]!Table1[[Province]:[Ngày HĐ dự phòng]],6,FALSE)</f>
        <v>#REF!</v>
      </c>
      <c r="N516" s="13" t="e">
        <f>VLOOKUP(C515,[7]!Table1[[Province]:[Ngày HĐ dự phòng]],7,FALSE)</f>
        <v>#REF!</v>
      </c>
      <c r="O516" s="13" t="e">
        <f t="shared" si="516"/>
        <v>#REF!</v>
      </c>
      <c r="P516" s="12"/>
      <c r="Q516" s="22" t="e">
        <f>VLOOKUP(C515,[7]!Table1[[Province]:[Ngày HĐ dự phòng]],16,FALSE)</f>
        <v>#REF!</v>
      </c>
      <c r="R516" s="12"/>
      <c r="S516" s="22">
        <v>44263</v>
      </c>
      <c r="T516" s="22">
        <v>44200</v>
      </c>
      <c r="U516" s="22" t="e">
        <f t="shared" si="580"/>
        <v>#REF!</v>
      </c>
      <c r="V516" s="14" t="e">
        <f t="shared" si="581"/>
        <v>#REF!</v>
      </c>
      <c r="W516" s="12">
        <v>30</v>
      </c>
      <c r="X516" s="14" t="e">
        <f t="shared" si="582"/>
        <v>#REF!</v>
      </c>
      <c r="Y516" s="218" t="e">
        <f>VLOOKUP(C515,[7]!Table1[[Province]:[Ngày HĐ dự phòng]],32,FALSE)</f>
        <v>#REF!</v>
      </c>
      <c r="Z516" s="22" t="e">
        <f>VLOOKUP(C515,[7]!Table1[[Province]:[Ngày HĐ dự phòng]],33,FALSE)</f>
        <v>#REF!</v>
      </c>
      <c r="AA516" s="218" t="e">
        <f>VLOOKUP(C515,[7]!Table1[[Province]:[Ngày HĐ dự phòng]],34,FALSE)</f>
        <v>#REF!</v>
      </c>
      <c r="AB516" s="22" t="e">
        <f>VLOOKUP(C515,[7]!Table1[[Province]:[Ngày HĐ dự phòng]],35,FALSE)</f>
        <v>#REF!</v>
      </c>
      <c r="AC516" s="40" t="e">
        <f t="shared" si="583"/>
        <v>#REF!</v>
      </c>
      <c r="AD516" s="43" t="e">
        <f t="shared" si="584"/>
        <v>#REF!</v>
      </c>
      <c r="AE516" s="43" t="e">
        <f t="shared" si="585"/>
        <v>#REF!</v>
      </c>
      <c r="AF516" s="39" t="e">
        <f>VLOOKUP(C515,[7]!Table1[[Province]:[Ngày HĐ dự phòng]],13,FALSE)</f>
        <v>#REF!</v>
      </c>
      <c r="AG516" s="39" t="e">
        <f t="shared" si="586"/>
        <v>#REF!</v>
      </c>
      <c r="AH516" s="39">
        <v>44200</v>
      </c>
      <c r="AI516" s="39">
        <v>44210</v>
      </c>
      <c r="AJ516" s="39">
        <v>44210</v>
      </c>
      <c r="AK516" s="232" t="s">
        <v>503</v>
      </c>
      <c r="AL516" s="230">
        <v>44272</v>
      </c>
      <c r="AM516" s="42">
        <v>492515100</v>
      </c>
      <c r="AN516" s="230">
        <v>45023</v>
      </c>
      <c r="AO516" s="39" t="e">
        <f t="shared" si="587"/>
        <v>#REF!</v>
      </c>
    </row>
    <row r="517" spans="1:41" ht="39">
      <c r="A517" s="11">
        <f t="shared" si="527"/>
        <v>57</v>
      </c>
      <c r="B517" s="16" t="str">
        <f>VLOOKUP(A517,'Tên tỉnh'!$A$3:$C$65,2,FALSE)</f>
        <v>VNPT Thanh Hóa</v>
      </c>
      <c r="C517" s="17" t="str">
        <f>VLOOKUP(A517,'Tên tỉnh'!$A$3:$C$65,3,FALSE)</f>
        <v>Thanh Hóa</v>
      </c>
      <c r="D517" s="18" t="s">
        <v>485</v>
      </c>
      <c r="E517" s="17" t="s">
        <v>486</v>
      </c>
      <c r="F517" s="19">
        <v>43633</v>
      </c>
      <c r="G517" s="11">
        <v>8</v>
      </c>
      <c r="H517" s="11" t="s">
        <v>493</v>
      </c>
      <c r="I517" s="20">
        <v>44056</v>
      </c>
      <c r="J517" s="21" t="s">
        <v>419</v>
      </c>
      <c r="K517" s="11" t="s">
        <v>26</v>
      </c>
      <c r="L517" s="13">
        <v>829150</v>
      </c>
      <c r="M517" s="13">
        <f>VLOOKUP(C517,[8]Sheet1!$B$2:$AH$2,5,FALSE)</f>
        <v>5750</v>
      </c>
      <c r="N517" s="13">
        <f>VLOOKUP(C517,[8]Sheet1!$B$2:$AH$2,6,FALSE)</f>
        <v>115</v>
      </c>
      <c r="O517" s="13">
        <f t="shared" si="516"/>
        <v>4767612500</v>
      </c>
      <c r="P517" s="12"/>
      <c r="Q517" s="22">
        <f>VLOOKUP(C517,[8]Sheet1!$B$2:$AH$2,14,FALSE)</f>
        <v>44231</v>
      </c>
      <c r="R517" s="12"/>
      <c r="S517" s="22">
        <v>44279</v>
      </c>
      <c r="T517" s="22">
        <v>44223</v>
      </c>
      <c r="U517" s="22">
        <f t="shared" si="580"/>
        <v>44231</v>
      </c>
      <c r="V517" s="14">
        <f t="shared" si="581"/>
        <v>9</v>
      </c>
      <c r="W517" s="12">
        <v>30</v>
      </c>
      <c r="X517" s="14">
        <f t="shared" si="582"/>
        <v>-21</v>
      </c>
      <c r="Y517" s="218">
        <f>VLOOKUP(C517,[8]Sheet1!$B$2:$AH$2,30,FALSE)</f>
        <v>2181</v>
      </c>
      <c r="Z517" s="22">
        <f>VLOOKUP(C517,[8]Sheet1!$B$2:$AH$2,31,FALSE)</f>
        <v>44231</v>
      </c>
      <c r="AA517" s="218">
        <f>VLOOKUP(C517,[8]Sheet1!$B$2:$AH$2,32,FALSE)</f>
        <v>2182</v>
      </c>
      <c r="AB517" s="22">
        <f>VLOOKUP(C517,[8]Sheet1!$B$2:$AH$2,33,FALSE)</f>
        <v>44231</v>
      </c>
      <c r="AC517" s="40">
        <f t="shared" si="583"/>
        <v>4767612500</v>
      </c>
      <c r="AD517" s="43">
        <f t="shared" si="584"/>
        <v>476761250</v>
      </c>
      <c r="AE517" s="43">
        <f t="shared" si="585"/>
        <v>5244373750</v>
      </c>
      <c r="AF517" s="39">
        <f>VLOOKUP(C517,[8]Sheet1!$B$2:$AH$2,12,FALSE)</f>
        <v>44223</v>
      </c>
      <c r="AG517" s="39">
        <f t="shared" si="586"/>
        <v>44223</v>
      </c>
      <c r="AH517" s="39">
        <v>44223</v>
      </c>
      <c r="AI517" s="39">
        <v>44230</v>
      </c>
      <c r="AJ517" s="39">
        <v>44230</v>
      </c>
      <c r="AK517" s="232" t="s">
        <v>504</v>
      </c>
      <c r="AL517" s="230">
        <v>44288</v>
      </c>
      <c r="AM517" s="42">
        <v>262218688</v>
      </c>
      <c r="AN517" s="230">
        <v>45040</v>
      </c>
      <c r="AO517" s="39">
        <f t="shared" si="587"/>
        <v>44223</v>
      </c>
    </row>
    <row r="518" spans="1:41" ht="28.5" customHeight="1">
      <c r="A518" s="23"/>
      <c r="B518" s="24" t="str">
        <f t="shared" ref="B518" si="588">B510&amp;" Total"</f>
        <v>VNPT Thanh Hóa Total</v>
      </c>
      <c r="C518" s="24"/>
      <c r="D518" s="25"/>
      <c r="E518" s="228"/>
      <c r="F518" s="26"/>
      <c r="G518" s="23"/>
      <c r="H518" s="25"/>
      <c r="I518" s="26"/>
      <c r="J518" s="27"/>
      <c r="K518" s="25"/>
      <c r="L518" s="28"/>
      <c r="M518" s="28"/>
      <c r="N518" s="28"/>
      <c r="O518" s="29" t="e">
        <f t="shared" ref="O518" si="589">SUBTOTAL(9,O510:O517)</f>
        <v>#REF!</v>
      </c>
      <c r="P518" s="12"/>
      <c r="Q518" s="11"/>
      <c r="R518" s="28"/>
      <c r="S518" s="30"/>
      <c r="T518" s="31"/>
      <c r="U518" s="22"/>
      <c r="V518" s="32"/>
      <c r="W518" s="33"/>
      <c r="X518" s="14"/>
      <c r="Y518" s="218"/>
      <c r="Z518" s="22"/>
      <c r="AA518" s="218"/>
      <c r="AB518" s="22"/>
      <c r="AC518" s="38"/>
      <c r="AD518" s="38"/>
      <c r="AE518" s="38"/>
      <c r="AF518" s="38"/>
      <c r="AG518" s="38"/>
      <c r="AH518" s="38"/>
      <c r="AI518" s="38"/>
      <c r="AJ518" s="38"/>
      <c r="AK518" s="38"/>
      <c r="AL518" s="38"/>
      <c r="AM518" s="38"/>
      <c r="AN518" s="38"/>
      <c r="AO518" s="38"/>
    </row>
    <row r="519" spans="1:41" ht="39">
      <c r="A519" s="11">
        <f t="shared" si="527"/>
        <v>58</v>
      </c>
      <c r="B519" s="16" t="str">
        <f>VLOOKUP(A519,'Tên tỉnh'!$A$3:$C$65,2,FALSE)</f>
        <v>VNPT Thừa Thiên Huế</v>
      </c>
      <c r="C519" s="17" t="str">
        <f>VLOOKUP(A519,'Tên tỉnh'!$A$3:$C$65,3,FALSE)</f>
        <v>Thừa Thiên Huế</v>
      </c>
      <c r="D519" s="18" t="s">
        <v>485</v>
      </c>
      <c r="E519" s="17" t="s">
        <v>486</v>
      </c>
      <c r="F519" s="19">
        <v>43633</v>
      </c>
      <c r="G519" s="11">
        <v>1</v>
      </c>
      <c r="H519" s="11" t="s">
        <v>487</v>
      </c>
      <c r="I519" s="20">
        <v>44056</v>
      </c>
      <c r="J519" s="21" t="s">
        <v>419</v>
      </c>
      <c r="K519" s="11" t="s">
        <v>26</v>
      </c>
      <c r="L519" s="13">
        <v>829150</v>
      </c>
      <c r="M519" s="13" t="e">
        <f>VLOOKUP(C519,[1]!Table1[[Province]:[Ngày HĐ dự phòng]],5,FALSE)</f>
        <v>#REF!</v>
      </c>
      <c r="N519" s="13" t="e">
        <f>VLOOKUP(C519,[1]!Table1[[Province]:[Ngày HĐ dự phòng]],6,FALSE)</f>
        <v>#REF!</v>
      </c>
      <c r="O519" s="13" t="e">
        <f t="shared" ref="O519:O571" si="590">L519*M519</f>
        <v>#REF!</v>
      </c>
      <c r="P519" s="12"/>
      <c r="Q519" s="22" t="e">
        <f>VLOOKUP(C519,[1]!Table1[[Province]:[Ngày HĐ dự phòng]],15,FALSE)</f>
        <v>#REF!</v>
      </c>
      <c r="R519" s="12"/>
      <c r="S519" s="22">
        <v>44153</v>
      </c>
      <c r="T519" s="22">
        <v>44068</v>
      </c>
      <c r="U519" s="22" t="e">
        <f t="shared" ref="U519:U526" si="591">Q519</f>
        <v>#REF!</v>
      </c>
      <c r="V519" s="14" t="e">
        <f t="shared" ref="V519:V526" si="592">U519-T519+1</f>
        <v>#REF!</v>
      </c>
      <c r="W519" s="12">
        <v>45</v>
      </c>
      <c r="X519" s="14" t="e">
        <f t="shared" ref="X519:X526" si="593">V519-W519</f>
        <v>#REF!</v>
      </c>
      <c r="Y519" s="218" t="e">
        <f>VLOOKUP(C519,[1]!Table1[[Province]:[Ngày HĐ dự phòng]],34,FALSE)</f>
        <v>#REF!</v>
      </c>
      <c r="Z519" s="22" t="e">
        <f>VLOOKUP(C519,[1]!Table1[[Province]:[Ngày HĐ dự phòng]],35,FALSE)</f>
        <v>#REF!</v>
      </c>
      <c r="AA519" s="218" t="e">
        <f>VLOOKUP(C519,[1]!Table1[[Province]:[Ngày HĐ dự phòng]],36,FALSE)</f>
        <v>#REF!</v>
      </c>
      <c r="AB519" s="22" t="e">
        <f>VLOOKUP(C519,[1]!Table1[[Province]:[Ngày HĐ dự phòng]],37,FALSE)</f>
        <v>#REF!</v>
      </c>
      <c r="AC519" s="40" t="e">
        <f t="shared" ref="AC519:AC526" si="594">O519</f>
        <v>#REF!</v>
      </c>
      <c r="AD519" s="43" t="e">
        <f t="shared" ref="AD519:AD526" si="595">AC519*0.1</f>
        <v>#REF!</v>
      </c>
      <c r="AE519" s="43" t="e">
        <f t="shared" ref="AE519:AE526" si="596">AC519+AD519</f>
        <v>#REF!</v>
      </c>
      <c r="AF519" s="39" t="e">
        <f>VLOOKUP(C519,[1]!Table1[[Province]:[Ngày HĐ dự phòng]],13,FALSE)</f>
        <v>#REF!</v>
      </c>
      <c r="AG519" s="39" t="e">
        <f t="shared" ref="AG519:AG526" si="597">AF519</f>
        <v>#REF!</v>
      </c>
      <c r="AH519" s="39">
        <v>44068</v>
      </c>
      <c r="AI519" s="39">
        <v>44097</v>
      </c>
      <c r="AJ519" s="39">
        <v>44097</v>
      </c>
      <c r="AK519" s="231" t="s">
        <v>497</v>
      </c>
      <c r="AL519" s="230">
        <v>44153</v>
      </c>
      <c r="AM519" s="42">
        <v>3008400799</v>
      </c>
      <c r="AN519" s="230">
        <v>44913</v>
      </c>
      <c r="AO519" s="39" t="e">
        <f t="shared" ref="AO519:AO526" si="598">AF519</f>
        <v>#REF!</v>
      </c>
    </row>
    <row r="520" spans="1:41" ht="39">
      <c r="A520" s="11">
        <f t="shared" si="527"/>
        <v>58</v>
      </c>
      <c r="B520" s="16" t="str">
        <f>VLOOKUP(A520,'Tên tỉnh'!$A$3:$C$65,2,FALSE)</f>
        <v>VNPT Thừa Thiên Huế</v>
      </c>
      <c r="C520" s="17" t="str">
        <f>VLOOKUP(A520,'Tên tỉnh'!$A$3:$C$65,3,FALSE)</f>
        <v>Thừa Thiên Huế</v>
      </c>
      <c r="D520" s="18" t="s">
        <v>485</v>
      </c>
      <c r="E520" s="17" t="s">
        <v>486</v>
      </c>
      <c r="F520" s="19">
        <v>43633</v>
      </c>
      <c r="G520" s="11">
        <v>2</v>
      </c>
      <c r="H520" s="12" t="s">
        <v>488</v>
      </c>
      <c r="I520" s="20">
        <v>44056</v>
      </c>
      <c r="J520" s="21" t="s">
        <v>419</v>
      </c>
      <c r="K520" s="11" t="s">
        <v>26</v>
      </c>
      <c r="L520" s="13">
        <v>829150</v>
      </c>
      <c r="M520" s="13" t="e">
        <f>VLOOKUP(C520,[2]!Table1[[Province]:[Ngày HĐ dự phòng]],5,FALSE)</f>
        <v>#REF!</v>
      </c>
      <c r="N520" s="13" t="e">
        <f>VLOOKUP(C520,[2]!Table1[[Province]:[Ngày HĐ dự phòng]],6,FALSE)</f>
        <v>#REF!</v>
      </c>
      <c r="O520" s="13" t="e">
        <f t="shared" si="590"/>
        <v>#REF!</v>
      </c>
      <c r="P520" s="12"/>
      <c r="Q520" s="22" t="e">
        <f>VLOOKUP(C520,[2]!Table1[[Province]:[Ngày HĐ dự phòng]],14,FALSE)</f>
        <v>#REF!</v>
      </c>
      <c r="R520" s="12"/>
      <c r="S520" s="22">
        <v>44154</v>
      </c>
      <c r="T520" s="22">
        <v>44091</v>
      </c>
      <c r="U520" s="22" t="e">
        <f t="shared" si="591"/>
        <v>#REF!</v>
      </c>
      <c r="V520" s="14" t="e">
        <f t="shared" si="592"/>
        <v>#REF!</v>
      </c>
      <c r="W520" s="12">
        <v>30</v>
      </c>
      <c r="X520" s="14" t="e">
        <f t="shared" si="593"/>
        <v>#REF!</v>
      </c>
      <c r="Y520" s="218" t="e">
        <f>VLOOKUP(C520,[2]!Table1[[Province]:[Ngày HĐ dự phòng]],30,FALSE)</f>
        <v>#REF!</v>
      </c>
      <c r="Z520" s="22" t="e">
        <f>VLOOKUP(C520,[2]!Table1[[Province]:[Ngày HĐ dự phòng]],31,FALSE)</f>
        <v>#REF!</v>
      </c>
      <c r="AA520" s="218" t="e">
        <f>VLOOKUP(C520,[2]!Table1[[Province]:[Ngày HĐ dự phòng]],32,FALSE)</f>
        <v>#REF!</v>
      </c>
      <c r="AB520" s="22" t="e">
        <f>VLOOKUP(C520,[2]!Table1[[Province]:[Ngày HĐ dự phòng]],33,FALSE)</f>
        <v>#REF!</v>
      </c>
      <c r="AC520" s="40" t="e">
        <f t="shared" si="594"/>
        <v>#REF!</v>
      </c>
      <c r="AD520" s="43" t="e">
        <f t="shared" si="595"/>
        <v>#REF!</v>
      </c>
      <c r="AE520" s="43" t="e">
        <f t="shared" si="596"/>
        <v>#REF!</v>
      </c>
      <c r="AF520" s="39" t="e">
        <f>VLOOKUP(C520,[2]!Table1[[Province]:[Ngày HĐ dự phòng]],12,FALSE)</f>
        <v>#REF!</v>
      </c>
      <c r="AG520" s="39" t="e">
        <f t="shared" si="597"/>
        <v>#REF!</v>
      </c>
      <c r="AH520" s="39">
        <v>44091</v>
      </c>
      <c r="AI520" s="39">
        <v>44111</v>
      </c>
      <c r="AJ520" s="39">
        <v>44111</v>
      </c>
      <c r="AK520" s="231" t="s">
        <v>498</v>
      </c>
      <c r="AL520" s="230">
        <v>44154</v>
      </c>
      <c r="AM520" s="42">
        <v>1557031765</v>
      </c>
      <c r="AN520" s="230">
        <v>44914</v>
      </c>
      <c r="AO520" s="39" t="e">
        <f t="shared" si="598"/>
        <v>#REF!</v>
      </c>
    </row>
    <row r="521" spans="1:41" ht="39">
      <c r="A521" s="11">
        <f t="shared" si="527"/>
        <v>58</v>
      </c>
      <c r="B521" s="16" t="str">
        <f>VLOOKUP(A521,'Tên tỉnh'!$A$3:$C$65,2,FALSE)</f>
        <v>VNPT Thừa Thiên Huế</v>
      </c>
      <c r="C521" s="17" t="str">
        <f>VLOOKUP(A521,'Tên tỉnh'!$A$3:$C$65,3,FALSE)</f>
        <v>Thừa Thiên Huế</v>
      </c>
      <c r="D521" s="18" t="s">
        <v>485</v>
      </c>
      <c r="E521" s="17" t="s">
        <v>486</v>
      </c>
      <c r="F521" s="19">
        <v>43633</v>
      </c>
      <c r="G521" s="11">
        <v>3</v>
      </c>
      <c r="H521" s="12" t="s">
        <v>494</v>
      </c>
      <c r="I521" s="20">
        <v>44056</v>
      </c>
      <c r="J521" s="21" t="s">
        <v>419</v>
      </c>
      <c r="K521" s="11" t="s">
        <v>26</v>
      </c>
      <c r="L521" s="13">
        <v>829150</v>
      </c>
      <c r="M521" s="13" t="e">
        <f>VLOOKUP(C521,[3]!Table1[[Province]:[Ngày HĐ dự phòng]],5,FALSE)</f>
        <v>#REF!</v>
      </c>
      <c r="N521" s="13" t="e">
        <f>VLOOKUP(C521,[3]!Table1[[Province]:[Ngày HĐ dự phòng]],6,FALSE)</f>
        <v>#REF!</v>
      </c>
      <c r="O521" s="13" t="e">
        <f t="shared" si="590"/>
        <v>#REF!</v>
      </c>
      <c r="P521" s="12"/>
      <c r="Q521" s="22" t="e">
        <f>VLOOKUP(C521,[3]!Table1[[Province]:[Ngày HĐ dự phòng]],14,FALSE)</f>
        <v>#REF!</v>
      </c>
      <c r="R521" s="12"/>
      <c r="S521" s="22">
        <v>44180</v>
      </c>
      <c r="T521" s="22">
        <v>44118</v>
      </c>
      <c r="U521" s="22" t="e">
        <f t="shared" si="591"/>
        <v>#REF!</v>
      </c>
      <c r="V521" s="14" t="e">
        <f t="shared" si="592"/>
        <v>#REF!</v>
      </c>
      <c r="W521" s="12">
        <v>30</v>
      </c>
      <c r="X521" s="14" t="e">
        <f t="shared" si="593"/>
        <v>#REF!</v>
      </c>
      <c r="Y521" s="218" t="e">
        <f>VLOOKUP(C521,[3]!Table1[[Province]:[Ngày HĐ dự phòng]],30,FALSE)</f>
        <v>#REF!</v>
      </c>
      <c r="Z521" s="22" t="e">
        <f>VLOOKUP(C521,[3]!Table1[[Province]:[Ngày HĐ dự phòng]],31,FALSE)</f>
        <v>#REF!</v>
      </c>
      <c r="AA521" s="218" t="e">
        <f>VLOOKUP(C521,[3]!Table1[[Province]:[Ngày HĐ dự phòng]],32,FALSE)</f>
        <v>#REF!</v>
      </c>
      <c r="AB521" s="22" t="e">
        <f>VLOOKUP(C521,[3]!Table1[[Province]:[Ngày HĐ dự phòng]],33,FALSE)</f>
        <v>#REF!</v>
      </c>
      <c r="AC521" s="40" t="e">
        <f t="shared" si="594"/>
        <v>#REF!</v>
      </c>
      <c r="AD521" s="43" t="e">
        <f t="shared" si="595"/>
        <v>#REF!</v>
      </c>
      <c r="AE521" s="43" t="e">
        <f t="shared" si="596"/>
        <v>#REF!</v>
      </c>
      <c r="AF521" s="39" t="e">
        <f>VLOOKUP(C521,[3]!Table1[[Province]:[Ngày HĐ dự phòng]],12,FALSE)</f>
        <v>#REF!</v>
      </c>
      <c r="AG521" s="39" t="e">
        <f t="shared" si="597"/>
        <v>#REF!</v>
      </c>
      <c r="AH521" s="39">
        <v>44118</v>
      </c>
      <c r="AI521" s="39">
        <v>44132</v>
      </c>
      <c r="AJ521" s="39">
        <v>44132</v>
      </c>
      <c r="AK521" s="231" t="s">
        <v>499</v>
      </c>
      <c r="AL521" s="230">
        <v>44190</v>
      </c>
      <c r="AM521" s="42">
        <v>1453466784</v>
      </c>
      <c r="AN521" s="230">
        <v>44941</v>
      </c>
      <c r="AO521" s="39" t="e">
        <f t="shared" si="598"/>
        <v>#REF!</v>
      </c>
    </row>
    <row r="522" spans="1:41" ht="39">
      <c r="A522" s="11">
        <f t="shared" si="527"/>
        <v>58</v>
      </c>
      <c r="B522" s="16" t="str">
        <f>VLOOKUP(A522,'Tên tỉnh'!$A$3:$C$65,2,FALSE)</f>
        <v>VNPT Thừa Thiên Huế</v>
      </c>
      <c r="C522" s="17" t="str">
        <f>VLOOKUP(A522,'Tên tỉnh'!$A$3:$C$65,3,FALSE)</f>
        <v>Thừa Thiên Huế</v>
      </c>
      <c r="D522" s="18" t="s">
        <v>485</v>
      </c>
      <c r="E522" s="17" t="s">
        <v>486</v>
      </c>
      <c r="F522" s="19">
        <v>43633</v>
      </c>
      <c r="G522" s="11">
        <v>4</v>
      </c>
      <c r="H522" s="11" t="s">
        <v>489</v>
      </c>
      <c r="I522" s="20">
        <v>44056</v>
      </c>
      <c r="J522" s="21" t="s">
        <v>419</v>
      </c>
      <c r="K522" s="11" t="s">
        <v>26</v>
      </c>
      <c r="L522" s="13">
        <v>829150</v>
      </c>
      <c r="M522" s="13" t="e">
        <f>VLOOKUP(C522,[4]!Table1[[Province]:[Ngày HĐ dự phòng]],6,FALSE)</f>
        <v>#REF!</v>
      </c>
      <c r="N522" s="13" t="e">
        <f>VLOOKUP(C522,[4]!Table1[[Province]:[Ngày HĐ dự phòng]],7,FALSE)</f>
        <v>#REF!</v>
      </c>
      <c r="O522" s="13" t="e">
        <f t="shared" si="590"/>
        <v>#REF!</v>
      </c>
      <c r="P522" s="12"/>
      <c r="Q522" s="22" t="e">
        <f>VLOOKUP(C522,[4]!Table1[[Province]:[Ngày HĐ dự phòng]],16,FALSE)</f>
        <v>#REF!</v>
      </c>
      <c r="R522" s="12"/>
      <c r="S522" s="22">
        <v>44208</v>
      </c>
      <c r="T522" s="22">
        <v>44127</v>
      </c>
      <c r="U522" s="22" t="e">
        <f t="shared" si="591"/>
        <v>#REF!</v>
      </c>
      <c r="V522" s="14" t="e">
        <f t="shared" si="592"/>
        <v>#REF!</v>
      </c>
      <c r="W522" s="12">
        <v>30</v>
      </c>
      <c r="X522" s="14" t="e">
        <f t="shared" si="593"/>
        <v>#REF!</v>
      </c>
      <c r="Y522" s="218" t="e">
        <f>VLOOKUP(C522,[4]!Table1[[Province]:[Ngày HĐ dự phòng]],32,FALSE)</f>
        <v>#REF!</v>
      </c>
      <c r="Z522" s="22" t="e">
        <f>VLOOKUP(C522,[4]!Table1[[Province]:[Ngày HĐ dự phòng]],33,FALSE)</f>
        <v>#REF!</v>
      </c>
      <c r="AA522" s="218" t="e">
        <f>VLOOKUP(C522,[4]!Table1[[Province]:[Ngày HĐ dự phòng]],34,FALSE)</f>
        <v>#REF!</v>
      </c>
      <c r="AB522" s="22" t="e">
        <f>VLOOKUP(C522,[4]!Table1[[Province]:[Ngày HĐ dự phòng]],35,FALSE)</f>
        <v>#REF!</v>
      </c>
      <c r="AC522" s="40" t="e">
        <f t="shared" si="594"/>
        <v>#REF!</v>
      </c>
      <c r="AD522" s="43" t="e">
        <f t="shared" si="595"/>
        <v>#REF!</v>
      </c>
      <c r="AE522" s="43" t="e">
        <f t="shared" si="596"/>
        <v>#REF!</v>
      </c>
      <c r="AF522" s="39" t="e">
        <f>VLOOKUP(C522,[4]!Table1[[Province]:[Ngày HĐ dự phòng]],13,FALSE)</f>
        <v>#REF!</v>
      </c>
      <c r="AG522" s="39" t="e">
        <f t="shared" si="597"/>
        <v>#REF!</v>
      </c>
      <c r="AH522" s="39">
        <v>44127</v>
      </c>
      <c r="AI522" s="39">
        <v>44161</v>
      </c>
      <c r="AJ522" s="39">
        <v>44161</v>
      </c>
      <c r="AK522" s="231" t="s">
        <v>500</v>
      </c>
      <c r="AL522" s="230">
        <v>44214</v>
      </c>
      <c r="AM522" s="42">
        <v>241970845</v>
      </c>
      <c r="AN522" s="230">
        <v>44970</v>
      </c>
      <c r="AO522" s="39" t="e">
        <f t="shared" si="598"/>
        <v>#REF!</v>
      </c>
    </row>
    <row r="523" spans="1:41" ht="39">
      <c r="A523" s="11">
        <f t="shared" si="527"/>
        <v>58</v>
      </c>
      <c r="B523" s="16" t="str">
        <f>VLOOKUP(A523,'Tên tỉnh'!$A$3:$C$65,2,FALSE)</f>
        <v>VNPT Thừa Thiên Huế</v>
      </c>
      <c r="C523" s="17" t="str">
        <f>VLOOKUP(A523,'Tên tỉnh'!$A$3:$C$65,3,FALSE)</f>
        <v>Thừa Thiên Huế</v>
      </c>
      <c r="D523" s="18" t="s">
        <v>485</v>
      </c>
      <c r="E523" s="17" t="s">
        <v>486</v>
      </c>
      <c r="F523" s="19">
        <v>43633</v>
      </c>
      <c r="G523" s="11">
        <v>5</v>
      </c>
      <c r="H523" s="11" t="s">
        <v>490</v>
      </c>
      <c r="I523" s="20">
        <v>44056</v>
      </c>
      <c r="J523" s="21" t="s">
        <v>419</v>
      </c>
      <c r="K523" s="11" t="s">
        <v>26</v>
      </c>
      <c r="L523" s="13">
        <v>829150</v>
      </c>
      <c r="M523" s="13" t="e">
        <f>VLOOKUP(C523,[5]!Table1[[Province]:[Ngày HĐ dự phòng]],5,FALSE)</f>
        <v>#REF!</v>
      </c>
      <c r="N523" s="13" t="e">
        <f>VLOOKUP(C523,[5]!Table1[[Province]:[Ngày HĐ dự phòng]],6,FALSE)</f>
        <v>#REF!</v>
      </c>
      <c r="O523" s="13" t="e">
        <f t="shared" si="590"/>
        <v>#REF!</v>
      </c>
      <c r="P523" s="12"/>
      <c r="Q523" s="22" t="e">
        <f>VLOOKUP(C523,[5]!Table1[[Province]:[Ngày HĐ dự phòng]],14,FALSE)</f>
        <v>#REF!</v>
      </c>
      <c r="R523" s="12"/>
      <c r="S523" s="22">
        <v>44210</v>
      </c>
      <c r="T523" s="22">
        <v>44148</v>
      </c>
      <c r="U523" s="22" t="e">
        <f t="shared" si="591"/>
        <v>#REF!</v>
      </c>
      <c r="V523" s="14" t="e">
        <f t="shared" si="592"/>
        <v>#REF!</v>
      </c>
      <c r="W523" s="12">
        <v>30</v>
      </c>
      <c r="X523" s="14" t="e">
        <f t="shared" si="593"/>
        <v>#REF!</v>
      </c>
      <c r="Y523" s="218" t="e">
        <f>VLOOKUP(C523,[5]!Table1[[Province]:[Ngày HĐ dự phòng]],30,FALSE)</f>
        <v>#REF!</v>
      </c>
      <c r="Z523" s="22" t="e">
        <f>VLOOKUP(C523,[5]!Table1[[Province]:[Ngày HĐ dự phòng]],31,FALSE)</f>
        <v>#REF!</v>
      </c>
      <c r="AA523" s="218" t="e">
        <f>VLOOKUP(C523,[5]!Table1[[Province]:[Ngày HĐ dự phòng]],32,FALSE)</f>
        <v>#REF!</v>
      </c>
      <c r="AB523" s="22" t="e">
        <f>VLOOKUP(C523,[5]!Table1[[Province]:[Ngày HĐ dự phòng]],33,FALSE)</f>
        <v>#REF!</v>
      </c>
      <c r="AC523" s="40" t="e">
        <f t="shared" si="594"/>
        <v>#REF!</v>
      </c>
      <c r="AD523" s="43" t="e">
        <f t="shared" si="595"/>
        <v>#REF!</v>
      </c>
      <c r="AE523" s="43" t="e">
        <f t="shared" si="596"/>
        <v>#REF!</v>
      </c>
      <c r="AF523" s="39" t="e">
        <f>VLOOKUP(C523,[5]!Table1[[Province]:[Ngày HĐ dự phòng]],12,FALSE)</f>
        <v>#REF!</v>
      </c>
      <c r="AG523" s="39" t="e">
        <f t="shared" si="597"/>
        <v>#REF!</v>
      </c>
      <c r="AH523" s="39">
        <v>44148</v>
      </c>
      <c r="AI523" s="39">
        <v>44162</v>
      </c>
      <c r="AJ523" s="39">
        <v>44162</v>
      </c>
      <c r="AK523" s="232" t="s">
        <v>501</v>
      </c>
      <c r="AL523" s="230">
        <v>44214</v>
      </c>
      <c r="AM523" s="42">
        <v>786063220</v>
      </c>
      <c r="AN523" s="230">
        <v>44970</v>
      </c>
      <c r="AO523" s="39" t="e">
        <f t="shared" si="598"/>
        <v>#REF!</v>
      </c>
    </row>
    <row r="524" spans="1:41" ht="39">
      <c r="A524" s="11">
        <f t="shared" si="527"/>
        <v>58</v>
      </c>
      <c r="B524" s="16" t="str">
        <f>VLOOKUP(A524,'Tên tỉnh'!$A$3:$C$65,2,FALSE)</f>
        <v>VNPT Thừa Thiên Huế</v>
      </c>
      <c r="C524" s="17" t="str">
        <f>VLOOKUP(A524,'Tên tỉnh'!$A$3:$C$65,3,FALSE)</f>
        <v>Thừa Thiên Huế</v>
      </c>
      <c r="D524" s="18" t="s">
        <v>485</v>
      </c>
      <c r="E524" s="17" t="s">
        <v>486</v>
      </c>
      <c r="F524" s="19">
        <v>43633</v>
      </c>
      <c r="G524" s="11">
        <v>6</v>
      </c>
      <c r="H524" s="12" t="s">
        <v>491</v>
      </c>
      <c r="I524" s="20">
        <v>44056</v>
      </c>
      <c r="J524" s="21" t="s">
        <v>419</v>
      </c>
      <c r="K524" s="11" t="s">
        <v>26</v>
      </c>
      <c r="L524" s="13">
        <v>829150</v>
      </c>
      <c r="M524" s="13" t="e">
        <f>VLOOKUP(C524,[6]!Table1[[Province]:[Ngày HĐ dự phòng]],5,FALSE)</f>
        <v>#REF!</v>
      </c>
      <c r="N524" s="13" t="e">
        <f>VLOOKUP(C524,[6]!Table1[[Province]:[Ngày HĐ dự phòng]],6,FALSE)</f>
        <v>#REF!</v>
      </c>
      <c r="O524" s="13" t="e">
        <f t="shared" si="590"/>
        <v>#REF!</v>
      </c>
      <c r="P524" s="12"/>
      <c r="Q524" s="22" t="e">
        <f>VLOOKUP(C524,[6]!Table1[[Province]:[Ngày HĐ dự phòng]],14,FALSE)</f>
        <v>#REF!</v>
      </c>
      <c r="R524" s="12"/>
      <c r="S524" s="22">
        <v>44251</v>
      </c>
      <c r="T524" s="22">
        <v>44179</v>
      </c>
      <c r="U524" s="22" t="e">
        <f t="shared" si="591"/>
        <v>#REF!</v>
      </c>
      <c r="V524" s="14" t="e">
        <f t="shared" si="592"/>
        <v>#REF!</v>
      </c>
      <c r="W524" s="12">
        <v>30</v>
      </c>
      <c r="X524" s="14" t="e">
        <f t="shared" si="593"/>
        <v>#REF!</v>
      </c>
      <c r="Y524" s="218" t="e">
        <f>VLOOKUP(C524,[6]!Table1[[Province]:[Ngày HĐ dự phòng]],30,FALSE)</f>
        <v>#REF!</v>
      </c>
      <c r="Z524" s="22" t="e">
        <f>VLOOKUP(C524,[6]!Table1[[Province]:[Ngày HĐ dự phòng]],31,FALSE)</f>
        <v>#REF!</v>
      </c>
      <c r="AA524" s="218" t="e">
        <f>VLOOKUP(C524,[6]!Table1[[Province]:[Ngày HĐ dự phòng]],32,FALSE)</f>
        <v>#REF!</v>
      </c>
      <c r="AB524" s="22" t="e">
        <f>VLOOKUP(C524,[6]!Table1[[Province]:[Ngày HĐ dự phòng]],33,FALSE)</f>
        <v>#REF!</v>
      </c>
      <c r="AC524" s="40" t="e">
        <f t="shared" si="594"/>
        <v>#REF!</v>
      </c>
      <c r="AD524" s="43" t="e">
        <f t="shared" si="595"/>
        <v>#REF!</v>
      </c>
      <c r="AE524" s="43" t="e">
        <f t="shared" si="596"/>
        <v>#REF!</v>
      </c>
      <c r="AF524" s="39" t="e">
        <f>VLOOKUP(C524,[6]!Table1[[Province]:[Ngày HĐ dự phòng]],12,FALSE)</f>
        <v>#REF!</v>
      </c>
      <c r="AG524" s="39" t="e">
        <f t="shared" si="597"/>
        <v>#REF!</v>
      </c>
      <c r="AH524" s="39">
        <v>44179</v>
      </c>
      <c r="AI524" s="39">
        <v>44190</v>
      </c>
      <c r="AJ524" s="39">
        <v>44190</v>
      </c>
      <c r="AK524" s="232" t="s">
        <v>502</v>
      </c>
      <c r="AL524" s="230">
        <v>44259</v>
      </c>
      <c r="AM524" s="42">
        <v>1476131599</v>
      </c>
      <c r="AN524" s="230">
        <v>45012</v>
      </c>
      <c r="AO524" s="39" t="e">
        <f t="shared" si="598"/>
        <v>#REF!</v>
      </c>
    </row>
    <row r="525" spans="1:41" ht="39">
      <c r="A525" s="11">
        <f t="shared" si="527"/>
        <v>58</v>
      </c>
      <c r="B525" s="16" t="str">
        <f>VLOOKUP(A525,'Tên tỉnh'!$A$3:$C$65,2,FALSE)</f>
        <v>VNPT Thừa Thiên Huế</v>
      </c>
      <c r="C525" s="17" t="str">
        <f>VLOOKUP(A525,'Tên tỉnh'!$A$3:$C$65,3,FALSE)</f>
        <v>Thừa Thiên Huế</v>
      </c>
      <c r="D525" s="18" t="s">
        <v>485</v>
      </c>
      <c r="E525" s="17" t="s">
        <v>486</v>
      </c>
      <c r="F525" s="19">
        <v>43633</v>
      </c>
      <c r="G525" s="11">
        <v>7</v>
      </c>
      <c r="H525" s="11" t="s">
        <v>492</v>
      </c>
      <c r="I525" s="20">
        <v>44056</v>
      </c>
      <c r="J525" s="21" t="s">
        <v>419</v>
      </c>
      <c r="K525" s="11" t="s">
        <v>26</v>
      </c>
      <c r="L525" s="13">
        <v>829150</v>
      </c>
      <c r="M525" s="13" t="e">
        <f>VLOOKUP(C524,[7]!Table1[[Province]:[Ngày HĐ dự phòng]],6,FALSE)</f>
        <v>#REF!</v>
      </c>
      <c r="N525" s="13" t="e">
        <f>VLOOKUP(C524,[7]!Table1[[Province]:[Ngày HĐ dự phòng]],7,FALSE)</f>
        <v>#REF!</v>
      </c>
      <c r="O525" s="13" t="e">
        <f t="shared" si="590"/>
        <v>#REF!</v>
      </c>
      <c r="P525" s="12"/>
      <c r="Q525" s="22" t="e">
        <f>VLOOKUP(C524,[7]!Table1[[Province]:[Ngày HĐ dự phòng]],16,FALSE)</f>
        <v>#REF!</v>
      </c>
      <c r="R525" s="12"/>
      <c r="S525" s="22">
        <v>44263</v>
      </c>
      <c r="T525" s="22">
        <v>44200</v>
      </c>
      <c r="U525" s="22" t="e">
        <f t="shared" si="591"/>
        <v>#REF!</v>
      </c>
      <c r="V525" s="14" t="e">
        <f t="shared" si="592"/>
        <v>#REF!</v>
      </c>
      <c r="W525" s="12">
        <v>30</v>
      </c>
      <c r="X525" s="14" t="e">
        <f t="shared" si="593"/>
        <v>#REF!</v>
      </c>
      <c r="Y525" s="218" t="e">
        <f>VLOOKUP(C524,[7]!Table1[[Province]:[Ngày HĐ dự phòng]],32,FALSE)</f>
        <v>#REF!</v>
      </c>
      <c r="Z525" s="22" t="e">
        <f>VLOOKUP(C524,[7]!Table1[[Province]:[Ngày HĐ dự phòng]],33,FALSE)</f>
        <v>#REF!</v>
      </c>
      <c r="AA525" s="218" t="e">
        <f>VLOOKUP(C524,[7]!Table1[[Province]:[Ngày HĐ dự phòng]],34,FALSE)</f>
        <v>#REF!</v>
      </c>
      <c r="AB525" s="22" t="e">
        <f>VLOOKUP(C524,[7]!Table1[[Province]:[Ngày HĐ dự phòng]],35,FALSE)</f>
        <v>#REF!</v>
      </c>
      <c r="AC525" s="40" t="e">
        <f t="shared" si="594"/>
        <v>#REF!</v>
      </c>
      <c r="AD525" s="43" t="e">
        <f t="shared" si="595"/>
        <v>#REF!</v>
      </c>
      <c r="AE525" s="43" t="e">
        <f t="shared" si="596"/>
        <v>#REF!</v>
      </c>
      <c r="AF525" s="39" t="e">
        <f>VLOOKUP(C524,[7]!Table1[[Province]:[Ngày HĐ dự phòng]],13,FALSE)</f>
        <v>#REF!</v>
      </c>
      <c r="AG525" s="39" t="e">
        <f t="shared" si="597"/>
        <v>#REF!</v>
      </c>
      <c r="AH525" s="39">
        <v>44200</v>
      </c>
      <c r="AI525" s="39">
        <v>44210</v>
      </c>
      <c r="AJ525" s="39">
        <v>44210</v>
      </c>
      <c r="AK525" s="232" t="s">
        <v>503</v>
      </c>
      <c r="AL525" s="230">
        <v>44272</v>
      </c>
      <c r="AM525" s="42">
        <v>492515100</v>
      </c>
      <c r="AN525" s="230">
        <v>45023</v>
      </c>
      <c r="AO525" s="39" t="e">
        <f t="shared" si="598"/>
        <v>#REF!</v>
      </c>
    </row>
    <row r="526" spans="1:41" ht="39">
      <c r="A526" s="11">
        <f t="shared" si="527"/>
        <v>58</v>
      </c>
      <c r="B526" s="16" t="str">
        <f>VLOOKUP(A526,'Tên tỉnh'!$A$3:$C$65,2,FALSE)</f>
        <v>VNPT Thừa Thiên Huế</v>
      </c>
      <c r="C526" s="17" t="str">
        <f>VLOOKUP(A526,'Tên tỉnh'!$A$3:$C$65,3,FALSE)</f>
        <v>Thừa Thiên Huế</v>
      </c>
      <c r="D526" s="18" t="s">
        <v>485</v>
      </c>
      <c r="E526" s="17" t="s">
        <v>486</v>
      </c>
      <c r="F526" s="19">
        <v>43633</v>
      </c>
      <c r="G526" s="11">
        <v>8</v>
      </c>
      <c r="H526" s="11" t="s">
        <v>493</v>
      </c>
      <c r="I526" s="20">
        <v>44056</v>
      </c>
      <c r="J526" s="21" t="s">
        <v>419</v>
      </c>
      <c r="K526" s="11" t="s">
        <v>26</v>
      </c>
      <c r="L526" s="13">
        <v>829150</v>
      </c>
      <c r="M526" s="13" t="e">
        <f>VLOOKUP(C526,[8]Sheet1!$B$2:$AH$2,5,FALSE)</f>
        <v>#N/A</v>
      </c>
      <c r="N526" s="13" t="e">
        <f>VLOOKUP(C526,[8]Sheet1!$B$2:$AH$2,6,FALSE)</f>
        <v>#N/A</v>
      </c>
      <c r="O526" s="13" t="e">
        <f t="shared" si="590"/>
        <v>#N/A</v>
      </c>
      <c r="P526" s="12"/>
      <c r="Q526" s="22" t="e">
        <f>VLOOKUP(C526,[8]Sheet1!$B$2:$AH$2,14,FALSE)</f>
        <v>#N/A</v>
      </c>
      <c r="R526" s="12"/>
      <c r="S526" s="22">
        <v>44279</v>
      </c>
      <c r="T526" s="22">
        <v>44223</v>
      </c>
      <c r="U526" s="22" t="e">
        <f t="shared" si="591"/>
        <v>#N/A</v>
      </c>
      <c r="V526" s="14" t="e">
        <f t="shared" si="592"/>
        <v>#N/A</v>
      </c>
      <c r="W526" s="12">
        <v>30</v>
      </c>
      <c r="X526" s="14" t="e">
        <f t="shared" si="593"/>
        <v>#N/A</v>
      </c>
      <c r="Y526" s="218" t="e">
        <f>VLOOKUP(C526,[8]Sheet1!$B$2:$AH$2,30,FALSE)</f>
        <v>#N/A</v>
      </c>
      <c r="Z526" s="22" t="e">
        <f>VLOOKUP(C526,[8]Sheet1!$B$2:$AH$2,31,FALSE)</f>
        <v>#N/A</v>
      </c>
      <c r="AA526" s="218" t="e">
        <f>VLOOKUP(C526,[8]Sheet1!$B$2:$AH$2,32,FALSE)</f>
        <v>#N/A</v>
      </c>
      <c r="AB526" s="22" t="e">
        <f>VLOOKUP(C526,[8]Sheet1!$B$2:$AH$2,33,FALSE)</f>
        <v>#N/A</v>
      </c>
      <c r="AC526" s="40" t="e">
        <f t="shared" si="594"/>
        <v>#N/A</v>
      </c>
      <c r="AD526" s="43" t="e">
        <f t="shared" si="595"/>
        <v>#N/A</v>
      </c>
      <c r="AE526" s="43" t="e">
        <f t="shared" si="596"/>
        <v>#N/A</v>
      </c>
      <c r="AF526" s="39" t="e">
        <f>VLOOKUP(C526,[8]Sheet1!$B$2:$AH$2,12,FALSE)</f>
        <v>#N/A</v>
      </c>
      <c r="AG526" s="39" t="e">
        <f t="shared" si="597"/>
        <v>#N/A</v>
      </c>
      <c r="AH526" s="39">
        <v>44223</v>
      </c>
      <c r="AI526" s="39">
        <v>44230</v>
      </c>
      <c r="AJ526" s="39">
        <v>44230</v>
      </c>
      <c r="AK526" s="232" t="s">
        <v>504</v>
      </c>
      <c r="AL526" s="230">
        <v>44288</v>
      </c>
      <c r="AM526" s="42">
        <v>262218688</v>
      </c>
      <c r="AN526" s="230">
        <v>45040</v>
      </c>
      <c r="AO526" s="39" t="e">
        <f t="shared" si="598"/>
        <v>#N/A</v>
      </c>
    </row>
    <row r="527" spans="1:41" ht="28.5" customHeight="1">
      <c r="A527" s="23"/>
      <c r="B527" s="24" t="str">
        <f t="shared" ref="B527" si="599">B519&amp;" Total"</f>
        <v>VNPT Thừa Thiên Huế Total</v>
      </c>
      <c r="C527" s="24"/>
      <c r="D527" s="25"/>
      <c r="E527" s="228"/>
      <c r="F527" s="26"/>
      <c r="G527" s="23"/>
      <c r="H527" s="25"/>
      <c r="I527" s="26"/>
      <c r="J527" s="27"/>
      <c r="K527" s="25"/>
      <c r="L527" s="28"/>
      <c r="M527" s="28"/>
      <c r="N527" s="28"/>
      <c r="O527" s="29" t="e">
        <f t="shared" ref="O527" si="600">SUBTOTAL(9,O519:O526)</f>
        <v>#REF!</v>
      </c>
      <c r="P527" s="12"/>
      <c r="Q527" s="11"/>
      <c r="R527" s="28"/>
      <c r="S527" s="30"/>
      <c r="T527" s="31"/>
      <c r="U527" s="22"/>
      <c r="V527" s="32"/>
      <c r="W527" s="33"/>
      <c r="X527" s="14"/>
      <c r="Y527" s="218"/>
      <c r="Z527" s="22"/>
      <c r="AA527" s="218"/>
      <c r="AB527" s="22"/>
      <c r="AC527" s="38"/>
      <c r="AD527" s="38"/>
      <c r="AE527" s="38"/>
      <c r="AF527" s="38"/>
      <c r="AG527" s="38"/>
      <c r="AH527" s="38"/>
      <c r="AI527" s="38"/>
      <c r="AJ527" s="38"/>
      <c r="AK527" s="38"/>
      <c r="AL527" s="38"/>
      <c r="AM527" s="38"/>
      <c r="AN527" s="38"/>
      <c r="AO527" s="38"/>
    </row>
    <row r="528" spans="1:41" ht="39">
      <c r="A528" s="11">
        <f t="shared" ref="A528:A571" si="601">A519+1</f>
        <v>59</v>
      </c>
      <c r="B528" s="16" t="str">
        <f>VLOOKUP(A528,'Tên tỉnh'!$A$3:$C$65,2,FALSE)</f>
        <v>VNPT Trà Vinh</v>
      </c>
      <c r="C528" s="17" t="str">
        <f>VLOOKUP(A528,'Tên tỉnh'!$A$3:$C$65,3,FALSE)</f>
        <v>Trà Vinh</v>
      </c>
      <c r="D528" s="18" t="s">
        <v>485</v>
      </c>
      <c r="E528" s="17" t="s">
        <v>486</v>
      </c>
      <c r="F528" s="19">
        <v>43633</v>
      </c>
      <c r="G528" s="11">
        <v>1</v>
      </c>
      <c r="H528" s="11" t="s">
        <v>487</v>
      </c>
      <c r="I528" s="20">
        <v>44056</v>
      </c>
      <c r="J528" s="21" t="s">
        <v>419</v>
      </c>
      <c r="K528" s="11" t="s">
        <v>26</v>
      </c>
      <c r="L528" s="13">
        <v>829150</v>
      </c>
      <c r="M528" s="13" t="e">
        <f>VLOOKUP(C528,[1]!Table1[[Province]:[Ngày HĐ dự phòng]],5,FALSE)</f>
        <v>#REF!</v>
      </c>
      <c r="N528" s="13" t="e">
        <f>VLOOKUP(C528,[1]!Table1[[Province]:[Ngày HĐ dự phòng]],6,FALSE)</f>
        <v>#REF!</v>
      </c>
      <c r="O528" s="13" t="e">
        <f t="shared" si="590"/>
        <v>#REF!</v>
      </c>
      <c r="P528" s="12"/>
      <c r="Q528" s="22" t="e">
        <f>VLOOKUP(C528,[1]!Table1[[Province]:[Ngày HĐ dự phòng]],15,FALSE)</f>
        <v>#REF!</v>
      </c>
      <c r="R528" s="12"/>
      <c r="S528" s="22">
        <v>44153</v>
      </c>
      <c r="T528" s="22">
        <v>44068</v>
      </c>
      <c r="U528" s="22" t="e">
        <f t="shared" ref="U528:U535" si="602">Q528</f>
        <v>#REF!</v>
      </c>
      <c r="V528" s="14" t="e">
        <f t="shared" ref="V528:V535" si="603">U528-T528+1</f>
        <v>#REF!</v>
      </c>
      <c r="W528" s="12">
        <v>45</v>
      </c>
      <c r="X528" s="14" t="e">
        <f t="shared" ref="X528:X535" si="604">V528-W528</f>
        <v>#REF!</v>
      </c>
      <c r="Y528" s="218" t="e">
        <f>VLOOKUP(C528,[1]!Table1[[Province]:[Ngày HĐ dự phòng]],34,FALSE)</f>
        <v>#REF!</v>
      </c>
      <c r="Z528" s="22" t="e">
        <f>VLOOKUP(C528,[1]!Table1[[Province]:[Ngày HĐ dự phòng]],35,FALSE)</f>
        <v>#REF!</v>
      </c>
      <c r="AA528" s="218" t="e">
        <f>VLOOKUP(C528,[1]!Table1[[Province]:[Ngày HĐ dự phòng]],36,FALSE)</f>
        <v>#REF!</v>
      </c>
      <c r="AB528" s="22" t="e">
        <f>VLOOKUP(C528,[1]!Table1[[Province]:[Ngày HĐ dự phòng]],37,FALSE)</f>
        <v>#REF!</v>
      </c>
      <c r="AC528" s="40" t="e">
        <f t="shared" ref="AC528:AC535" si="605">O528</f>
        <v>#REF!</v>
      </c>
      <c r="AD528" s="43" t="e">
        <f t="shared" ref="AD528:AD535" si="606">AC528*0.1</f>
        <v>#REF!</v>
      </c>
      <c r="AE528" s="43" t="e">
        <f t="shared" ref="AE528:AE535" si="607">AC528+AD528</f>
        <v>#REF!</v>
      </c>
      <c r="AF528" s="39" t="e">
        <f>VLOOKUP(C528,[1]!Table1[[Province]:[Ngày HĐ dự phòng]],13,FALSE)</f>
        <v>#REF!</v>
      </c>
      <c r="AG528" s="39" t="e">
        <f t="shared" ref="AG528:AG535" si="608">AF528</f>
        <v>#REF!</v>
      </c>
      <c r="AH528" s="39">
        <v>44068</v>
      </c>
      <c r="AI528" s="39">
        <v>44097</v>
      </c>
      <c r="AJ528" s="39">
        <v>44097</v>
      </c>
      <c r="AK528" s="231" t="s">
        <v>497</v>
      </c>
      <c r="AL528" s="230">
        <v>44153</v>
      </c>
      <c r="AM528" s="42">
        <v>3008400799</v>
      </c>
      <c r="AN528" s="230">
        <v>44913</v>
      </c>
      <c r="AO528" s="39" t="e">
        <f t="shared" ref="AO528:AO535" si="609">AF528</f>
        <v>#REF!</v>
      </c>
    </row>
    <row r="529" spans="1:41" ht="39">
      <c r="A529" s="11">
        <f t="shared" si="601"/>
        <v>59</v>
      </c>
      <c r="B529" s="16" t="str">
        <f>VLOOKUP(A529,'Tên tỉnh'!$A$3:$C$65,2,FALSE)</f>
        <v>VNPT Trà Vinh</v>
      </c>
      <c r="C529" s="17" t="str">
        <f>VLOOKUP(A529,'Tên tỉnh'!$A$3:$C$65,3,FALSE)</f>
        <v>Trà Vinh</v>
      </c>
      <c r="D529" s="18" t="s">
        <v>485</v>
      </c>
      <c r="E529" s="17" t="s">
        <v>486</v>
      </c>
      <c r="F529" s="19">
        <v>43633</v>
      </c>
      <c r="G529" s="11">
        <v>2</v>
      </c>
      <c r="H529" s="12" t="s">
        <v>488</v>
      </c>
      <c r="I529" s="20">
        <v>44056</v>
      </c>
      <c r="J529" s="21" t="s">
        <v>419</v>
      </c>
      <c r="K529" s="11" t="s">
        <v>26</v>
      </c>
      <c r="L529" s="13">
        <v>829150</v>
      </c>
      <c r="M529" s="13" t="e">
        <f>VLOOKUP(C529,[2]!Table1[[Province]:[Ngày HĐ dự phòng]],5,FALSE)</f>
        <v>#REF!</v>
      </c>
      <c r="N529" s="13" t="e">
        <f>VLOOKUP(C529,[2]!Table1[[Province]:[Ngày HĐ dự phòng]],6,FALSE)</f>
        <v>#REF!</v>
      </c>
      <c r="O529" s="13" t="e">
        <f t="shared" si="590"/>
        <v>#REF!</v>
      </c>
      <c r="P529" s="12"/>
      <c r="Q529" s="22" t="e">
        <f>VLOOKUP(C529,[2]!Table1[[Province]:[Ngày HĐ dự phòng]],14,FALSE)</f>
        <v>#REF!</v>
      </c>
      <c r="R529" s="12"/>
      <c r="S529" s="22">
        <v>44154</v>
      </c>
      <c r="T529" s="22">
        <v>44091</v>
      </c>
      <c r="U529" s="22" t="e">
        <f t="shared" si="602"/>
        <v>#REF!</v>
      </c>
      <c r="V529" s="14" t="e">
        <f t="shared" si="603"/>
        <v>#REF!</v>
      </c>
      <c r="W529" s="12">
        <v>30</v>
      </c>
      <c r="X529" s="14" t="e">
        <f t="shared" si="604"/>
        <v>#REF!</v>
      </c>
      <c r="Y529" s="218" t="e">
        <f>VLOOKUP(C529,[2]!Table1[[Province]:[Ngày HĐ dự phòng]],30,FALSE)</f>
        <v>#REF!</v>
      </c>
      <c r="Z529" s="22" t="e">
        <f>VLOOKUP(C529,[2]!Table1[[Province]:[Ngày HĐ dự phòng]],31,FALSE)</f>
        <v>#REF!</v>
      </c>
      <c r="AA529" s="218" t="e">
        <f>VLOOKUP(C529,[2]!Table1[[Province]:[Ngày HĐ dự phòng]],32,FALSE)</f>
        <v>#REF!</v>
      </c>
      <c r="AB529" s="22" t="e">
        <f>VLOOKUP(C529,[2]!Table1[[Province]:[Ngày HĐ dự phòng]],33,FALSE)</f>
        <v>#REF!</v>
      </c>
      <c r="AC529" s="40" t="e">
        <f t="shared" si="605"/>
        <v>#REF!</v>
      </c>
      <c r="AD529" s="43" t="e">
        <f t="shared" si="606"/>
        <v>#REF!</v>
      </c>
      <c r="AE529" s="43" t="e">
        <f t="shared" si="607"/>
        <v>#REF!</v>
      </c>
      <c r="AF529" s="39" t="e">
        <f>VLOOKUP(C529,[2]!Table1[[Province]:[Ngày HĐ dự phòng]],12,FALSE)</f>
        <v>#REF!</v>
      </c>
      <c r="AG529" s="39" t="e">
        <f t="shared" si="608"/>
        <v>#REF!</v>
      </c>
      <c r="AH529" s="39">
        <v>44091</v>
      </c>
      <c r="AI529" s="39">
        <v>44111</v>
      </c>
      <c r="AJ529" s="39">
        <v>44111</v>
      </c>
      <c r="AK529" s="231" t="s">
        <v>498</v>
      </c>
      <c r="AL529" s="230">
        <v>44154</v>
      </c>
      <c r="AM529" s="42">
        <v>1557031765</v>
      </c>
      <c r="AN529" s="230">
        <v>44914</v>
      </c>
      <c r="AO529" s="39" t="e">
        <f t="shared" si="609"/>
        <v>#REF!</v>
      </c>
    </row>
    <row r="530" spans="1:41" ht="39">
      <c r="A530" s="11">
        <f t="shared" si="601"/>
        <v>59</v>
      </c>
      <c r="B530" s="16" t="str">
        <f>VLOOKUP(A530,'Tên tỉnh'!$A$3:$C$65,2,FALSE)</f>
        <v>VNPT Trà Vinh</v>
      </c>
      <c r="C530" s="17" t="str">
        <f>VLOOKUP(A530,'Tên tỉnh'!$A$3:$C$65,3,FALSE)</f>
        <v>Trà Vinh</v>
      </c>
      <c r="D530" s="18" t="s">
        <v>485</v>
      </c>
      <c r="E530" s="17" t="s">
        <v>486</v>
      </c>
      <c r="F530" s="19">
        <v>43633</v>
      </c>
      <c r="G530" s="11">
        <v>3</v>
      </c>
      <c r="H530" s="12" t="s">
        <v>494</v>
      </c>
      <c r="I530" s="20">
        <v>44056</v>
      </c>
      <c r="J530" s="21" t="s">
        <v>419</v>
      </c>
      <c r="K530" s="11" t="s">
        <v>26</v>
      </c>
      <c r="L530" s="13">
        <v>829150</v>
      </c>
      <c r="M530" s="13" t="e">
        <f>VLOOKUP(C530,[3]!Table1[[Province]:[Ngày HĐ dự phòng]],5,FALSE)</f>
        <v>#REF!</v>
      </c>
      <c r="N530" s="13" t="e">
        <f>VLOOKUP(C530,[3]!Table1[[Province]:[Ngày HĐ dự phòng]],6,FALSE)</f>
        <v>#REF!</v>
      </c>
      <c r="O530" s="13" t="e">
        <f t="shared" si="590"/>
        <v>#REF!</v>
      </c>
      <c r="P530" s="12"/>
      <c r="Q530" s="22" t="e">
        <f>VLOOKUP(C530,[3]!Table1[[Province]:[Ngày HĐ dự phòng]],14,FALSE)</f>
        <v>#REF!</v>
      </c>
      <c r="R530" s="12"/>
      <c r="S530" s="22">
        <v>44180</v>
      </c>
      <c r="T530" s="22">
        <v>44118</v>
      </c>
      <c r="U530" s="22" t="e">
        <f t="shared" si="602"/>
        <v>#REF!</v>
      </c>
      <c r="V530" s="14" t="e">
        <f t="shared" si="603"/>
        <v>#REF!</v>
      </c>
      <c r="W530" s="12">
        <v>30</v>
      </c>
      <c r="X530" s="14" t="e">
        <f t="shared" si="604"/>
        <v>#REF!</v>
      </c>
      <c r="Y530" s="218" t="e">
        <f>VLOOKUP(C530,[3]!Table1[[Province]:[Ngày HĐ dự phòng]],30,FALSE)</f>
        <v>#REF!</v>
      </c>
      <c r="Z530" s="22" t="e">
        <f>VLOOKUP(C530,[3]!Table1[[Province]:[Ngày HĐ dự phòng]],31,FALSE)</f>
        <v>#REF!</v>
      </c>
      <c r="AA530" s="218" t="e">
        <f>VLOOKUP(C530,[3]!Table1[[Province]:[Ngày HĐ dự phòng]],32,FALSE)</f>
        <v>#REF!</v>
      </c>
      <c r="AB530" s="22" t="e">
        <f>VLOOKUP(C530,[3]!Table1[[Province]:[Ngày HĐ dự phòng]],33,FALSE)</f>
        <v>#REF!</v>
      </c>
      <c r="AC530" s="40" t="e">
        <f t="shared" si="605"/>
        <v>#REF!</v>
      </c>
      <c r="AD530" s="43" t="e">
        <f t="shared" si="606"/>
        <v>#REF!</v>
      </c>
      <c r="AE530" s="43" t="e">
        <f t="shared" si="607"/>
        <v>#REF!</v>
      </c>
      <c r="AF530" s="39" t="e">
        <f>VLOOKUP(C530,[3]!Table1[[Province]:[Ngày HĐ dự phòng]],12,FALSE)</f>
        <v>#REF!</v>
      </c>
      <c r="AG530" s="39" t="e">
        <f t="shared" si="608"/>
        <v>#REF!</v>
      </c>
      <c r="AH530" s="39">
        <v>44118</v>
      </c>
      <c r="AI530" s="39">
        <v>44132</v>
      </c>
      <c r="AJ530" s="39">
        <v>44132</v>
      </c>
      <c r="AK530" s="231" t="s">
        <v>499</v>
      </c>
      <c r="AL530" s="230">
        <v>44190</v>
      </c>
      <c r="AM530" s="42">
        <v>1453466784</v>
      </c>
      <c r="AN530" s="230">
        <v>44941</v>
      </c>
      <c r="AO530" s="39" t="e">
        <f t="shared" si="609"/>
        <v>#REF!</v>
      </c>
    </row>
    <row r="531" spans="1:41" ht="39">
      <c r="A531" s="11">
        <f t="shared" si="601"/>
        <v>59</v>
      </c>
      <c r="B531" s="16" t="str">
        <f>VLOOKUP(A531,'Tên tỉnh'!$A$3:$C$65,2,FALSE)</f>
        <v>VNPT Trà Vinh</v>
      </c>
      <c r="C531" s="17" t="str">
        <f>VLOOKUP(A531,'Tên tỉnh'!$A$3:$C$65,3,FALSE)</f>
        <v>Trà Vinh</v>
      </c>
      <c r="D531" s="18" t="s">
        <v>485</v>
      </c>
      <c r="E531" s="17" t="s">
        <v>486</v>
      </c>
      <c r="F531" s="19">
        <v>43633</v>
      </c>
      <c r="G531" s="11">
        <v>4</v>
      </c>
      <c r="H531" s="11" t="s">
        <v>489</v>
      </c>
      <c r="I531" s="20">
        <v>44056</v>
      </c>
      <c r="J531" s="21" t="s">
        <v>419</v>
      </c>
      <c r="K531" s="11" t="s">
        <v>26</v>
      </c>
      <c r="L531" s="13">
        <v>829150</v>
      </c>
      <c r="M531" s="13" t="e">
        <f>VLOOKUP(C531,[4]!Table1[[Province]:[Ngày HĐ dự phòng]],6,FALSE)</f>
        <v>#REF!</v>
      </c>
      <c r="N531" s="13" t="e">
        <f>VLOOKUP(C531,[4]!Table1[[Province]:[Ngày HĐ dự phòng]],7,FALSE)</f>
        <v>#REF!</v>
      </c>
      <c r="O531" s="13" t="e">
        <f t="shared" si="590"/>
        <v>#REF!</v>
      </c>
      <c r="P531" s="12"/>
      <c r="Q531" s="22" t="e">
        <f>VLOOKUP(C531,[4]!Table1[[Province]:[Ngày HĐ dự phòng]],16,FALSE)</f>
        <v>#REF!</v>
      </c>
      <c r="R531" s="12"/>
      <c r="S531" s="22">
        <v>44208</v>
      </c>
      <c r="T531" s="22">
        <v>44127</v>
      </c>
      <c r="U531" s="22" t="e">
        <f t="shared" si="602"/>
        <v>#REF!</v>
      </c>
      <c r="V531" s="14" t="e">
        <f t="shared" si="603"/>
        <v>#REF!</v>
      </c>
      <c r="W531" s="12">
        <v>30</v>
      </c>
      <c r="X531" s="14" t="e">
        <f t="shared" si="604"/>
        <v>#REF!</v>
      </c>
      <c r="Y531" s="218" t="e">
        <f>VLOOKUP(C531,[4]!Table1[[Province]:[Ngày HĐ dự phòng]],32,FALSE)</f>
        <v>#REF!</v>
      </c>
      <c r="Z531" s="22" t="e">
        <f>VLOOKUP(C531,[4]!Table1[[Province]:[Ngày HĐ dự phòng]],33,FALSE)</f>
        <v>#REF!</v>
      </c>
      <c r="AA531" s="218" t="e">
        <f>VLOOKUP(C531,[4]!Table1[[Province]:[Ngày HĐ dự phòng]],34,FALSE)</f>
        <v>#REF!</v>
      </c>
      <c r="AB531" s="22" t="e">
        <f>VLOOKUP(C531,[4]!Table1[[Province]:[Ngày HĐ dự phòng]],35,FALSE)</f>
        <v>#REF!</v>
      </c>
      <c r="AC531" s="40" t="e">
        <f t="shared" si="605"/>
        <v>#REF!</v>
      </c>
      <c r="AD531" s="43" t="e">
        <f t="shared" si="606"/>
        <v>#REF!</v>
      </c>
      <c r="AE531" s="43" t="e">
        <f t="shared" si="607"/>
        <v>#REF!</v>
      </c>
      <c r="AF531" s="39" t="e">
        <f>VLOOKUP(C531,[4]!Table1[[Province]:[Ngày HĐ dự phòng]],13,FALSE)</f>
        <v>#REF!</v>
      </c>
      <c r="AG531" s="39" t="e">
        <f t="shared" si="608"/>
        <v>#REF!</v>
      </c>
      <c r="AH531" s="39">
        <v>44127</v>
      </c>
      <c r="AI531" s="39">
        <v>44161</v>
      </c>
      <c r="AJ531" s="39">
        <v>44161</v>
      </c>
      <c r="AK531" s="231" t="s">
        <v>500</v>
      </c>
      <c r="AL531" s="230">
        <v>44214</v>
      </c>
      <c r="AM531" s="42">
        <v>241970845</v>
      </c>
      <c r="AN531" s="230">
        <v>44970</v>
      </c>
      <c r="AO531" s="39" t="e">
        <f t="shared" si="609"/>
        <v>#REF!</v>
      </c>
    </row>
    <row r="532" spans="1:41" ht="39">
      <c r="A532" s="11">
        <f t="shared" si="601"/>
        <v>59</v>
      </c>
      <c r="B532" s="16" t="str">
        <f>VLOOKUP(A532,'Tên tỉnh'!$A$3:$C$65,2,FALSE)</f>
        <v>VNPT Trà Vinh</v>
      </c>
      <c r="C532" s="17" t="str">
        <f>VLOOKUP(A532,'Tên tỉnh'!$A$3:$C$65,3,FALSE)</f>
        <v>Trà Vinh</v>
      </c>
      <c r="D532" s="18" t="s">
        <v>485</v>
      </c>
      <c r="E532" s="17" t="s">
        <v>486</v>
      </c>
      <c r="F532" s="19">
        <v>43633</v>
      </c>
      <c r="G532" s="11">
        <v>5</v>
      </c>
      <c r="H532" s="11" t="s">
        <v>490</v>
      </c>
      <c r="I532" s="20">
        <v>44056</v>
      </c>
      <c r="J532" s="21" t="s">
        <v>419</v>
      </c>
      <c r="K532" s="11" t="s">
        <v>26</v>
      </c>
      <c r="L532" s="13">
        <v>829150</v>
      </c>
      <c r="M532" s="13" t="e">
        <f>VLOOKUP(C532,[5]!Table1[[Province]:[Ngày HĐ dự phòng]],5,FALSE)</f>
        <v>#REF!</v>
      </c>
      <c r="N532" s="13" t="e">
        <f>VLOOKUP(C532,[5]!Table1[[Province]:[Ngày HĐ dự phòng]],6,FALSE)</f>
        <v>#REF!</v>
      </c>
      <c r="O532" s="13" t="e">
        <f t="shared" si="590"/>
        <v>#REF!</v>
      </c>
      <c r="P532" s="12"/>
      <c r="Q532" s="22" t="e">
        <f>VLOOKUP(C532,[5]!Table1[[Province]:[Ngày HĐ dự phòng]],14,FALSE)</f>
        <v>#REF!</v>
      </c>
      <c r="R532" s="12"/>
      <c r="S532" s="22">
        <v>44210</v>
      </c>
      <c r="T532" s="22">
        <v>44148</v>
      </c>
      <c r="U532" s="22" t="e">
        <f t="shared" si="602"/>
        <v>#REF!</v>
      </c>
      <c r="V532" s="14" t="e">
        <f t="shared" si="603"/>
        <v>#REF!</v>
      </c>
      <c r="W532" s="12">
        <v>30</v>
      </c>
      <c r="X532" s="14" t="e">
        <f t="shared" si="604"/>
        <v>#REF!</v>
      </c>
      <c r="Y532" s="218" t="e">
        <f>VLOOKUP(C532,[5]!Table1[[Province]:[Ngày HĐ dự phòng]],30,FALSE)</f>
        <v>#REF!</v>
      </c>
      <c r="Z532" s="22" t="e">
        <f>VLOOKUP(C532,[5]!Table1[[Province]:[Ngày HĐ dự phòng]],31,FALSE)</f>
        <v>#REF!</v>
      </c>
      <c r="AA532" s="218" t="e">
        <f>VLOOKUP(C532,[5]!Table1[[Province]:[Ngày HĐ dự phòng]],32,FALSE)</f>
        <v>#REF!</v>
      </c>
      <c r="AB532" s="22" t="e">
        <f>VLOOKUP(C532,[5]!Table1[[Province]:[Ngày HĐ dự phòng]],33,FALSE)</f>
        <v>#REF!</v>
      </c>
      <c r="AC532" s="40" t="e">
        <f t="shared" si="605"/>
        <v>#REF!</v>
      </c>
      <c r="AD532" s="43" t="e">
        <f t="shared" si="606"/>
        <v>#REF!</v>
      </c>
      <c r="AE532" s="43" t="e">
        <f t="shared" si="607"/>
        <v>#REF!</v>
      </c>
      <c r="AF532" s="39" t="e">
        <f>VLOOKUP(C532,[5]!Table1[[Province]:[Ngày HĐ dự phòng]],12,FALSE)</f>
        <v>#REF!</v>
      </c>
      <c r="AG532" s="39" t="e">
        <f t="shared" si="608"/>
        <v>#REF!</v>
      </c>
      <c r="AH532" s="39">
        <v>44148</v>
      </c>
      <c r="AI532" s="39">
        <v>44162</v>
      </c>
      <c r="AJ532" s="39">
        <v>44162</v>
      </c>
      <c r="AK532" s="232" t="s">
        <v>501</v>
      </c>
      <c r="AL532" s="230">
        <v>44214</v>
      </c>
      <c r="AM532" s="42">
        <v>786063220</v>
      </c>
      <c r="AN532" s="230">
        <v>44970</v>
      </c>
      <c r="AO532" s="39" t="e">
        <f t="shared" si="609"/>
        <v>#REF!</v>
      </c>
    </row>
    <row r="533" spans="1:41" ht="39">
      <c r="A533" s="11">
        <f t="shared" si="601"/>
        <v>59</v>
      </c>
      <c r="B533" s="16" t="str">
        <f>VLOOKUP(A533,'Tên tỉnh'!$A$3:$C$65,2,FALSE)</f>
        <v>VNPT Trà Vinh</v>
      </c>
      <c r="C533" s="17" t="str">
        <f>VLOOKUP(A533,'Tên tỉnh'!$A$3:$C$65,3,FALSE)</f>
        <v>Trà Vinh</v>
      </c>
      <c r="D533" s="18" t="s">
        <v>485</v>
      </c>
      <c r="E533" s="17" t="s">
        <v>486</v>
      </c>
      <c r="F533" s="19">
        <v>43633</v>
      </c>
      <c r="G533" s="11">
        <v>6</v>
      </c>
      <c r="H533" s="12" t="s">
        <v>491</v>
      </c>
      <c r="I533" s="20">
        <v>44056</v>
      </c>
      <c r="J533" s="21" t="s">
        <v>419</v>
      </c>
      <c r="K533" s="11" t="s">
        <v>26</v>
      </c>
      <c r="L533" s="13">
        <v>829150</v>
      </c>
      <c r="M533" s="13" t="e">
        <f>VLOOKUP(C533,[6]!Table1[[Province]:[Ngày HĐ dự phòng]],5,FALSE)</f>
        <v>#REF!</v>
      </c>
      <c r="N533" s="13" t="e">
        <f>VLOOKUP(C533,[6]!Table1[[Province]:[Ngày HĐ dự phòng]],6,FALSE)</f>
        <v>#REF!</v>
      </c>
      <c r="O533" s="13" t="e">
        <f t="shared" si="590"/>
        <v>#REF!</v>
      </c>
      <c r="P533" s="12"/>
      <c r="Q533" s="22" t="e">
        <f>VLOOKUP(C533,[6]!Table1[[Province]:[Ngày HĐ dự phòng]],14,FALSE)</f>
        <v>#REF!</v>
      </c>
      <c r="R533" s="12"/>
      <c r="S533" s="22">
        <v>44251</v>
      </c>
      <c r="T533" s="22">
        <v>44179</v>
      </c>
      <c r="U533" s="22" t="e">
        <f t="shared" si="602"/>
        <v>#REF!</v>
      </c>
      <c r="V533" s="14" t="e">
        <f t="shared" si="603"/>
        <v>#REF!</v>
      </c>
      <c r="W533" s="12">
        <v>30</v>
      </c>
      <c r="X533" s="14" t="e">
        <f t="shared" si="604"/>
        <v>#REF!</v>
      </c>
      <c r="Y533" s="218" t="e">
        <f>VLOOKUP(C533,[6]!Table1[[Province]:[Ngày HĐ dự phòng]],30,FALSE)</f>
        <v>#REF!</v>
      </c>
      <c r="Z533" s="22" t="e">
        <f>VLOOKUP(C533,[6]!Table1[[Province]:[Ngày HĐ dự phòng]],31,FALSE)</f>
        <v>#REF!</v>
      </c>
      <c r="AA533" s="218" t="e">
        <f>VLOOKUP(C533,[6]!Table1[[Province]:[Ngày HĐ dự phòng]],32,FALSE)</f>
        <v>#REF!</v>
      </c>
      <c r="AB533" s="22" t="e">
        <f>VLOOKUP(C533,[6]!Table1[[Province]:[Ngày HĐ dự phòng]],33,FALSE)</f>
        <v>#REF!</v>
      </c>
      <c r="AC533" s="40" t="e">
        <f t="shared" si="605"/>
        <v>#REF!</v>
      </c>
      <c r="AD533" s="43" t="e">
        <f t="shared" si="606"/>
        <v>#REF!</v>
      </c>
      <c r="AE533" s="43" t="e">
        <f t="shared" si="607"/>
        <v>#REF!</v>
      </c>
      <c r="AF533" s="39" t="e">
        <f>VLOOKUP(C533,[6]!Table1[[Province]:[Ngày HĐ dự phòng]],12,FALSE)</f>
        <v>#REF!</v>
      </c>
      <c r="AG533" s="39" t="e">
        <f t="shared" si="608"/>
        <v>#REF!</v>
      </c>
      <c r="AH533" s="39">
        <v>44179</v>
      </c>
      <c r="AI533" s="39">
        <v>44190</v>
      </c>
      <c r="AJ533" s="39">
        <v>44190</v>
      </c>
      <c r="AK533" s="232" t="s">
        <v>502</v>
      </c>
      <c r="AL533" s="230">
        <v>44259</v>
      </c>
      <c r="AM533" s="42">
        <v>1476131599</v>
      </c>
      <c r="AN533" s="230">
        <v>45012</v>
      </c>
      <c r="AO533" s="39" t="e">
        <f t="shared" si="609"/>
        <v>#REF!</v>
      </c>
    </row>
    <row r="534" spans="1:41" ht="39">
      <c r="A534" s="11">
        <f t="shared" si="601"/>
        <v>59</v>
      </c>
      <c r="B534" s="16" t="str">
        <f>VLOOKUP(A534,'Tên tỉnh'!$A$3:$C$65,2,FALSE)</f>
        <v>VNPT Trà Vinh</v>
      </c>
      <c r="C534" s="17" t="str">
        <f>VLOOKUP(A534,'Tên tỉnh'!$A$3:$C$65,3,FALSE)</f>
        <v>Trà Vinh</v>
      </c>
      <c r="D534" s="18" t="s">
        <v>485</v>
      </c>
      <c r="E534" s="17" t="s">
        <v>486</v>
      </c>
      <c r="F534" s="19">
        <v>43633</v>
      </c>
      <c r="G534" s="11">
        <v>7</v>
      </c>
      <c r="H534" s="11" t="s">
        <v>492</v>
      </c>
      <c r="I534" s="20">
        <v>44056</v>
      </c>
      <c r="J534" s="21" t="s">
        <v>419</v>
      </c>
      <c r="K534" s="11" t="s">
        <v>26</v>
      </c>
      <c r="L534" s="13">
        <v>829150</v>
      </c>
      <c r="M534" s="13" t="e">
        <f>VLOOKUP(C533,[7]!Table1[[Province]:[Ngày HĐ dự phòng]],6,FALSE)</f>
        <v>#REF!</v>
      </c>
      <c r="N534" s="13" t="e">
        <f>VLOOKUP(C533,[7]!Table1[[Province]:[Ngày HĐ dự phòng]],7,FALSE)</f>
        <v>#REF!</v>
      </c>
      <c r="O534" s="13" t="e">
        <f t="shared" si="590"/>
        <v>#REF!</v>
      </c>
      <c r="P534" s="12"/>
      <c r="Q534" s="22" t="e">
        <f>VLOOKUP(C533,[7]!Table1[[Province]:[Ngày HĐ dự phòng]],16,FALSE)</f>
        <v>#REF!</v>
      </c>
      <c r="R534" s="12"/>
      <c r="S534" s="22">
        <v>44263</v>
      </c>
      <c r="T534" s="22">
        <v>44200</v>
      </c>
      <c r="U534" s="22" t="e">
        <f t="shared" si="602"/>
        <v>#REF!</v>
      </c>
      <c r="V534" s="14" t="e">
        <f t="shared" si="603"/>
        <v>#REF!</v>
      </c>
      <c r="W534" s="12">
        <v>30</v>
      </c>
      <c r="X534" s="14" t="e">
        <f t="shared" si="604"/>
        <v>#REF!</v>
      </c>
      <c r="Y534" s="218" t="e">
        <f>VLOOKUP(C533,[7]!Table1[[Province]:[Ngày HĐ dự phòng]],32,FALSE)</f>
        <v>#REF!</v>
      </c>
      <c r="Z534" s="22" t="e">
        <f>VLOOKUP(C533,[7]!Table1[[Province]:[Ngày HĐ dự phòng]],33,FALSE)</f>
        <v>#REF!</v>
      </c>
      <c r="AA534" s="218" t="e">
        <f>VLOOKUP(C533,[7]!Table1[[Province]:[Ngày HĐ dự phòng]],34,FALSE)</f>
        <v>#REF!</v>
      </c>
      <c r="AB534" s="22" t="e">
        <f>VLOOKUP(C533,[7]!Table1[[Province]:[Ngày HĐ dự phòng]],35,FALSE)</f>
        <v>#REF!</v>
      </c>
      <c r="AC534" s="40" t="e">
        <f t="shared" si="605"/>
        <v>#REF!</v>
      </c>
      <c r="AD534" s="43" t="e">
        <f t="shared" si="606"/>
        <v>#REF!</v>
      </c>
      <c r="AE534" s="43" t="e">
        <f t="shared" si="607"/>
        <v>#REF!</v>
      </c>
      <c r="AF534" s="39" t="e">
        <f>VLOOKUP(C533,[7]!Table1[[Province]:[Ngày HĐ dự phòng]],13,FALSE)</f>
        <v>#REF!</v>
      </c>
      <c r="AG534" s="39" t="e">
        <f t="shared" si="608"/>
        <v>#REF!</v>
      </c>
      <c r="AH534" s="39">
        <v>44200</v>
      </c>
      <c r="AI534" s="39">
        <v>44210</v>
      </c>
      <c r="AJ534" s="39">
        <v>44210</v>
      </c>
      <c r="AK534" s="232" t="s">
        <v>503</v>
      </c>
      <c r="AL534" s="230">
        <v>44272</v>
      </c>
      <c r="AM534" s="42">
        <v>492515100</v>
      </c>
      <c r="AN534" s="230">
        <v>45023</v>
      </c>
      <c r="AO534" s="39" t="e">
        <f t="shared" si="609"/>
        <v>#REF!</v>
      </c>
    </row>
    <row r="535" spans="1:41" ht="39">
      <c r="A535" s="11">
        <f t="shared" si="601"/>
        <v>59</v>
      </c>
      <c r="B535" s="16" t="str">
        <f>VLOOKUP(A535,'Tên tỉnh'!$A$3:$C$65,2,FALSE)</f>
        <v>VNPT Trà Vinh</v>
      </c>
      <c r="C535" s="17" t="str">
        <f>VLOOKUP(A535,'Tên tỉnh'!$A$3:$C$65,3,FALSE)</f>
        <v>Trà Vinh</v>
      </c>
      <c r="D535" s="18" t="s">
        <v>485</v>
      </c>
      <c r="E535" s="17" t="s">
        <v>486</v>
      </c>
      <c r="F535" s="19">
        <v>43633</v>
      </c>
      <c r="G535" s="11">
        <v>8</v>
      </c>
      <c r="H535" s="11" t="s">
        <v>493</v>
      </c>
      <c r="I535" s="20">
        <v>44056</v>
      </c>
      <c r="J535" s="21" t="s">
        <v>419</v>
      </c>
      <c r="K535" s="11" t="s">
        <v>26</v>
      </c>
      <c r="L535" s="13">
        <v>829150</v>
      </c>
      <c r="M535" s="13" t="e">
        <f>VLOOKUP(C535,[8]Sheet1!$B$2:$AH$2,5,FALSE)</f>
        <v>#N/A</v>
      </c>
      <c r="N535" s="13" t="e">
        <f>VLOOKUP(C535,[8]Sheet1!$B$2:$AH$2,6,FALSE)</f>
        <v>#N/A</v>
      </c>
      <c r="O535" s="13" t="e">
        <f t="shared" si="590"/>
        <v>#N/A</v>
      </c>
      <c r="P535" s="12"/>
      <c r="Q535" s="22" t="e">
        <f>VLOOKUP(C535,[8]Sheet1!$B$2:$AH$2,14,FALSE)</f>
        <v>#N/A</v>
      </c>
      <c r="R535" s="12"/>
      <c r="S535" s="22">
        <v>44279</v>
      </c>
      <c r="T535" s="22">
        <v>44223</v>
      </c>
      <c r="U535" s="22" t="e">
        <f t="shared" si="602"/>
        <v>#N/A</v>
      </c>
      <c r="V535" s="14" t="e">
        <f t="shared" si="603"/>
        <v>#N/A</v>
      </c>
      <c r="W535" s="12">
        <v>30</v>
      </c>
      <c r="X535" s="14" t="e">
        <f t="shared" si="604"/>
        <v>#N/A</v>
      </c>
      <c r="Y535" s="218" t="e">
        <f>VLOOKUP(C535,[8]Sheet1!$B$2:$AH$2,30,FALSE)</f>
        <v>#N/A</v>
      </c>
      <c r="Z535" s="22" t="e">
        <f>VLOOKUP(C535,[8]Sheet1!$B$2:$AH$2,31,FALSE)</f>
        <v>#N/A</v>
      </c>
      <c r="AA535" s="218" t="e">
        <f>VLOOKUP(C535,[8]Sheet1!$B$2:$AH$2,32,FALSE)</f>
        <v>#N/A</v>
      </c>
      <c r="AB535" s="22" t="e">
        <f>VLOOKUP(C535,[8]Sheet1!$B$2:$AH$2,33,FALSE)</f>
        <v>#N/A</v>
      </c>
      <c r="AC535" s="40" t="e">
        <f t="shared" si="605"/>
        <v>#N/A</v>
      </c>
      <c r="AD535" s="43" t="e">
        <f t="shared" si="606"/>
        <v>#N/A</v>
      </c>
      <c r="AE535" s="43" t="e">
        <f t="shared" si="607"/>
        <v>#N/A</v>
      </c>
      <c r="AF535" s="39" t="e">
        <f>VLOOKUP(C535,[8]Sheet1!$B$2:$AH$2,12,FALSE)</f>
        <v>#N/A</v>
      </c>
      <c r="AG535" s="39" t="e">
        <f t="shared" si="608"/>
        <v>#N/A</v>
      </c>
      <c r="AH535" s="39">
        <v>44223</v>
      </c>
      <c r="AI535" s="39">
        <v>44230</v>
      </c>
      <c r="AJ535" s="39">
        <v>44230</v>
      </c>
      <c r="AK535" s="232" t="s">
        <v>504</v>
      </c>
      <c r="AL535" s="230">
        <v>44288</v>
      </c>
      <c r="AM535" s="42">
        <v>262218688</v>
      </c>
      <c r="AN535" s="230">
        <v>45040</v>
      </c>
      <c r="AO535" s="39" t="e">
        <f t="shared" si="609"/>
        <v>#N/A</v>
      </c>
    </row>
    <row r="536" spans="1:41" ht="28.5" customHeight="1">
      <c r="A536" s="23"/>
      <c r="B536" s="24" t="str">
        <f t="shared" ref="B536" si="610">B528&amp;" Total"</f>
        <v>VNPT Trà Vinh Total</v>
      </c>
      <c r="C536" s="24"/>
      <c r="D536" s="25"/>
      <c r="E536" s="228"/>
      <c r="F536" s="26"/>
      <c r="G536" s="23"/>
      <c r="H536" s="25"/>
      <c r="I536" s="26"/>
      <c r="J536" s="27"/>
      <c r="K536" s="25"/>
      <c r="L536" s="28"/>
      <c r="M536" s="28"/>
      <c r="N536" s="28"/>
      <c r="O536" s="29" t="e">
        <f t="shared" ref="O536" si="611">SUBTOTAL(9,O528:O535)</f>
        <v>#REF!</v>
      </c>
      <c r="P536" s="12"/>
      <c r="Q536" s="11"/>
      <c r="R536" s="28"/>
      <c r="S536" s="30"/>
      <c r="T536" s="31"/>
      <c r="U536" s="22"/>
      <c r="V536" s="32"/>
      <c r="W536" s="33"/>
      <c r="X536" s="14"/>
      <c r="Y536" s="218"/>
      <c r="Z536" s="22"/>
      <c r="AA536" s="218"/>
      <c r="AB536" s="22"/>
      <c r="AC536" s="38"/>
      <c r="AD536" s="38"/>
      <c r="AE536" s="38"/>
      <c r="AF536" s="38"/>
      <c r="AG536" s="38"/>
      <c r="AH536" s="38"/>
      <c r="AI536" s="38"/>
      <c r="AJ536" s="38"/>
      <c r="AK536" s="38"/>
      <c r="AL536" s="38"/>
      <c r="AM536" s="38"/>
      <c r="AN536" s="38"/>
      <c r="AO536" s="38"/>
    </row>
    <row r="537" spans="1:41" ht="39">
      <c r="A537" s="11">
        <f t="shared" si="601"/>
        <v>60</v>
      </c>
      <c r="B537" s="16" t="str">
        <f>VLOOKUP(A537,'Tên tỉnh'!$A$3:$C$65,2,FALSE)</f>
        <v>VNPT Vĩnh Long</v>
      </c>
      <c r="C537" s="17" t="str">
        <f>VLOOKUP(A537,'Tên tỉnh'!$A$3:$C$65,3,FALSE)</f>
        <v>Vĩnh Long</v>
      </c>
      <c r="D537" s="18" t="s">
        <v>485</v>
      </c>
      <c r="E537" s="17" t="s">
        <v>486</v>
      </c>
      <c r="F537" s="19">
        <v>43633</v>
      </c>
      <c r="G537" s="11">
        <v>1</v>
      </c>
      <c r="H537" s="11" t="s">
        <v>487</v>
      </c>
      <c r="I537" s="20">
        <v>44056</v>
      </c>
      <c r="J537" s="21" t="s">
        <v>419</v>
      </c>
      <c r="K537" s="11" t="s">
        <v>26</v>
      </c>
      <c r="L537" s="13">
        <v>829150</v>
      </c>
      <c r="M537" s="13" t="e">
        <f>VLOOKUP(C537,[1]!Table1[[Province]:[Ngày HĐ dự phòng]],5,FALSE)</f>
        <v>#REF!</v>
      </c>
      <c r="N537" s="13" t="e">
        <f>VLOOKUP(C537,[1]!Table1[[Province]:[Ngày HĐ dự phòng]],6,FALSE)</f>
        <v>#REF!</v>
      </c>
      <c r="O537" s="13" t="e">
        <f t="shared" si="590"/>
        <v>#REF!</v>
      </c>
      <c r="P537" s="12"/>
      <c r="Q537" s="22" t="e">
        <f>VLOOKUP(C537,[1]!Table1[[Province]:[Ngày HĐ dự phòng]],15,FALSE)</f>
        <v>#REF!</v>
      </c>
      <c r="R537" s="12"/>
      <c r="S537" s="22">
        <v>44153</v>
      </c>
      <c r="T537" s="22">
        <v>44068</v>
      </c>
      <c r="U537" s="22" t="e">
        <f t="shared" ref="U537:U544" si="612">Q537</f>
        <v>#REF!</v>
      </c>
      <c r="V537" s="14" t="e">
        <f t="shared" ref="V537:V544" si="613">U537-T537+1</f>
        <v>#REF!</v>
      </c>
      <c r="W537" s="12">
        <v>45</v>
      </c>
      <c r="X537" s="14" t="e">
        <f t="shared" ref="X537:X544" si="614">V537-W537</f>
        <v>#REF!</v>
      </c>
      <c r="Y537" s="218" t="e">
        <f>VLOOKUP(C537,[1]!Table1[[Province]:[Ngày HĐ dự phòng]],34,FALSE)</f>
        <v>#REF!</v>
      </c>
      <c r="Z537" s="22" t="e">
        <f>VLOOKUP(C537,[1]!Table1[[Province]:[Ngày HĐ dự phòng]],35,FALSE)</f>
        <v>#REF!</v>
      </c>
      <c r="AA537" s="218" t="e">
        <f>VLOOKUP(C537,[1]!Table1[[Province]:[Ngày HĐ dự phòng]],36,FALSE)</f>
        <v>#REF!</v>
      </c>
      <c r="AB537" s="22" t="e">
        <f>VLOOKUP(C537,[1]!Table1[[Province]:[Ngày HĐ dự phòng]],37,FALSE)</f>
        <v>#REF!</v>
      </c>
      <c r="AC537" s="40" t="e">
        <f t="shared" ref="AC537:AC544" si="615">O537</f>
        <v>#REF!</v>
      </c>
      <c r="AD537" s="43" t="e">
        <f t="shared" ref="AD537:AD544" si="616">AC537*0.1</f>
        <v>#REF!</v>
      </c>
      <c r="AE537" s="43" t="e">
        <f t="shared" ref="AE537:AE544" si="617">AC537+AD537</f>
        <v>#REF!</v>
      </c>
      <c r="AF537" s="39" t="e">
        <f>VLOOKUP(C537,[1]!Table1[[Province]:[Ngày HĐ dự phòng]],13,FALSE)</f>
        <v>#REF!</v>
      </c>
      <c r="AG537" s="39" t="e">
        <f t="shared" ref="AG537:AG544" si="618">AF537</f>
        <v>#REF!</v>
      </c>
      <c r="AH537" s="39">
        <v>44068</v>
      </c>
      <c r="AI537" s="39">
        <v>44097</v>
      </c>
      <c r="AJ537" s="39">
        <v>44097</v>
      </c>
      <c r="AK537" s="231" t="s">
        <v>497</v>
      </c>
      <c r="AL537" s="230">
        <v>44153</v>
      </c>
      <c r="AM537" s="42">
        <v>3008400799</v>
      </c>
      <c r="AN537" s="230">
        <v>44913</v>
      </c>
      <c r="AO537" s="39" t="e">
        <f t="shared" ref="AO537:AO544" si="619">AF537</f>
        <v>#REF!</v>
      </c>
    </row>
    <row r="538" spans="1:41" ht="39">
      <c r="A538" s="11">
        <f t="shared" si="601"/>
        <v>60</v>
      </c>
      <c r="B538" s="16" t="str">
        <f>VLOOKUP(A538,'Tên tỉnh'!$A$3:$C$65,2,FALSE)</f>
        <v>VNPT Vĩnh Long</v>
      </c>
      <c r="C538" s="17" t="str">
        <f>VLOOKUP(A538,'Tên tỉnh'!$A$3:$C$65,3,FALSE)</f>
        <v>Vĩnh Long</v>
      </c>
      <c r="D538" s="18" t="s">
        <v>485</v>
      </c>
      <c r="E538" s="17" t="s">
        <v>486</v>
      </c>
      <c r="F538" s="19">
        <v>43633</v>
      </c>
      <c r="G538" s="11">
        <v>2</v>
      </c>
      <c r="H538" s="12" t="s">
        <v>488</v>
      </c>
      <c r="I538" s="20">
        <v>44056</v>
      </c>
      <c r="J538" s="21" t="s">
        <v>419</v>
      </c>
      <c r="K538" s="11" t="s">
        <v>26</v>
      </c>
      <c r="L538" s="13">
        <v>829150</v>
      </c>
      <c r="M538" s="13" t="e">
        <f>VLOOKUP(C538,[2]!Table1[[Province]:[Ngày HĐ dự phòng]],5,FALSE)</f>
        <v>#REF!</v>
      </c>
      <c r="N538" s="13" t="e">
        <f>VLOOKUP(C538,[2]!Table1[[Province]:[Ngày HĐ dự phòng]],6,FALSE)</f>
        <v>#REF!</v>
      </c>
      <c r="O538" s="13" t="e">
        <f t="shared" si="590"/>
        <v>#REF!</v>
      </c>
      <c r="P538" s="12"/>
      <c r="Q538" s="22" t="e">
        <f>VLOOKUP(C538,[2]!Table1[[Province]:[Ngày HĐ dự phòng]],14,FALSE)</f>
        <v>#REF!</v>
      </c>
      <c r="R538" s="12"/>
      <c r="S538" s="22">
        <v>44154</v>
      </c>
      <c r="T538" s="22">
        <v>44091</v>
      </c>
      <c r="U538" s="22" t="e">
        <f t="shared" si="612"/>
        <v>#REF!</v>
      </c>
      <c r="V538" s="14" t="e">
        <f t="shared" si="613"/>
        <v>#REF!</v>
      </c>
      <c r="W538" s="12">
        <v>30</v>
      </c>
      <c r="X538" s="14" t="e">
        <f t="shared" si="614"/>
        <v>#REF!</v>
      </c>
      <c r="Y538" s="218" t="e">
        <f>VLOOKUP(C538,[2]!Table1[[Province]:[Ngày HĐ dự phòng]],30,FALSE)</f>
        <v>#REF!</v>
      </c>
      <c r="Z538" s="22" t="e">
        <f>VLOOKUP(C538,[2]!Table1[[Province]:[Ngày HĐ dự phòng]],31,FALSE)</f>
        <v>#REF!</v>
      </c>
      <c r="AA538" s="218" t="e">
        <f>VLOOKUP(C538,[2]!Table1[[Province]:[Ngày HĐ dự phòng]],32,FALSE)</f>
        <v>#REF!</v>
      </c>
      <c r="AB538" s="22" t="e">
        <f>VLOOKUP(C538,[2]!Table1[[Province]:[Ngày HĐ dự phòng]],33,FALSE)</f>
        <v>#REF!</v>
      </c>
      <c r="AC538" s="40" t="e">
        <f t="shared" si="615"/>
        <v>#REF!</v>
      </c>
      <c r="AD538" s="43" t="e">
        <f t="shared" si="616"/>
        <v>#REF!</v>
      </c>
      <c r="AE538" s="43" t="e">
        <f t="shared" si="617"/>
        <v>#REF!</v>
      </c>
      <c r="AF538" s="39" t="e">
        <f>VLOOKUP(C538,[2]!Table1[[Province]:[Ngày HĐ dự phòng]],12,FALSE)</f>
        <v>#REF!</v>
      </c>
      <c r="AG538" s="39" t="e">
        <f t="shared" si="618"/>
        <v>#REF!</v>
      </c>
      <c r="AH538" s="39">
        <v>44091</v>
      </c>
      <c r="AI538" s="39">
        <v>44111</v>
      </c>
      <c r="AJ538" s="39">
        <v>44111</v>
      </c>
      <c r="AK538" s="231" t="s">
        <v>498</v>
      </c>
      <c r="AL538" s="230">
        <v>44154</v>
      </c>
      <c r="AM538" s="42">
        <v>1557031765</v>
      </c>
      <c r="AN538" s="230">
        <v>44914</v>
      </c>
      <c r="AO538" s="39" t="e">
        <f t="shared" si="619"/>
        <v>#REF!</v>
      </c>
    </row>
    <row r="539" spans="1:41" ht="39">
      <c r="A539" s="11">
        <f t="shared" si="601"/>
        <v>60</v>
      </c>
      <c r="B539" s="16" t="str">
        <f>VLOOKUP(A539,'Tên tỉnh'!$A$3:$C$65,2,FALSE)</f>
        <v>VNPT Vĩnh Long</v>
      </c>
      <c r="C539" s="17" t="str">
        <f>VLOOKUP(A539,'Tên tỉnh'!$A$3:$C$65,3,FALSE)</f>
        <v>Vĩnh Long</v>
      </c>
      <c r="D539" s="18" t="s">
        <v>485</v>
      </c>
      <c r="E539" s="17" t="s">
        <v>486</v>
      </c>
      <c r="F539" s="19">
        <v>43633</v>
      </c>
      <c r="G539" s="11">
        <v>3</v>
      </c>
      <c r="H539" s="12" t="s">
        <v>494</v>
      </c>
      <c r="I539" s="20">
        <v>44056</v>
      </c>
      <c r="J539" s="21" t="s">
        <v>419</v>
      </c>
      <c r="K539" s="11" t="s">
        <v>26</v>
      </c>
      <c r="L539" s="13">
        <v>829150</v>
      </c>
      <c r="M539" s="13" t="e">
        <f>VLOOKUP(C539,[3]!Table1[[Province]:[Ngày HĐ dự phòng]],5,FALSE)</f>
        <v>#REF!</v>
      </c>
      <c r="N539" s="13" t="e">
        <f>VLOOKUP(C539,[3]!Table1[[Province]:[Ngày HĐ dự phòng]],6,FALSE)</f>
        <v>#REF!</v>
      </c>
      <c r="O539" s="13" t="e">
        <f t="shared" si="590"/>
        <v>#REF!</v>
      </c>
      <c r="P539" s="12"/>
      <c r="Q539" s="22" t="e">
        <f>VLOOKUP(C539,[3]!Table1[[Province]:[Ngày HĐ dự phòng]],14,FALSE)</f>
        <v>#REF!</v>
      </c>
      <c r="R539" s="12"/>
      <c r="S539" s="22">
        <v>44180</v>
      </c>
      <c r="T539" s="22">
        <v>44118</v>
      </c>
      <c r="U539" s="22" t="e">
        <f t="shared" si="612"/>
        <v>#REF!</v>
      </c>
      <c r="V539" s="14" t="e">
        <f t="shared" si="613"/>
        <v>#REF!</v>
      </c>
      <c r="W539" s="12">
        <v>30</v>
      </c>
      <c r="X539" s="14" t="e">
        <f t="shared" si="614"/>
        <v>#REF!</v>
      </c>
      <c r="Y539" s="218" t="e">
        <f>VLOOKUP(C539,[3]!Table1[[Province]:[Ngày HĐ dự phòng]],30,FALSE)</f>
        <v>#REF!</v>
      </c>
      <c r="Z539" s="22" t="e">
        <f>VLOOKUP(C539,[3]!Table1[[Province]:[Ngày HĐ dự phòng]],31,FALSE)</f>
        <v>#REF!</v>
      </c>
      <c r="AA539" s="218" t="e">
        <f>VLOOKUP(C539,[3]!Table1[[Province]:[Ngày HĐ dự phòng]],32,FALSE)</f>
        <v>#REF!</v>
      </c>
      <c r="AB539" s="22" t="e">
        <f>VLOOKUP(C539,[3]!Table1[[Province]:[Ngày HĐ dự phòng]],33,FALSE)</f>
        <v>#REF!</v>
      </c>
      <c r="AC539" s="40" t="e">
        <f t="shared" si="615"/>
        <v>#REF!</v>
      </c>
      <c r="AD539" s="43" t="e">
        <f t="shared" si="616"/>
        <v>#REF!</v>
      </c>
      <c r="AE539" s="43" t="e">
        <f t="shared" si="617"/>
        <v>#REF!</v>
      </c>
      <c r="AF539" s="39" t="e">
        <f>VLOOKUP(C539,[3]!Table1[[Province]:[Ngày HĐ dự phòng]],12,FALSE)</f>
        <v>#REF!</v>
      </c>
      <c r="AG539" s="39" t="e">
        <f t="shared" si="618"/>
        <v>#REF!</v>
      </c>
      <c r="AH539" s="39">
        <v>44118</v>
      </c>
      <c r="AI539" s="39">
        <v>44132</v>
      </c>
      <c r="AJ539" s="39">
        <v>44132</v>
      </c>
      <c r="AK539" s="231" t="s">
        <v>499</v>
      </c>
      <c r="AL539" s="230">
        <v>44190</v>
      </c>
      <c r="AM539" s="42">
        <v>1453466784</v>
      </c>
      <c r="AN539" s="230">
        <v>44941</v>
      </c>
      <c r="AO539" s="39" t="e">
        <f t="shared" si="619"/>
        <v>#REF!</v>
      </c>
    </row>
    <row r="540" spans="1:41" ht="39">
      <c r="A540" s="11">
        <f t="shared" si="601"/>
        <v>60</v>
      </c>
      <c r="B540" s="16" t="str">
        <f>VLOOKUP(A540,'Tên tỉnh'!$A$3:$C$65,2,FALSE)</f>
        <v>VNPT Vĩnh Long</v>
      </c>
      <c r="C540" s="17" t="str">
        <f>VLOOKUP(A540,'Tên tỉnh'!$A$3:$C$65,3,FALSE)</f>
        <v>Vĩnh Long</v>
      </c>
      <c r="D540" s="18" t="s">
        <v>485</v>
      </c>
      <c r="E540" s="17" t="s">
        <v>486</v>
      </c>
      <c r="F540" s="19">
        <v>43633</v>
      </c>
      <c r="G540" s="11">
        <v>4</v>
      </c>
      <c r="H540" s="11" t="s">
        <v>489</v>
      </c>
      <c r="I540" s="20">
        <v>44056</v>
      </c>
      <c r="J540" s="21" t="s">
        <v>419</v>
      </c>
      <c r="K540" s="11" t="s">
        <v>26</v>
      </c>
      <c r="L540" s="13">
        <v>829150</v>
      </c>
      <c r="M540" s="13" t="e">
        <f>VLOOKUP(C540,[4]!Table1[[Province]:[Ngày HĐ dự phòng]],6,FALSE)</f>
        <v>#REF!</v>
      </c>
      <c r="N540" s="13" t="e">
        <f>VLOOKUP(C540,[4]!Table1[[Province]:[Ngày HĐ dự phòng]],7,FALSE)</f>
        <v>#REF!</v>
      </c>
      <c r="O540" s="13" t="e">
        <f t="shared" si="590"/>
        <v>#REF!</v>
      </c>
      <c r="P540" s="12"/>
      <c r="Q540" s="22" t="e">
        <f>VLOOKUP(C540,[4]!Table1[[Province]:[Ngày HĐ dự phòng]],16,FALSE)</f>
        <v>#REF!</v>
      </c>
      <c r="R540" s="12"/>
      <c r="S540" s="22">
        <v>44208</v>
      </c>
      <c r="T540" s="22">
        <v>44127</v>
      </c>
      <c r="U540" s="22" t="e">
        <f t="shared" si="612"/>
        <v>#REF!</v>
      </c>
      <c r="V540" s="14" t="e">
        <f t="shared" si="613"/>
        <v>#REF!</v>
      </c>
      <c r="W540" s="12">
        <v>30</v>
      </c>
      <c r="X540" s="14" t="e">
        <f t="shared" si="614"/>
        <v>#REF!</v>
      </c>
      <c r="Y540" s="218" t="e">
        <f>VLOOKUP(C540,[4]!Table1[[Province]:[Ngày HĐ dự phòng]],32,FALSE)</f>
        <v>#REF!</v>
      </c>
      <c r="Z540" s="22" t="e">
        <f>VLOOKUP(C540,[4]!Table1[[Province]:[Ngày HĐ dự phòng]],33,FALSE)</f>
        <v>#REF!</v>
      </c>
      <c r="AA540" s="218" t="e">
        <f>VLOOKUP(C540,[4]!Table1[[Province]:[Ngày HĐ dự phòng]],34,FALSE)</f>
        <v>#REF!</v>
      </c>
      <c r="AB540" s="22" t="e">
        <f>VLOOKUP(C540,[4]!Table1[[Province]:[Ngày HĐ dự phòng]],35,FALSE)</f>
        <v>#REF!</v>
      </c>
      <c r="AC540" s="40" t="e">
        <f t="shared" si="615"/>
        <v>#REF!</v>
      </c>
      <c r="AD540" s="43" t="e">
        <f t="shared" si="616"/>
        <v>#REF!</v>
      </c>
      <c r="AE540" s="43" t="e">
        <f t="shared" si="617"/>
        <v>#REF!</v>
      </c>
      <c r="AF540" s="39" t="e">
        <f>VLOOKUP(C540,[4]!Table1[[Province]:[Ngày HĐ dự phòng]],13,FALSE)</f>
        <v>#REF!</v>
      </c>
      <c r="AG540" s="39" t="e">
        <f t="shared" si="618"/>
        <v>#REF!</v>
      </c>
      <c r="AH540" s="39">
        <v>44127</v>
      </c>
      <c r="AI540" s="39">
        <v>44161</v>
      </c>
      <c r="AJ540" s="39">
        <v>44161</v>
      </c>
      <c r="AK540" s="231" t="s">
        <v>500</v>
      </c>
      <c r="AL540" s="230">
        <v>44214</v>
      </c>
      <c r="AM540" s="42">
        <v>241970845</v>
      </c>
      <c r="AN540" s="230">
        <v>44970</v>
      </c>
      <c r="AO540" s="39" t="e">
        <f t="shared" si="619"/>
        <v>#REF!</v>
      </c>
    </row>
    <row r="541" spans="1:41" ht="39">
      <c r="A541" s="11">
        <f t="shared" si="601"/>
        <v>60</v>
      </c>
      <c r="B541" s="16" t="str">
        <f>VLOOKUP(A541,'Tên tỉnh'!$A$3:$C$65,2,FALSE)</f>
        <v>VNPT Vĩnh Long</v>
      </c>
      <c r="C541" s="17" t="str">
        <f>VLOOKUP(A541,'Tên tỉnh'!$A$3:$C$65,3,FALSE)</f>
        <v>Vĩnh Long</v>
      </c>
      <c r="D541" s="18" t="s">
        <v>485</v>
      </c>
      <c r="E541" s="17" t="s">
        <v>486</v>
      </c>
      <c r="F541" s="19">
        <v>43633</v>
      </c>
      <c r="G541" s="11">
        <v>5</v>
      </c>
      <c r="H541" s="11" t="s">
        <v>490</v>
      </c>
      <c r="I541" s="20">
        <v>44056</v>
      </c>
      <c r="J541" s="21" t="s">
        <v>419</v>
      </c>
      <c r="K541" s="11" t="s">
        <v>26</v>
      </c>
      <c r="L541" s="13">
        <v>829150</v>
      </c>
      <c r="M541" s="13" t="e">
        <f>VLOOKUP(C541,[5]!Table1[[Province]:[Ngày HĐ dự phòng]],5,FALSE)</f>
        <v>#REF!</v>
      </c>
      <c r="N541" s="13" t="e">
        <f>VLOOKUP(C541,[5]!Table1[[Province]:[Ngày HĐ dự phòng]],6,FALSE)</f>
        <v>#REF!</v>
      </c>
      <c r="O541" s="13" t="e">
        <f t="shared" si="590"/>
        <v>#REF!</v>
      </c>
      <c r="P541" s="12"/>
      <c r="Q541" s="22" t="e">
        <f>VLOOKUP(C541,[5]!Table1[[Province]:[Ngày HĐ dự phòng]],14,FALSE)</f>
        <v>#REF!</v>
      </c>
      <c r="R541" s="12"/>
      <c r="S541" s="22">
        <v>44210</v>
      </c>
      <c r="T541" s="22">
        <v>44148</v>
      </c>
      <c r="U541" s="22" t="e">
        <f t="shared" si="612"/>
        <v>#REF!</v>
      </c>
      <c r="V541" s="14" t="e">
        <f t="shared" si="613"/>
        <v>#REF!</v>
      </c>
      <c r="W541" s="12">
        <v>30</v>
      </c>
      <c r="X541" s="14" t="e">
        <f t="shared" si="614"/>
        <v>#REF!</v>
      </c>
      <c r="Y541" s="218" t="e">
        <f>VLOOKUP(C541,[5]!Table1[[Province]:[Ngày HĐ dự phòng]],30,FALSE)</f>
        <v>#REF!</v>
      </c>
      <c r="Z541" s="22" t="e">
        <f>VLOOKUP(C541,[5]!Table1[[Province]:[Ngày HĐ dự phòng]],31,FALSE)</f>
        <v>#REF!</v>
      </c>
      <c r="AA541" s="218" t="e">
        <f>VLOOKUP(C541,[5]!Table1[[Province]:[Ngày HĐ dự phòng]],32,FALSE)</f>
        <v>#REF!</v>
      </c>
      <c r="AB541" s="22" t="e">
        <f>VLOOKUP(C541,[5]!Table1[[Province]:[Ngày HĐ dự phòng]],33,FALSE)</f>
        <v>#REF!</v>
      </c>
      <c r="AC541" s="40" t="e">
        <f t="shared" si="615"/>
        <v>#REF!</v>
      </c>
      <c r="AD541" s="43" t="e">
        <f t="shared" si="616"/>
        <v>#REF!</v>
      </c>
      <c r="AE541" s="43" t="e">
        <f t="shared" si="617"/>
        <v>#REF!</v>
      </c>
      <c r="AF541" s="39" t="e">
        <f>VLOOKUP(C541,[5]!Table1[[Province]:[Ngày HĐ dự phòng]],12,FALSE)</f>
        <v>#REF!</v>
      </c>
      <c r="AG541" s="39" t="e">
        <f t="shared" si="618"/>
        <v>#REF!</v>
      </c>
      <c r="AH541" s="39">
        <v>44148</v>
      </c>
      <c r="AI541" s="39">
        <v>44162</v>
      </c>
      <c r="AJ541" s="39">
        <v>44162</v>
      </c>
      <c r="AK541" s="232" t="s">
        <v>501</v>
      </c>
      <c r="AL541" s="230">
        <v>44214</v>
      </c>
      <c r="AM541" s="42">
        <v>786063220</v>
      </c>
      <c r="AN541" s="230">
        <v>44970</v>
      </c>
      <c r="AO541" s="39" t="e">
        <f t="shared" si="619"/>
        <v>#REF!</v>
      </c>
    </row>
    <row r="542" spans="1:41" ht="39">
      <c r="A542" s="11">
        <f t="shared" si="601"/>
        <v>60</v>
      </c>
      <c r="B542" s="16" t="str">
        <f>VLOOKUP(A542,'Tên tỉnh'!$A$3:$C$65,2,FALSE)</f>
        <v>VNPT Vĩnh Long</v>
      </c>
      <c r="C542" s="17" t="str">
        <f>VLOOKUP(A542,'Tên tỉnh'!$A$3:$C$65,3,FALSE)</f>
        <v>Vĩnh Long</v>
      </c>
      <c r="D542" s="18" t="s">
        <v>485</v>
      </c>
      <c r="E542" s="17" t="s">
        <v>486</v>
      </c>
      <c r="F542" s="19">
        <v>43633</v>
      </c>
      <c r="G542" s="11">
        <v>6</v>
      </c>
      <c r="H542" s="12" t="s">
        <v>491</v>
      </c>
      <c r="I542" s="20">
        <v>44056</v>
      </c>
      <c r="J542" s="21" t="s">
        <v>419</v>
      </c>
      <c r="K542" s="11" t="s">
        <v>26</v>
      </c>
      <c r="L542" s="13">
        <v>829150</v>
      </c>
      <c r="M542" s="13" t="e">
        <f>VLOOKUP(C542,[6]!Table1[[Province]:[Ngày HĐ dự phòng]],5,FALSE)</f>
        <v>#REF!</v>
      </c>
      <c r="N542" s="13" t="e">
        <f>VLOOKUP(C542,[6]!Table1[[Province]:[Ngày HĐ dự phòng]],6,FALSE)</f>
        <v>#REF!</v>
      </c>
      <c r="O542" s="13" t="e">
        <f t="shared" si="590"/>
        <v>#REF!</v>
      </c>
      <c r="P542" s="12"/>
      <c r="Q542" s="22" t="e">
        <f>VLOOKUP(C542,[6]!Table1[[Province]:[Ngày HĐ dự phòng]],14,FALSE)</f>
        <v>#REF!</v>
      </c>
      <c r="R542" s="12"/>
      <c r="S542" s="22">
        <v>44251</v>
      </c>
      <c r="T542" s="22">
        <v>44179</v>
      </c>
      <c r="U542" s="22" t="e">
        <f t="shared" si="612"/>
        <v>#REF!</v>
      </c>
      <c r="V542" s="14" t="e">
        <f t="shared" si="613"/>
        <v>#REF!</v>
      </c>
      <c r="W542" s="12">
        <v>30</v>
      </c>
      <c r="X542" s="14" t="e">
        <f t="shared" si="614"/>
        <v>#REF!</v>
      </c>
      <c r="Y542" s="218" t="e">
        <f>VLOOKUP(C542,[6]!Table1[[Province]:[Ngày HĐ dự phòng]],30,FALSE)</f>
        <v>#REF!</v>
      </c>
      <c r="Z542" s="22" t="e">
        <f>VLOOKUP(C542,[6]!Table1[[Province]:[Ngày HĐ dự phòng]],31,FALSE)</f>
        <v>#REF!</v>
      </c>
      <c r="AA542" s="218" t="e">
        <f>VLOOKUP(C542,[6]!Table1[[Province]:[Ngày HĐ dự phòng]],32,FALSE)</f>
        <v>#REF!</v>
      </c>
      <c r="AB542" s="22" t="e">
        <f>VLOOKUP(C542,[6]!Table1[[Province]:[Ngày HĐ dự phòng]],33,FALSE)</f>
        <v>#REF!</v>
      </c>
      <c r="AC542" s="40" t="e">
        <f t="shared" si="615"/>
        <v>#REF!</v>
      </c>
      <c r="AD542" s="43" t="e">
        <f t="shared" si="616"/>
        <v>#REF!</v>
      </c>
      <c r="AE542" s="43" t="e">
        <f t="shared" si="617"/>
        <v>#REF!</v>
      </c>
      <c r="AF542" s="39" t="e">
        <f>VLOOKUP(C542,[6]!Table1[[Province]:[Ngày HĐ dự phòng]],12,FALSE)</f>
        <v>#REF!</v>
      </c>
      <c r="AG542" s="39" t="e">
        <f t="shared" si="618"/>
        <v>#REF!</v>
      </c>
      <c r="AH542" s="39">
        <v>44179</v>
      </c>
      <c r="AI542" s="39">
        <v>44190</v>
      </c>
      <c r="AJ542" s="39">
        <v>44190</v>
      </c>
      <c r="AK542" s="232" t="s">
        <v>502</v>
      </c>
      <c r="AL542" s="230">
        <v>44259</v>
      </c>
      <c r="AM542" s="42">
        <v>1476131599</v>
      </c>
      <c r="AN542" s="230">
        <v>45012</v>
      </c>
      <c r="AO542" s="39" t="e">
        <f t="shared" si="619"/>
        <v>#REF!</v>
      </c>
    </row>
    <row r="543" spans="1:41" ht="39">
      <c r="A543" s="11">
        <f t="shared" si="601"/>
        <v>60</v>
      </c>
      <c r="B543" s="16" t="str">
        <f>VLOOKUP(A543,'Tên tỉnh'!$A$3:$C$65,2,FALSE)</f>
        <v>VNPT Vĩnh Long</v>
      </c>
      <c r="C543" s="17" t="str">
        <f>VLOOKUP(A543,'Tên tỉnh'!$A$3:$C$65,3,FALSE)</f>
        <v>Vĩnh Long</v>
      </c>
      <c r="D543" s="18" t="s">
        <v>485</v>
      </c>
      <c r="E543" s="17" t="s">
        <v>486</v>
      </c>
      <c r="F543" s="19">
        <v>43633</v>
      </c>
      <c r="G543" s="11">
        <v>7</v>
      </c>
      <c r="H543" s="11" t="s">
        <v>492</v>
      </c>
      <c r="I543" s="20">
        <v>44056</v>
      </c>
      <c r="J543" s="21" t="s">
        <v>419</v>
      </c>
      <c r="K543" s="11" t="s">
        <v>26</v>
      </c>
      <c r="L543" s="13">
        <v>829150</v>
      </c>
      <c r="M543" s="13" t="e">
        <f>VLOOKUP(C542,[7]!Table1[[Province]:[Ngày HĐ dự phòng]],6,FALSE)</f>
        <v>#REF!</v>
      </c>
      <c r="N543" s="13" t="e">
        <f>VLOOKUP(C542,[7]!Table1[[Province]:[Ngày HĐ dự phòng]],7,FALSE)</f>
        <v>#REF!</v>
      </c>
      <c r="O543" s="13" t="e">
        <f t="shared" si="590"/>
        <v>#REF!</v>
      </c>
      <c r="P543" s="12"/>
      <c r="Q543" s="22" t="e">
        <f>VLOOKUP(C542,[7]!Table1[[Province]:[Ngày HĐ dự phòng]],16,FALSE)</f>
        <v>#REF!</v>
      </c>
      <c r="R543" s="12"/>
      <c r="S543" s="22">
        <v>44263</v>
      </c>
      <c r="T543" s="22">
        <v>44200</v>
      </c>
      <c r="U543" s="22" t="e">
        <f t="shared" si="612"/>
        <v>#REF!</v>
      </c>
      <c r="V543" s="14" t="e">
        <f t="shared" si="613"/>
        <v>#REF!</v>
      </c>
      <c r="W543" s="12">
        <v>30</v>
      </c>
      <c r="X543" s="14" t="e">
        <f t="shared" si="614"/>
        <v>#REF!</v>
      </c>
      <c r="Y543" s="218" t="e">
        <f>VLOOKUP(C542,[7]!Table1[[Province]:[Ngày HĐ dự phòng]],32,FALSE)</f>
        <v>#REF!</v>
      </c>
      <c r="Z543" s="22" t="e">
        <f>VLOOKUP(C542,[7]!Table1[[Province]:[Ngày HĐ dự phòng]],33,FALSE)</f>
        <v>#REF!</v>
      </c>
      <c r="AA543" s="218" t="e">
        <f>VLOOKUP(C542,[7]!Table1[[Province]:[Ngày HĐ dự phòng]],34,FALSE)</f>
        <v>#REF!</v>
      </c>
      <c r="AB543" s="22" t="e">
        <f>VLOOKUP(C542,[7]!Table1[[Province]:[Ngày HĐ dự phòng]],35,FALSE)</f>
        <v>#REF!</v>
      </c>
      <c r="AC543" s="40" t="e">
        <f t="shared" si="615"/>
        <v>#REF!</v>
      </c>
      <c r="AD543" s="43" t="e">
        <f t="shared" si="616"/>
        <v>#REF!</v>
      </c>
      <c r="AE543" s="43" t="e">
        <f t="shared" si="617"/>
        <v>#REF!</v>
      </c>
      <c r="AF543" s="39" t="e">
        <f>VLOOKUP(C542,[7]!Table1[[Province]:[Ngày HĐ dự phòng]],13,FALSE)</f>
        <v>#REF!</v>
      </c>
      <c r="AG543" s="39" t="e">
        <f t="shared" si="618"/>
        <v>#REF!</v>
      </c>
      <c r="AH543" s="39">
        <v>44200</v>
      </c>
      <c r="AI543" s="39">
        <v>44210</v>
      </c>
      <c r="AJ543" s="39">
        <v>44210</v>
      </c>
      <c r="AK543" s="232" t="s">
        <v>503</v>
      </c>
      <c r="AL543" s="230">
        <v>44272</v>
      </c>
      <c r="AM543" s="42">
        <v>492515100</v>
      </c>
      <c r="AN543" s="230">
        <v>45023</v>
      </c>
      <c r="AO543" s="39" t="e">
        <f t="shared" si="619"/>
        <v>#REF!</v>
      </c>
    </row>
    <row r="544" spans="1:41" ht="39">
      <c r="A544" s="11">
        <f t="shared" si="601"/>
        <v>60</v>
      </c>
      <c r="B544" s="16" t="str">
        <f>VLOOKUP(A544,'Tên tỉnh'!$A$3:$C$65,2,FALSE)</f>
        <v>VNPT Vĩnh Long</v>
      </c>
      <c r="C544" s="17" t="str">
        <f>VLOOKUP(A544,'Tên tỉnh'!$A$3:$C$65,3,FALSE)</f>
        <v>Vĩnh Long</v>
      </c>
      <c r="D544" s="18" t="s">
        <v>485</v>
      </c>
      <c r="E544" s="17" t="s">
        <v>486</v>
      </c>
      <c r="F544" s="19">
        <v>43633</v>
      </c>
      <c r="G544" s="11">
        <v>8</v>
      </c>
      <c r="H544" s="11" t="s">
        <v>493</v>
      </c>
      <c r="I544" s="20">
        <v>44056</v>
      </c>
      <c r="J544" s="21" t="s">
        <v>419</v>
      </c>
      <c r="K544" s="11" t="s">
        <v>26</v>
      </c>
      <c r="L544" s="13">
        <v>829150</v>
      </c>
      <c r="M544" s="13" t="e">
        <f>VLOOKUP(C544,[8]Sheet1!$B$2:$AH$2,5,FALSE)</f>
        <v>#N/A</v>
      </c>
      <c r="N544" s="13" t="e">
        <f>VLOOKUP(C544,[8]Sheet1!$B$2:$AH$2,6,FALSE)</f>
        <v>#N/A</v>
      </c>
      <c r="O544" s="13" t="e">
        <f t="shared" si="590"/>
        <v>#N/A</v>
      </c>
      <c r="P544" s="12"/>
      <c r="Q544" s="22" t="e">
        <f>VLOOKUP(C544,[8]Sheet1!$B$2:$AH$2,14,FALSE)</f>
        <v>#N/A</v>
      </c>
      <c r="R544" s="12"/>
      <c r="S544" s="22">
        <v>44279</v>
      </c>
      <c r="T544" s="22">
        <v>44223</v>
      </c>
      <c r="U544" s="22" t="e">
        <f t="shared" si="612"/>
        <v>#N/A</v>
      </c>
      <c r="V544" s="14" t="e">
        <f t="shared" si="613"/>
        <v>#N/A</v>
      </c>
      <c r="W544" s="12">
        <v>30</v>
      </c>
      <c r="X544" s="14" t="e">
        <f t="shared" si="614"/>
        <v>#N/A</v>
      </c>
      <c r="Y544" s="218" t="e">
        <f>VLOOKUP(C544,[8]Sheet1!$B$2:$AH$2,30,FALSE)</f>
        <v>#N/A</v>
      </c>
      <c r="Z544" s="22" t="e">
        <f>VLOOKUP(C544,[8]Sheet1!$B$2:$AH$2,31,FALSE)</f>
        <v>#N/A</v>
      </c>
      <c r="AA544" s="218" t="e">
        <f>VLOOKUP(C544,[8]Sheet1!$B$2:$AH$2,32,FALSE)</f>
        <v>#N/A</v>
      </c>
      <c r="AB544" s="22" t="e">
        <f>VLOOKUP(C544,[8]Sheet1!$B$2:$AH$2,33,FALSE)</f>
        <v>#N/A</v>
      </c>
      <c r="AC544" s="40" t="e">
        <f t="shared" si="615"/>
        <v>#N/A</v>
      </c>
      <c r="AD544" s="43" t="e">
        <f t="shared" si="616"/>
        <v>#N/A</v>
      </c>
      <c r="AE544" s="43" t="e">
        <f t="shared" si="617"/>
        <v>#N/A</v>
      </c>
      <c r="AF544" s="39" t="e">
        <f>VLOOKUP(C544,[8]Sheet1!$B$2:$AH$2,12,FALSE)</f>
        <v>#N/A</v>
      </c>
      <c r="AG544" s="39" t="e">
        <f t="shared" si="618"/>
        <v>#N/A</v>
      </c>
      <c r="AH544" s="39">
        <v>44223</v>
      </c>
      <c r="AI544" s="39">
        <v>44230</v>
      </c>
      <c r="AJ544" s="39">
        <v>44230</v>
      </c>
      <c r="AK544" s="232" t="s">
        <v>504</v>
      </c>
      <c r="AL544" s="230">
        <v>44288</v>
      </c>
      <c r="AM544" s="42">
        <v>262218688</v>
      </c>
      <c r="AN544" s="230">
        <v>45040</v>
      </c>
      <c r="AO544" s="39" t="e">
        <f t="shared" si="619"/>
        <v>#N/A</v>
      </c>
    </row>
    <row r="545" spans="1:41" ht="28.5" customHeight="1">
      <c r="A545" s="23"/>
      <c r="B545" s="24" t="str">
        <f t="shared" ref="B545" si="620">B537&amp;" Total"</f>
        <v>VNPT Vĩnh Long Total</v>
      </c>
      <c r="C545" s="24"/>
      <c r="D545" s="25"/>
      <c r="E545" s="228"/>
      <c r="F545" s="26"/>
      <c r="G545" s="23"/>
      <c r="H545" s="25"/>
      <c r="I545" s="26"/>
      <c r="J545" s="27"/>
      <c r="K545" s="25"/>
      <c r="L545" s="28"/>
      <c r="M545" s="28"/>
      <c r="N545" s="28"/>
      <c r="O545" s="29" t="e">
        <f t="shared" ref="O545" si="621">SUBTOTAL(9,O537:O544)</f>
        <v>#REF!</v>
      </c>
      <c r="P545" s="12"/>
      <c r="Q545" s="11"/>
      <c r="R545" s="28"/>
      <c r="S545" s="30"/>
      <c r="T545" s="31"/>
      <c r="U545" s="22"/>
      <c r="V545" s="32"/>
      <c r="W545" s="33"/>
      <c r="X545" s="14"/>
      <c r="Y545" s="218"/>
      <c r="Z545" s="22"/>
      <c r="AA545" s="218"/>
      <c r="AB545" s="22"/>
      <c r="AC545" s="38"/>
      <c r="AD545" s="38"/>
      <c r="AE545" s="38"/>
      <c r="AF545" s="38"/>
      <c r="AG545" s="38"/>
      <c r="AH545" s="38"/>
      <c r="AI545" s="38"/>
      <c r="AJ545" s="38"/>
      <c r="AK545" s="38"/>
      <c r="AL545" s="38"/>
      <c r="AM545" s="38"/>
      <c r="AN545" s="38"/>
      <c r="AO545" s="38"/>
    </row>
    <row r="546" spans="1:41" ht="39">
      <c r="A546" s="11">
        <f t="shared" si="601"/>
        <v>61</v>
      </c>
      <c r="B546" s="16" t="str">
        <f>VLOOKUP(A546,'Tên tỉnh'!$A$3:$C$65,2,FALSE)</f>
        <v>VNPT Vĩnh Phúc</v>
      </c>
      <c r="C546" s="17" t="str">
        <f>VLOOKUP(A546,'Tên tỉnh'!$A$3:$C$65,3,FALSE)</f>
        <v>Vĩnh Phúc</v>
      </c>
      <c r="D546" s="18" t="s">
        <v>485</v>
      </c>
      <c r="E546" s="17" t="s">
        <v>486</v>
      </c>
      <c r="F546" s="19">
        <v>43633</v>
      </c>
      <c r="G546" s="11">
        <v>1</v>
      </c>
      <c r="H546" s="11" t="s">
        <v>487</v>
      </c>
      <c r="I546" s="20">
        <v>44056</v>
      </c>
      <c r="J546" s="21" t="s">
        <v>419</v>
      </c>
      <c r="K546" s="11" t="s">
        <v>26</v>
      </c>
      <c r="L546" s="13">
        <v>829150</v>
      </c>
      <c r="M546" s="13" t="e">
        <f>VLOOKUP(C546,[1]!Table1[[Province]:[Ngày HĐ dự phòng]],5,FALSE)</f>
        <v>#REF!</v>
      </c>
      <c r="N546" s="13" t="e">
        <f>VLOOKUP(C546,[1]!Table1[[Province]:[Ngày HĐ dự phòng]],6,FALSE)</f>
        <v>#REF!</v>
      </c>
      <c r="O546" s="13" t="e">
        <f t="shared" si="590"/>
        <v>#REF!</v>
      </c>
      <c r="P546" s="12"/>
      <c r="Q546" s="22" t="e">
        <f>VLOOKUP(C546,[1]!Table1[[Province]:[Ngày HĐ dự phòng]],15,FALSE)</f>
        <v>#REF!</v>
      </c>
      <c r="R546" s="12"/>
      <c r="S546" s="22">
        <v>44153</v>
      </c>
      <c r="T546" s="22">
        <v>44068</v>
      </c>
      <c r="U546" s="22" t="e">
        <f t="shared" ref="U546:U553" si="622">Q546</f>
        <v>#REF!</v>
      </c>
      <c r="V546" s="14" t="e">
        <f t="shared" ref="V546:V553" si="623">U546-T546+1</f>
        <v>#REF!</v>
      </c>
      <c r="W546" s="12">
        <v>45</v>
      </c>
      <c r="X546" s="14" t="e">
        <f t="shared" ref="X546:X553" si="624">V546-W546</f>
        <v>#REF!</v>
      </c>
      <c r="Y546" s="218" t="e">
        <f>VLOOKUP(C546,[1]!Table1[[Province]:[Ngày HĐ dự phòng]],34,FALSE)</f>
        <v>#REF!</v>
      </c>
      <c r="Z546" s="22" t="e">
        <f>VLOOKUP(C546,[1]!Table1[[Province]:[Ngày HĐ dự phòng]],35,FALSE)</f>
        <v>#REF!</v>
      </c>
      <c r="AA546" s="218" t="e">
        <f>VLOOKUP(C546,[1]!Table1[[Province]:[Ngày HĐ dự phòng]],36,FALSE)</f>
        <v>#REF!</v>
      </c>
      <c r="AB546" s="22" t="e">
        <f>VLOOKUP(C546,[1]!Table1[[Province]:[Ngày HĐ dự phòng]],37,FALSE)</f>
        <v>#REF!</v>
      </c>
      <c r="AC546" s="40" t="e">
        <f t="shared" ref="AC546:AC553" si="625">O546</f>
        <v>#REF!</v>
      </c>
      <c r="AD546" s="43" t="e">
        <f t="shared" ref="AD546:AD553" si="626">AC546*0.1</f>
        <v>#REF!</v>
      </c>
      <c r="AE546" s="43" t="e">
        <f t="shared" ref="AE546:AE553" si="627">AC546+AD546</f>
        <v>#REF!</v>
      </c>
      <c r="AF546" s="39" t="e">
        <f>VLOOKUP(C546,[1]!Table1[[Province]:[Ngày HĐ dự phòng]],13,FALSE)</f>
        <v>#REF!</v>
      </c>
      <c r="AG546" s="39" t="e">
        <f t="shared" ref="AG546:AG553" si="628">AF546</f>
        <v>#REF!</v>
      </c>
      <c r="AH546" s="39">
        <v>44068</v>
      </c>
      <c r="AI546" s="39">
        <v>44097</v>
      </c>
      <c r="AJ546" s="39">
        <v>44097</v>
      </c>
      <c r="AK546" s="231" t="s">
        <v>497</v>
      </c>
      <c r="AL546" s="230">
        <v>44153</v>
      </c>
      <c r="AM546" s="42">
        <v>3008400799</v>
      </c>
      <c r="AN546" s="230">
        <v>44913</v>
      </c>
      <c r="AO546" s="39" t="e">
        <f t="shared" ref="AO546:AO553" si="629">AF546</f>
        <v>#REF!</v>
      </c>
    </row>
    <row r="547" spans="1:41" ht="39">
      <c r="A547" s="11">
        <f t="shared" si="601"/>
        <v>61</v>
      </c>
      <c r="B547" s="16" t="str">
        <f>VLOOKUP(A547,'Tên tỉnh'!$A$3:$C$65,2,FALSE)</f>
        <v>VNPT Vĩnh Phúc</v>
      </c>
      <c r="C547" s="17" t="str">
        <f>VLOOKUP(A547,'Tên tỉnh'!$A$3:$C$65,3,FALSE)</f>
        <v>Vĩnh Phúc</v>
      </c>
      <c r="D547" s="18" t="s">
        <v>485</v>
      </c>
      <c r="E547" s="17" t="s">
        <v>486</v>
      </c>
      <c r="F547" s="19">
        <v>43633</v>
      </c>
      <c r="G547" s="11">
        <v>2</v>
      </c>
      <c r="H547" s="12" t="s">
        <v>488</v>
      </c>
      <c r="I547" s="20">
        <v>44056</v>
      </c>
      <c r="J547" s="21" t="s">
        <v>419</v>
      </c>
      <c r="K547" s="11" t="s">
        <v>26</v>
      </c>
      <c r="L547" s="13">
        <v>829150</v>
      </c>
      <c r="M547" s="13" t="e">
        <f>VLOOKUP(C547,[2]!Table1[[Province]:[Ngày HĐ dự phòng]],5,FALSE)</f>
        <v>#REF!</v>
      </c>
      <c r="N547" s="13" t="e">
        <f>VLOOKUP(C547,[2]!Table1[[Province]:[Ngày HĐ dự phòng]],6,FALSE)</f>
        <v>#REF!</v>
      </c>
      <c r="O547" s="13" t="e">
        <f t="shared" si="590"/>
        <v>#REF!</v>
      </c>
      <c r="P547" s="12"/>
      <c r="Q547" s="22" t="e">
        <f>VLOOKUP(C547,[2]!Table1[[Province]:[Ngày HĐ dự phòng]],14,FALSE)</f>
        <v>#REF!</v>
      </c>
      <c r="R547" s="12"/>
      <c r="S547" s="22">
        <v>44154</v>
      </c>
      <c r="T547" s="22">
        <v>44091</v>
      </c>
      <c r="U547" s="22" t="e">
        <f t="shared" si="622"/>
        <v>#REF!</v>
      </c>
      <c r="V547" s="14" t="e">
        <f t="shared" si="623"/>
        <v>#REF!</v>
      </c>
      <c r="W547" s="12">
        <v>30</v>
      </c>
      <c r="X547" s="14" t="e">
        <f t="shared" si="624"/>
        <v>#REF!</v>
      </c>
      <c r="Y547" s="218" t="e">
        <f>VLOOKUP(C547,[2]!Table1[[Province]:[Ngày HĐ dự phòng]],30,FALSE)</f>
        <v>#REF!</v>
      </c>
      <c r="Z547" s="22" t="e">
        <f>VLOOKUP(C547,[2]!Table1[[Province]:[Ngày HĐ dự phòng]],31,FALSE)</f>
        <v>#REF!</v>
      </c>
      <c r="AA547" s="218" t="e">
        <f>VLOOKUP(C547,[2]!Table1[[Province]:[Ngày HĐ dự phòng]],32,FALSE)</f>
        <v>#REF!</v>
      </c>
      <c r="AB547" s="22" t="e">
        <f>VLOOKUP(C547,[2]!Table1[[Province]:[Ngày HĐ dự phòng]],33,FALSE)</f>
        <v>#REF!</v>
      </c>
      <c r="AC547" s="40" t="e">
        <f t="shared" si="625"/>
        <v>#REF!</v>
      </c>
      <c r="AD547" s="43" t="e">
        <f t="shared" si="626"/>
        <v>#REF!</v>
      </c>
      <c r="AE547" s="43" t="e">
        <f t="shared" si="627"/>
        <v>#REF!</v>
      </c>
      <c r="AF547" s="39" t="e">
        <f>VLOOKUP(C547,[2]!Table1[[Province]:[Ngày HĐ dự phòng]],12,FALSE)</f>
        <v>#REF!</v>
      </c>
      <c r="AG547" s="39" t="e">
        <f t="shared" si="628"/>
        <v>#REF!</v>
      </c>
      <c r="AH547" s="39">
        <v>44091</v>
      </c>
      <c r="AI547" s="39">
        <v>44111</v>
      </c>
      <c r="AJ547" s="39">
        <v>44111</v>
      </c>
      <c r="AK547" s="231" t="s">
        <v>498</v>
      </c>
      <c r="AL547" s="230">
        <v>44154</v>
      </c>
      <c r="AM547" s="42">
        <v>1557031765</v>
      </c>
      <c r="AN547" s="230">
        <v>44914</v>
      </c>
      <c r="AO547" s="39" t="e">
        <f t="shared" si="629"/>
        <v>#REF!</v>
      </c>
    </row>
    <row r="548" spans="1:41" ht="39">
      <c r="A548" s="11">
        <f t="shared" si="601"/>
        <v>61</v>
      </c>
      <c r="B548" s="16" t="str">
        <f>VLOOKUP(A548,'Tên tỉnh'!$A$3:$C$65,2,FALSE)</f>
        <v>VNPT Vĩnh Phúc</v>
      </c>
      <c r="C548" s="17" t="str">
        <f>VLOOKUP(A548,'Tên tỉnh'!$A$3:$C$65,3,FALSE)</f>
        <v>Vĩnh Phúc</v>
      </c>
      <c r="D548" s="18" t="s">
        <v>485</v>
      </c>
      <c r="E548" s="17" t="s">
        <v>486</v>
      </c>
      <c r="F548" s="19">
        <v>43633</v>
      </c>
      <c r="G548" s="11">
        <v>3</v>
      </c>
      <c r="H548" s="12" t="s">
        <v>494</v>
      </c>
      <c r="I548" s="20">
        <v>44056</v>
      </c>
      <c r="J548" s="21" t="s">
        <v>419</v>
      </c>
      <c r="K548" s="11" t="s">
        <v>26</v>
      </c>
      <c r="L548" s="13">
        <v>829150</v>
      </c>
      <c r="M548" s="13" t="e">
        <f>VLOOKUP(C548,[3]!Table1[[Province]:[Ngày HĐ dự phòng]],5,FALSE)</f>
        <v>#REF!</v>
      </c>
      <c r="N548" s="13" t="e">
        <f>VLOOKUP(C548,[3]!Table1[[Province]:[Ngày HĐ dự phòng]],6,FALSE)</f>
        <v>#REF!</v>
      </c>
      <c r="O548" s="13" t="e">
        <f t="shared" si="590"/>
        <v>#REF!</v>
      </c>
      <c r="P548" s="12"/>
      <c r="Q548" s="22" t="e">
        <f>VLOOKUP(C548,[3]!Table1[[Province]:[Ngày HĐ dự phòng]],14,FALSE)</f>
        <v>#REF!</v>
      </c>
      <c r="R548" s="12"/>
      <c r="S548" s="22">
        <v>44180</v>
      </c>
      <c r="T548" s="22">
        <v>44118</v>
      </c>
      <c r="U548" s="22" t="e">
        <f t="shared" si="622"/>
        <v>#REF!</v>
      </c>
      <c r="V548" s="14" t="e">
        <f t="shared" si="623"/>
        <v>#REF!</v>
      </c>
      <c r="W548" s="12">
        <v>30</v>
      </c>
      <c r="X548" s="14" t="e">
        <f t="shared" si="624"/>
        <v>#REF!</v>
      </c>
      <c r="Y548" s="218" t="e">
        <f>VLOOKUP(C548,[3]!Table1[[Province]:[Ngày HĐ dự phòng]],30,FALSE)</f>
        <v>#REF!</v>
      </c>
      <c r="Z548" s="22" t="e">
        <f>VLOOKUP(C548,[3]!Table1[[Province]:[Ngày HĐ dự phòng]],31,FALSE)</f>
        <v>#REF!</v>
      </c>
      <c r="AA548" s="218" t="e">
        <f>VLOOKUP(C548,[3]!Table1[[Province]:[Ngày HĐ dự phòng]],32,FALSE)</f>
        <v>#REF!</v>
      </c>
      <c r="AB548" s="22" t="e">
        <f>VLOOKUP(C548,[3]!Table1[[Province]:[Ngày HĐ dự phòng]],33,FALSE)</f>
        <v>#REF!</v>
      </c>
      <c r="AC548" s="40" t="e">
        <f t="shared" si="625"/>
        <v>#REF!</v>
      </c>
      <c r="AD548" s="43" t="e">
        <f t="shared" si="626"/>
        <v>#REF!</v>
      </c>
      <c r="AE548" s="43" t="e">
        <f t="shared" si="627"/>
        <v>#REF!</v>
      </c>
      <c r="AF548" s="39" t="e">
        <f>VLOOKUP(C548,[3]!Table1[[Province]:[Ngày HĐ dự phòng]],12,FALSE)</f>
        <v>#REF!</v>
      </c>
      <c r="AG548" s="39" t="e">
        <f t="shared" si="628"/>
        <v>#REF!</v>
      </c>
      <c r="AH548" s="39">
        <v>44118</v>
      </c>
      <c r="AI548" s="39">
        <v>44132</v>
      </c>
      <c r="AJ548" s="39">
        <v>44132</v>
      </c>
      <c r="AK548" s="231" t="s">
        <v>499</v>
      </c>
      <c r="AL548" s="230">
        <v>44190</v>
      </c>
      <c r="AM548" s="42">
        <v>1453466784</v>
      </c>
      <c r="AN548" s="230">
        <v>44941</v>
      </c>
      <c r="AO548" s="39" t="e">
        <f t="shared" si="629"/>
        <v>#REF!</v>
      </c>
    </row>
    <row r="549" spans="1:41" ht="39">
      <c r="A549" s="11">
        <f t="shared" si="601"/>
        <v>61</v>
      </c>
      <c r="B549" s="16" t="str">
        <f>VLOOKUP(A549,'Tên tỉnh'!$A$3:$C$65,2,FALSE)</f>
        <v>VNPT Vĩnh Phúc</v>
      </c>
      <c r="C549" s="17" t="str">
        <f>VLOOKUP(A549,'Tên tỉnh'!$A$3:$C$65,3,FALSE)</f>
        <v>Vĩnh Phúc</v>
      </c>
      <c r="D549" s="18" t="s">
        <v>485</v>
      </c>
      <c r="E549" s="17" t="s">
        <v>486</v>
      </c>
      <c r="F549" s="19">
        <v>43633</v>
      </c>
      <c r="G549" s="11">
        <v>4</v>
      </c>
      <c r="H549" s="11" t="s">
        <v>489</v>
      </c>
      <c r="I549" s="20">
        <v>44056</v>
      </c>
      <c r="J549" s="21" t="s">
        <v>419</v>
      </c>
      <c r="K549" s="11" t="s">
        <v>26</v>
      </c>
      <c r="L549" s="13">
        <v>829150</v>
      </c>
      <c r="M549" s="13" t="e">
        <f>VLOOKUP(C549,[4]!Table1[[Province]:[Ngày HĐ dự phòng]],6,FALSE)</f>
        <v>#REF!</v>
      </c>
      <c r="N549" s="13" t="e">
        <f>VLOOKUP(C549,[4]!Table1[[Province]:[Ngày HĐ dự phòng]],7,FALSE)</f>
        <v>#REF!</v>
      </c>
      <c r="O549" s="13" t="e">
        <f t="shared" si="590"/>
        <v>#REF!</v>
      </c>
      <c r="P549" s="12"/>
      <c r="Q549" s="22" t="e">
        <f>VLOOKUP(C549,[4]!Table1[[Province]:[Ngày HĐ dự phòng]],16,FALSE)</f>
        <v>#REF!</v>
      </c>
      <c r="R549" s="12"/>
      <c r="S549" s="22">
        <v>44208</v>
      </c>
      <c r="T549" s="22">
        <v>44127</v>
      </c>
      <c r="U549" s="22" t="e">
        <f t="shared" si="622"/>
        <v>#REF!</v>
      </c>
      <c r="V549" s="14" t="e">
        <f t="shared" si="623"/>
        <v>#REF!</v>
      </c>
      <c r="W549" s="12">
        <v>30</v>
      </c>
      <c r="X549" s="14" t="e">
        <f t="shared" si="624"/>
        <v>#REF!</v>
      </c>
      <c r="Y549" s="218" t="e">
        <f>VLOOKUP(C549,[4]!Table1[[Province]:[Ngày HĐ dự phòng]],32,FALSE)</f>
        <v>#REF!</v>
      </c>
      <c r="Z549" s="22" t="e">
        <f>VLOOKUP(C549,[4]!Table1[[Province]:[Ngày HĐ dự phòng]],33,FALSE)</f>
        <v>#REF!</v>
      </c>
      <c r="AA549" s="218" t="e">
        <f>VLOOKUP(C549,[4]!Table1[[Province]:[Ngày HĐ dự phòng]],34,FALSE)</f>
        <v>#REF!</v>
      </c>
      <c r="AB549" s="22" t="e">
        <f>VLOOKUP(C549,[4]!Table1[[Province]:[Ngày HĐ dự phòng]],35,FALSE)</f>
        <v>#REF!</v>
      </c>
      <c r="AC549" s="40" t="e">
        <f t="shared" si="625"/>
        <v>#REF!</v>
      </c>
      <c r="AD549" s="43" t="e">
        <f t="shared" si="626"/>
        <v>#REF!</v>
      </c>
      <c r="AE549" s="43" t="e">
        <f t="shared" si="627"/>
        <v>#REF!</v>
      </c>
      <c r="AF549" s="39" t="e">
        <f>VLOOKUP(C549,[4]!Table1[[Province]:[Ngày HĐ dự phòng]],13,FALSE)</f>
        <v>#REF!</v>
      </c>
      <c r="AG549" s="39" t="e">
        <f t="shared" si="628"/>
        <v>#REF!</v>
      </c>
      <c r="AH549" s="39">
        <v>44127</v>
      </c>
      <c r="AI549" s="39">
        <v>44161</v>
      </c>
      <c r="AJ549" s="39">
        <v>44161</v>
      </c>
      <c r="AK549" s="231" t="s">
        <v>500</v>
      </c>
      <c r="AL549" s="230">
        <v>44214</v>
      </c>
      <c r="AM549" s="42">
        <v>241970845</v>
      </c>
      <c r="AN549" s="230">
        <v>44970</v>
      </c>
      <c r="AO549" s="39" t="e">
        <f t="shared" si="629"/>
        <v>#REF!</v>
      </c>
    </row>
    <row r="550" spans="1:41" ht="39">
      <c r="A550" s="11">
        <f t="shared" si="601"/>
        <v>61</v>
      </c>
      <c r="B550" s="16" t="str">
        <f>VLOOKUP(A550,'Tên tỉnh'!$A$3:$C$65,2,FALSE)</f>
        <v>VNPT Vĩnh Phúc</v>
      </c>
      <c r="C550" s="17" t="str">
        <f>VLOOKUP(A550,'Tên tỉnh'!$A$3:$C$65,3,FALSE)</f>
        <v>Vĩnh Phúc</v>
      </c>
      <c r="D550" s="18" t="s">
        <v>485</v>
      </c>
      <c r="E550" s="17" t="s">
        <v>486</v>
      </c>
      <c r="F550" s="19">
        <v>43633</v>
      </c>
      <c r="G550" s="11">
        <v>5</v>
      </c>
      <c r="H550" s="11" t="s">
        <v>490</v>
      </c>
      <c r="I550" s="20">
        <v>44056</v>
      </c>
      <c r="J550" s="21" t="s">
        <v>419</v>
      </c>
      <c r="K550" s="11" t="s">
        <v>26</v>
      </c>
      <c r="L550" s="13">
        <v>829150</v>
      </c>
      <c r="M550" s="13" t="e">
        <f>VLOOKUP(C550,[5]!Table1[[Province]:[Ngày HĐ dự phòng]],5,FALSE)</f>
        <v>#REF!</v>
      </c>
      <c r="N550" s="13" t="e">
        <f>VLOOKUP(C550,[5]!Table1[[Province]:[Ngày HĐ dự phòng]],6,FALSE)</f>
        <v>#REF!</v>
      </c>
      <c r="O550" s="13" t="e">
        <f t="shared" si="590"/>
        <v>#REF!</v>
      </c>
      <c r="P550" s="12"/>
      <c r="Q550" s="22" t="e">
        <f>VLOOKUP(C550,[5]!Table1[[Province]:[Ngày HĐ dự phòng]],14,FALSE)</f>
        <v>#REF!</v>
      </c>
      <c r="R550" s="12"/>
      <c r="S550" s="22">
        <v>44210</v>
      </c>
      <c r="T550" s="22">
        <v>44148</v>
      </c>
      <c r="U550" s="22" t="e">
        <f t="shared" si="622"/>
        <v>#REF!</v>
      </c>
      <c r="V550" s="14" t="e">
        <f t="shared" si="623"/>
        <v>#REF!</v>
      </c>
      <c r="W550" s="12">
        <v>30</v>
      </c>
      <c r="X550" s="14" t="e">
        <f t="shared" si="624"/>
        <v>#REF!</v>
      </c>
      <c r="Y550" s="218" t="e">
        <f>VLOOKUP(C550,[5]!Table1[[Province]:[Ngày HĐ dự phòng]],30,FALSE)</f>
        <v>#REF!</v>
      </c>
      <c r="Z550" s="22" t="e">
        <f>VLOOKUP(C550,[5]!Table1[[Province]:[Ngày HĐ dự phòng]],31,FALSE)</f>
        <v>#REF!</v>
      </c>
      <c r="AA550" s="218" t="e">
        <f>VLOOKUP(C550,[5]!Table1[[Province]:[Ngày HĐ dự phòng]],32,FALSE)</f>
        <v>#REF!</v>
      </c>
      <c r="AB550" s="22" t="e">
        <f>VLOOKUP(C550,[5]!Table1[[Province]:[Ngày HĐ dự phòng]],33,FALSE)</f>
        <v>#REF!</v>
      </c>
      <c r="AC550" s="40" t="e">
        <f t="shared" si="625"/>
        <v>#REF!</v>
      </c>
      <c r="AD550" s="43" t="e">
        <f t="shared" si="626"/>
        <v>#REF!</v>
      </c>
      <c r="AE550" s="43" t="e">
        <f t="shared" si="627"/>
        <v>#REF!</v>
      </c>
      <c r="AF550" s="39" t="e">
        <f>VLOOKUP(C550,[5]!Table1[[Province]:[Ngày HĐ dự phòng]],12,FALSE)</f>
        <v>#REF!</v>
      </c>
      <c r="AG550" s="39" t="e">
        <f t="shared" si="628"/>
        <v>#REF!</v>
      </c>
      <c r="AH550" s="39">
        <v>44148</v>
      </c>
      <c r="AI550" s="39">
        <v>44162</v>
      </c>
      <c r="AJ550" s="39">
        <v>44162</v>
      </c>
      <c r="AK550" s="232" t="s">
        <v>501</v>
      </c>
      <c r="AL550" s="230">
        <v>44214</v>
      </c>
      <c r="AM550" s="42">
        <v>786063220</v>
      </c>
      <c r="AN550" s="230">
        <v>44970</v>
      </c>
      <c r="AO550" s="39" t="e">
        <f t="shared" si="629"/>
        <v>#REF!</v>
      </c>
    </row>
    <row r="551" spans="1:41" ht="39">
      <c r="A551" s="11">
        <f t="shared" si="601"/>
        <v>61</v>
      </c>
      <c r="B551" s="16" t="str">
        <f>VLOOKUP(A551,'Tên tỉnh'!$A$3:$C$65,2,FALSE)</f>
        <v>VNPT Vĩnh Phúc</v>
      </c>
      <c r="C551" s="17" t="str">
        <f>VLOOKUP(A551,'Tên tỉnh'!$A$3:$C$65,3,FALSE)</f>
        <v>Vĩnh Phúc</v>
      </c>
      <c r="D551" s="18" t="s">
        <v>485</v>
      </c>
      <c r="E551" s="17" t="s">
        <v>486</v>
      </c>
      <c r="F551" s="19">
        <v>43633</v>
      </c>
      <c r="G551" s="11">
        <v>6</v>
      </c>
      <c r="H551" s="12" t="s">
        <v>491</v>
      </c>
      <c r="I551" s="20">
        <v>44056</v>
      </c>
      <c r="J551" s="21" t="s">
        <v>419</v>
      </c>
      <c r="K551" s="11" t="s">
        <v>26</v>
      </c>
      <c r="L551" s="13">
        <v>829150</v>
      </c>
      <c r="M551" s="13" t="e">
        <f>VLOOKUP(C551,[6]!Table1[[Province]:[Ngày HĐ dự phòng]],5,FALSE)</f>
        <v>#REF!</v>
      </c>
      <c r="N551" s="13" t="e">
        <f>VLOOKUP(C551,[6]!Table1[[Province]:[Ngày HĐ dự phòng]],6,FALSE)</f>
        <v>#REF!</v>
      </c>
      <c r="O551" s="13" t="e">
        <f t="shared" si="590"/>
        <v>#REF!</v>
      </c>
      <c r="P551" s="12"/>
      <c r="Q551" s="22" t="e">
        <f>VLOOKUP(C551,[6]!Table1[[Province]:[Ngày HĐ dự phòng]],14,FALSE)</f>
        <v>#REF!</v>
      </c>
      <c r="R551" s="12"/>
      <c r="S551" s="22">
        <v>44251</v>
      </c>
      <c r="T551" s="22">
        <v>44179</v>
      </c>
      <c r="U551" s="22" t="e">
        <f t="shared" si="622"/>
        <v>#REF!</v>
      </c>
      <c r="V551" s="14" t="e">
        <f t="shared" si="623"/>
        <v>#REF!</v>
      </c>
      <c r="W551" s="12">
        <v>30</v>
      </c>
      <c r="X551" s="14" t="e">
        <f t="shared" si="624"/>
        <v>#REF!</v>
      </c>
      <c r="Y551" s="218" t="e">
        <f>VLOOKUP(C551,[6]!Table1[[Province]:[Ngày HĐ dự phòng]],30,FALSE)</f>
        <v>#REF!</v>
      </c>
      <c r="Z551" s="22" t="e">
        <f>VLOOKUP(C551,[6]!Table1[[Province]:[Ngày HĐ dự phòng]],31,FALSE)</f>
        <v>#REF!</v>
      </c>
      <c r="AA551" s="218" t="e">
        <f>VLOOKUP(C551,[6]!Table1[[Province]:[Ngày HĐ dự phòng]],32,FALSE)</f>
        <v>#REF!</v>
      </c>
      <c r="AB551" s="22" t="e">
        <f>VLOOKUP(C551,[6]!Table1[[Province]:[Ngày HĐ dự phòng]],33,FALSE)</f>
        <v>#REF!</v>
      </c>
      <c r="AC551" s="40" t="e">
        <f t="shared" si="625"/>
        <v>#REF!</v>
      </c>
      <c r="AD551" s="43" t="e">
        <f t="shared" si="626"/>
        <v>#REF!</v>
      </c>
      <c r="AE551" s="43" t="e">
        <f t="shared" si="627"/>
        <v>#REF!</v>
      </c>
      <c r="AF551" s="39" t="e">
        <f>VLOOKUP(C551,[6]!Table1[[Province]:[Ngày HĐ dự phòng]],12,FALSE)</f>
        <v>#REF!</v>
      </c>
      <c r="AG551" s="39" t="e">
        <f t="shared" si="628"/>
        <v>#REF!</v>
      </c>
      <c r="AH551" s="39">
        <v>44179</v>
      </c>
      <c r="AI551" s="39">
        <v>44190</v>
      </c>
      <c r="AJ551" s="39">
        <v>44190</v>
      </c>
      <c r="AK551" s="232" t="s">
        <v>502</v>
      </c>
      <c r="AL551" s="230">
        <v>44259</v>
      </c>
      <c r="AM551" s="42">
        <v>1476131599</v>
      </c>
      <c r="AN551" s="230">
        <v>45012</v>
      </c>
      <c r="AO551" s="39" t="e">
        <f t="shared" si="629"/>
        <v>#REF!</v>
      </c>
    </row>
    <row r="552" spans="1:41" ht="39">
      <c r="A552" s="11">
        <f t="shared" si="601"/>
        <v>61</v>
      </c>
      <c r="B552" s="16" t="str">
        <f>VLOOKUP(A552,'Tên tỉnh'!$A$3:$C$65,2,FALSE)</f>
        <v>VNPT Vĩnh Phúc</v>
      </c>
      <c r="C552" s="17" t="str">
        <f>VLOOKUP(A552,'Tên tỉnh'!$A$3:$C$65,3,FALSE)</f>
        <v>Vĩnh Phúc</v>
      </c>
      <c r="D552" s="18" t="s">
        <v>485</v>
      </c>
      <c r="E552" s="17" t="s">
        <v>486</v>
      </c>
      <c r="F552" s="19">
        <v>43633</v>
      </c>
      <c r="G552" s="11">
        <v>7</v>
      </c>
      <c r="H552" s="11" t="s">
        <v>492</v>
      </c>
      <c r="I552" s="20">
        <v>44056</v>
      </c>
      <c r="J552" s="21" t="s">
        <v>419</v>
      </c>
      <c r="K552" s="11" t="s">
        <v>26</v>
      </c>
      <c r="L552" s="13">
        <v>829150</v>
      </c>
      <c r="M552" s="13" t="e">
        <f>VLOOKUP(C551,[7]!Table1[[Province]:[Ngày HĐ dự phòng]],6,FALSE)</f>
        <v>#REF!</v>
      </c>
      <c r="N552" s="13" t="e">
        <f>VLOOKUP(C551,[7]!Table1[[Province]:[Ngày HĐ dự phòng]],7,FALSE)</f>
        <v>#REF!</v>
      </c>
      <c r="O552" s="13" t="e">
        <f t="shared" si="590"/>
        <v>#REF!</v>
      </c>
      <c r="P552" s="12"/>
      <c r="Q552" s="22" t="e">
        <f>VLOOKUP(C551,[7]!Table1[[Province]:[Ngày HĐ dự phòng]],16,FALSE)</f>
        <v>#REF!</v>
      </c>
      <c r="R552" s="12"/>
      <c r="S552" s="22">
        <v>44263</v>
      </c>
      <c r="T552" s="22">
        <v>44200</v>
      </c>
      <c r="U552" s="22" t="e">
        <f t="shared" si="622"/>
        <v>#REF!</v>
      </c>
      <c r="V552" s="14" t="e">
        <f t="shared" si="623"/>
        <v>#REF!</v>
      </c>
      <c r="W552" s="12">
        <v>30</v>
      </c>
      <c r="X552" s="14" t="e">
        <f t="shared" si="624"/>
        <v>#REF!</v>
      </c>
      <c r="Y552" s="218" t="e">
        <f>VLOOKUP(C551,[7]!Table1[[Province]:[Ngày HĐ dự phòng]],32,FALSE)</f>
        <v>#REF!</v>
      </c>
      <c r="Z552" s="22" t="e">
        <f>VLOOKUP(C551,[7]!Table1[[Province]:[Ngày HĐ dự phòng]],33,FALSE)</f>
        <v>#REF!</v>
      </c>
      <c r="AA552" s="218" t="e">
        <f>VLOOKUP(C551,[7]!Table1[[Province]:[Ngày HĐ dự phòng]],34,FALSE)</f>
        <v>#REF!</v>
      </c>
      <c r="AB552" s="22" t="e">
        <f>VLOOKUP(C551,[7]!Table1[[Province]:[Ngày HĐ dự phòng]],35,FALSE)</f>
        <v>#REF!</v>
      </c>
      <c r="AC552" s="40" t="e">
        <f t="shared" si="625"/>
        <v>#REF!</v>
      </c>
      <c r="AD552" s="43" t="e">
        <f t="shared" si="626"/>
        <v>#REF!</v>
      </c>
      <c r="AE552" s="43" t="e">
        <f t="shared" si="627"/>
        <v>#REF!</v>
      </c>
      <c r="AF552" s="39" t="e">
        <f>VLOOKUP(C551,[7]!Table1[[Province]:[Ngày HĐ dự phòng]],13,FALSE)</f>
        <v>#REF!</v>
      </c>
      <c r="AG552" s="39" t="e">
        <f t="shared" si="628"/>
        <v>#REF!</v>
      </c>
      <c r="AH552" s="39">
        <v>44200</v>
      </c>
      <c r="AI552" s="39">
        <v>44210</v>
      </c>
      <c r="AJ552" s="39">
        <v>44210</v>
      </c>
      <c r="AK552" s="232" t="s">
        <v>503</v>
      </c>
      <c r="AL552" s="230">
        <v>44272</v>
      </c>
      <c r="AM552" s="42">
        <v>492515100</v>
      </c>
      <c r="AN552" s="230">
        <v>45023</v>
      </c>
      <c r="AO552" s="39" t="e">
        <f t="shared" si="629"/>
        <v>#REF!</v>
      </c>
    </row>
    <row r="553" spans="1:41" ht="39">
      <c r="A553" s="11">
        <f t="shared" si="601"/>
        <v>61</v>
      </c>
      <c r="B553" s="16" t="str">
        <f>VLOOKUP(A553,'Tên tỉnh'!$A$3:$C$65,2,FALSE)</f>
        <v>VNPT Vĩnh Phúc</v>
      </c>
      <c r="C553" s="17" t="str">
        <f>VLOOKUP(A553,'Tên tỉnh'!$A$3:$C$65,3,FALSE)</f>
        <v>Vĩnh Phúc</v>
      </c>
      <c r="D553" s="18" t="s">
        <v>485</v>
      </c>
      <c r="E553" s="17" t="s">
        <v>486</v>
      </c>
      <c r="F553" s="19">
        <v>43633</v>
      </c>
      <c r="G553" s="11">
        <v>8</v>
      </c>
      <c r="H553" s="11" t="s">
        <v>493</v>
      </c>
      <c r="I553" s="20">
        <v>44056</v>
      </c>
      <c r="J553" s="21" t="s">
        <v>419</v>
      </c>
      <c r="K553" s="11" t="s">
        <v>26</v>
      </c>
      <c r="L553" s="13">
        <v>829150</v>
      </c>
      <c r="M553" s="13" t="e">
        <f>VLOOKUP(C553,[8]Sheet1!$B$2:$AH$2,5,FALSE)</f>
        <v>#N/A</v>
      </c>
      <c r="N553" s="13" t="e">
        <f>VLOOKUP(C553,[8]Sheet1!$B$2:$AH$2,6,FALSE)</f>
        <v>#N/A</v>
      </c>
      <c r="O553" s="13" t="e">
        <f t="shared" si="590"/>
        <v>#N/A</v>
      </c>
      <c r="P553" s="12"/>
      <c r="Q553" s="22" t="e">
        <f>VLOOKUP(C553,[8]Sheet1!$B$2:$AH$2,14,FALSE)</f>
        <v>#N/A</v>
      </c>
      <c r="R553" s="12"/>
      <c r="S553" s="22">
        <v>44279</v>
      </c>
      <c r="T553" s="22">
        <v>44223</v>
      </c>
      <c r="U553" s="22" t="e">
        <f t="shared" si="622"/>
        <v>#N/A</v>
      </c>
      <c r="V553" s="14" t="e">
        <f t="shared" si="623"/>
        <v>#N/A</v>
      </c>
      <c r="W553" s="12">
        <v>30</v>
      </c>
      <c r="X553" s="14" t="e">
        <f t="shared" si="624"/>
        <v>#N/A</v>
      </c>
      <c r="Y553" s="218" t="e">
        <f>VLOOKUP(C553,[8]Sheet1!$B$2:$AH$2,30,FALSE)</f>
        <v>#N/A</v>
      </c>
      <c r="Z553" s="22" t="e">
        <f>VLOOKUP(C553,[8]Sheet1!$B$2:$AH$2,31,FALSE)</f>
        <v>#N/A</v>
      </c>
      <c r="AA553" s="218" t="e">
        <f>VLOOKUP(C553,[8]Sheet1!$B$2:$AH$2,32,FALSE)</f>
        <v>#N/A</v>
      </c>
      <c r="AB553" s="22" t="e">
        <f>VLOOKUP(C553,[8]Sheet1!$B$2:$AH$2,33,FALSE)</f>
        <v>#N/A</v>
      </c>
      <c r="AC553" s="40" t="e">
        <f t="shared" si="625"/>
        <v>#N/A</v>
      </c>
      <c r="AD553" s="43" t="e">
        <f t="shared" si="626"/>
        <v>#N/A</v>
      </c>
      <c r="AE553" s="43" t="e">
        <f t="shared" si="627"/>
        <v>#N/A</v>
      </c>
      <c r="AF553" s="39" t="e">
        <f>VLOOKUP(C553,[8]Sheet1!$B$2:$AH$2,12,FALSE)</f>
        <v>#N/A</v>
      </c>
      <c r="AG553" s="39" t="e">
        <f t="shared" si="628"/>
        <v>#N/A</v>
      </c>
      <c r="AH553" s="39">
        <v>44223</v>
      </c>
      <c r="AI553" s="39">
        <v>44230</v>
      </c>
      <c r="AJ553" s="39">
        <v>44230</v>
      </c>
      <c r="AK553" s="232" t="s">
        <v>504</v>
      </c>
      <c r="AL553" s="230">
        <v>44288</v>
      </c>
      <c r="AM553" s="42">
        <v>262218688</v>
      </c>
      <c r="AN553" s="230">
        <v>45040</v>
      </c>
      <c r="AO553" s="39" t="e">
        <f t="shared" si="629"/>
        <v>#N/A</v>
      </c>
    </row>
    <row r="554" spans="1:41" ht="28.5" customHeight="1">
      <c r="A554" s="23"/>
      <c r="B554" s="24" t="str">
        <f t="shared" ref="B554" si="630">B546&amp;" Total"</f>
        <v>VNPT Vĩnh Phúc Total</v>
      </c>
      <c r="C554" s="24"/>
      <c r="D554" s="25"/>
      <c r="E554" s="228"/>
      <c r="F554" s="26"/>
      <c r="G554" s="23"/>
      <c r="H554" s="25"/>
      <c r="I554" s="26"/>
      <c r="J554" s="27"/>
      <c r="K554" s="25"/>
      <c r="L554" s="28"/>
      <c r="M554" s="28"/>
      <c r="N554" s="28"/>
      <c r="O554" s="29" t="e">
        <f t="shared" ref="O554" si="631">SUBTOTAL(9,O546:O553)</f>
        <v>#REF!</v>
      </c>
      <c r="P554" s="12"/>
      <c r="Q554" s="11"/>
      <c r="R554" s="28"/>
      <c r="S554" s="30"/>
      <c r="T554" s="31"/>
      <c r="U554" s="22"/>
      <c r="V554" s="32"/>
      <c r="W554" s="33"/>
      <c r="X554" s="14"/>
      <c r="Y554" s="218"/>
      <c r="Z554" s="22"/>
      <c r="AA554" s="218"/>
      <c r="AB554" s="22"/>
      <c r="AC554" s="38"/>
      <c r="AD554" s="38"/>
      <c r="AE554" s="38"/>
      <c r="AF554" s="38"/>
      <c r="AG554" s="38"/>
      <c r="AH554" s="38"/>
      <c r="AI554" s="38"/>
      <c r="AJ554" s="38"/>
      <c r="AK554" s="38"/>
      <c r="AL554" s="38"/>
      <c r="AM554" s="38"/>
      <c r="AN554" s="38"/>
      <c r="AO554" s="38"/>
    </row>
    <row r="555" spans="1:41" ht="39">
      <c r="A555" s="11">
        <f t="shared" si="601"/>
        <v>62</v>
      </c>
      <c r="B555" s="16" t="str">
        <f>VLOOKUP(A555,'Tên tỉnh'!$A$3:$C$65,2,FALSE)</f>
        <v>VNPT Yên Bái</v>
      </c>
      <c r="C555" s="17" t="str">
        <f>VLOOKUP(A555,'Tên tỉnh'!$A$3:$C$65,3,FALSE)</f>
        <v>Yên Bái</v>
      </c>
      <c r="D555" s="18" t="s">
        <v>485</v>
      </c>
      <c r="E555" s="17" t="s">
        <v>486</v>
      </c>
      <c r="F555" s="19">
        <v>43633</v>
      </c>
      <c r="G555" s="11">
        <v>1</v>
      </c>
      <c r="H555" s="11" t="s">
        <v>487</v>
      </c>
      <c r="I555" s="20">
        <v>44056</v>
      </c>
      <c r="J555" s="21" t="s">
        <v>419</v>
      </c>
      <c r="K555" s="11" t="s">
        <v>26</v>
      </c>
      <c r="L555" s="13">
        <v>829150</v>
      </c>
      <c r="M555" s="13" t="e">
        <f>VLOOKUP(C555,[1]!Table1[[Province]:[Ngày HĐ dự phòng]],5,FALSE)</f>
        <v>#REF!</v>
      </c>
      <c r="N555" s="13" t="e">
        <f>VLOOKUP(C555,[1]!Table1[[Province]:[Ngày HĐ dự phòng]],6,FALSE)</f>
        <v>#REF!</v>
      </c>
      <c r="O555" s="13" t="e">
        <f t="shared" si="590"/>
        <v>#REF!</v>
      </c>
      <c r="P555" s="12"/>
      <c r="Q555" s="22" t="e">
        <f>VLOOKUP(C555,[1]!Table1[[Province]:[Ngày HĐ dự phòng]],15,FALSE)</f>
        <v>#REF!</v>
      </c>
      <c r="R555" s="12"/>
      <c r="S555" s="22">
        <v>44153</v>
      </c>
      <c r="T555" s="22">
        <v>44068</v>
      </c>
      <c r="U555" s="22" t="e">
        <f t="shared" ref="U555:U562" si="632">Q555</f>
        <v>#REF!</v>
      </c>
      <c r="V555" s="14" t="e">
        <f t="shared" ref="V555:V562" si="633">U555-T555+1</f>
        <v>#REF!</v>
      </c>
      <c r="W555" s="12">
        <v>45</v>
      </c>
      <c r="X555" s="14" t="e">
        <f t="shared" ref="X555:X562" si="634">V555-W555</f>
        <v>#REF!</v>
      </c>
      <c r="Y555" s="218" t="e">
        <f>VLOOKUP(C555,[1]!Table1[[Province]:[Ngày HĐ dự phòng]],34,FALSE)</f>
        <v>#REF!</v>
      </c>
      <c r="Z555" s="22" t="e">
        <f>VLOOKUP(C555,[1]!Table1[[Province]:[Ngày HĐ dự phòng]],35,FALSE)</f>
        <v>#REF!</v>
      </c>
      <c r="AA555" s="218" t="e">
        <f>VLOOKUP(C555,[1]!Table1[[Province]:[Ngày HĐ dự phòng]],36,FALSE)</f>
        <v>#REF!</v>
      </c>
      <c r="AB555" s="22" t="e">
        <f>VLOOKUP(C555,[1]!Table1[[Province]:[Ngày HĐ dự phòng]],37,FALSE)</f>
        <v>#REF!</v>
      </c>
      <c r="AC555" s="40" t="e">
        <f t="shared" ref="AC555:AC562" si="635">O555</f>
        <v>#REF!</v>
      </c>
      <c r="AD555" s="43" t="e">
        <f t="shared" ref="AD555:AD562" si="636">AC555*0.1</f>
        <v>#REF!</v>
      </c>
      <c r="AE555" s="43" t="e">
        <f t="shared" ref="AE555:AE562" si="637">AC555+AD555</f>
        <v>#REF!</v>
      </c>
      <c r="AF555" s="39" t="e">
        <f>VLOOKUP(C555,[1]!Table1[[Province]:[Ngày HĐ dự phòng]],13,FALSE)</f>
        <v>#REF!</v>
      </c>
      <c r="AG555" s="39" t="e">
        <f t="shared" ref="AG555:AG562" si="638">AF555</f>
        <v>#REF!</v>
      </c>
      <c r="AH555" s="39">
        <v>44068</v>
      </c>
      <c r="AI555" s="39">
        <v>44097</v>
      </c>
      <c r="AJ555" s="39">
        <v>44097</v>
      </c>
      <c r="AK555" s="231" t="s">
        <v>497</v>
      </c>
      <c r="AL555" s="230">
        <v>44153</v>
      </c>
      <c r="AM555" s="42">
        <v>3008400799</v>
      </c>
      <c r="AN555" s="230">
        <v>44913</v>
      </c>
      <c r="AO555" s="39" t="e">
        <f t="shared" ref="AO555:AO562" si="639">AF555</f>
        <v>#REF!</v>
      </c>
    </row>
    <row r="556" spans="1:41" ht="39">
      <c r="A556" s="11">
        <f t="shared" si="601"/>
        <v>62</v>
      </c>
      <c r="B556" s="16" t="str">
        <f>VLOOKUP(A556,'Tên tỉnh'!$A$3:$C$65,2,FALSE)</f>
        <v>VNPT Yên Bái</v>
      </c>
      <c r="C556" s="17" t="str">
        <f>VLOOKUP(A556,'Tên tỉnh'!$A$3:$C$65,3,FALSE)</f>
        <v>Yên Bái</v>
      </c>
      <c r="D556" s="18" t="s">
        <v>485</v>
      </c>
      <c r="E556" s="17" t="s">
        <v>486</v>
      </c>
      <c r="F556" s="19">
        <v>43633</v>
      </c>
      <c r="G556" s="11">
        <v>2</v>
      </c>
      <c r="H556" s="12" t="s">
        <v>488</v>
      </c>
      <c r="I556" s="20">
        <v>44056</v>
      </c>
      <c r="J556" s="21" t="s">
        <v>419</v>
      </c>
      <c r="K556" s="11" t="s">
        <v>26</v>
      </c>
      <c r="L556" s="13">
        <v>829150</v>
      </c>
      <c r="M556" s="13" t="e">
        <f>VLOOKUP(C556,[2]!Table1[[Province]:[Ngày HĐ dự phòng]],5,FALSE)</f>
        <v>#REF!</v>
      </c>
      <c r="N556" s="13" t="e">
        <f>VLOOKUP(C556,[2]!Table1[[Province]:[Ngày HĐ dự phòng]],6,FALSE)</f>
        <v>#REF!</v>
      </c>
      <c r="O556" s="13" t="e">
        <f t="shared" si="590"/>
        <v>#REF!</v>
      </c>
      <c r="P556" s="12"/>
      <c r="Q556" s="22" t="e">
        <f>VLOOKUP(C556,[2]!Table1[[Province]:[Ngày HĐ dự phòng]],14,FALSE)</f>
        <v>#REF!</v>
      </c>
      <c r="R556" s="12"/>
      <c r="S556" s="22">
        <v>44154</v>
      </c>
      <c r="T556" s="22">
        <v>44091</v>
      </c>
      <c r="U556" s="22" t="e">
        <f t="shared" si="632"/>
        <v>#REF!</v>
      </c>
      <c r="V556" s="14" t="e">
        <f t="shared" si="633"/>
        <v>#REF!</v>
      </c>
      <c r="W556" s="12">
        <v>30</v>
      </c>
      <c r="X556" s="14" t="e">
        <f t="shared" si="634"/>
        <v>#REF!</v>
      </c>
      <c r="Y556" s="218" t="e">
        <f>VLOOKUP(C556,[2]!Table1[[Province]:[Ngày HĐ dự phòng]],30,FALSE)</f>
        <v>#REF!</v>
      </c>
      <c r="Z556" s="22" t="e">
        <f>VLOOKUP(C556,[2]!Table1[[Province]:[Ngày HĐ dự phòng]],31,FALSE)</f>
        <v>#REF!</v>
      </c>
      <c r="AA556" s="218" t="e">
        <f>VLOOKUP(C556,[2]!Table1[[Province]:[Ngày HĐ dự phòng]],32,FALSE)</f>
        <v>#REF!</v>
      </c>
      <c r="AB556" s="22" t="e">
        <f>VLOOKUP(C556,[2]!Table1[[Province]:[Ngày HĐ dự phòng]],33,FALSE)</f>
        <v>#REF!</v>
      </c>
      <c r="AC556" s="40" t="e">
        <f t="shared" si="635"/>
        <v>#REF!</v>
      </c>
      <c r="AD556" s="43" t="e">
        <f t="shared" si="636"/>
        <v>#REF!</v>
      </c>
      <c r="AE556" s="43" t="e">
        <f t="shared" si="637"/>
        <v>#REF!</v>
      </c>
      <c r="AF556" s="39" t="e">
        <f>VLOOKUP(C556,[2]!Table1[[Province]:[Ngày HĐ dự phòng]],12,FALSE)</f>
        <v>#REF!</v>
      </c>
      <c r="AG556" s="39" t="e">
        <f t="shared" si="638"/>
        <v>#REF!</v>
      </c>
      <c r="AH556" s="39">
        <v>44091</v>
      </c>
      <c r="AI556" s="39">
        <v>44111</v>
      </c>
      <c r="AJ556" s="39">
        <v>44111</v>
      </c>
      <c r="AK556" s="231" t="s">
        <v>498</v>
      </c>
      <c r="AL556" s="230">
        <v>44154</v>
      </c>
      <c r="AM556" s="42">
        <v>1557031765</v>
      </c>
      <c r="AN556" s="230">
        <v>44914</v>
      </c>
      <c r="AO556" s="39" t="e">
        <f t="shared" si="639"/>
        <v>#REF!</v>
      </c>
    </row>
    <row r="557" spans="1:41" ht="39">
      <c r="A557" s="11">
        <f t="shared" si="601"/>
        <v>62</v>
      </c>
      <c r="B557" s="16" t="str">
        <f>VLOOKUP(A557,'Tên tỉnh'!$A$3:$C$65,2,FALSE)</f>
        <v>VNPT Yên Bái</v>
      </c>
      <c r="C557" s="17" t="str">
        <f>VLOOKUP(A557,'Tên tỉnh'!$A$3:$C$65,3,FALSE)</f>
        <v>Yên Bái</v>
      </c>
      <c r="D557" s="18" t="s">
        <v>485</v>
      </c>
      <c r="E557" s="17" t="s">
        <v>486</v>
      </c>
      <c r="F557" s="19">
        <v>43633</v>
      </c>
      <c r="G557" s="11">
        <v>3</v>
      </c>
      <c r="H557" s="12" t="s">
        <v>494</v>
      </c>
      <c r="I557" s="20">
        <v>44056</v>
      </c>
      <c r="J557" s="21" t="s">
        <v>419</v>
      </c>
      <c r="K557" s="11" t="s">
        <v>26</v>
      </c>
      <c r="L557" s="13">
        <v>829150</v>
      </c>
      <c r="M557" s="13" t="e">
        <f>VLOOKUP(C557,[3]!Table1[[Province]:[Ngày HĐ dự phòng]],5,FALSE)</f>
        <v>#REF!</v>
      </c>
      <c r="N557" s="13" t="e">
        <f>VLOOKUP(C557,[3]!Table1[[Province]:[Ngày HĐ dự phòng]],6,FALSE)</f>
        <v>#REF!</v>
      </c>
      <c r="O557" s="13" t="e">
        <f t="shared" si="590"/>
        <v>#REF!</v>
      </c>
      <c r="P557" s="12"/>
      <c r="Q557" s="22" t="e">
        <f>VLOOKUP(C557,[3]!Table1[[Province]:[Ngày HĐ dự phòng]],14,FALSE)</f>
        <v>#REF!</v>
      </c>
      <c r="R557" s="12"/>
      <c r="S557" s="22">
        <v>44180</v>
      </c>
      <c r="T557" s="22">
        <v>44118</v>
      </c>
      <c r="U557" s="22" t="e">
        <f t="shared" si="632"/>
        <v>#REF!</v>
      </c>
      <c r="V557" s="14" t="e">
        <f t="shared" si="633"/>
        <v>#REF!</v>
      </c>
      <c r="W557" s="12">
        <v>30</v>
      </c>
      <c r="X557" s="14" t="e">
        <f t="shared" si="634"/>
        <v>#REF!</v>
      </c>
      <c r="Y557" s="218" t="e">
        <f>VLOOKUP(C557,[3]!Table1[[Province]:[Ngày HĐ dự phòng]],30,FALSE)</f>
        <v>#REF!</v>
      </c>
      <c r="Z557" s="22" t="e">
        <f>VLOOKUP(C557,[3]!Table1[[Province]:[Ngày HĐ dự phòng]],31,FALSE)</f>
        <v>#REF!</v>
      </c>
      <c r="AA557" s="218" t="e">
        <f>VLOOKUP(C557,[3]!Table1[[Province]:[Ngày HĐ dự phòng]],32,FALSE)</f>
        <v>#REF!</v>
      </c>
      <c r="AB557" s="22" t="e">
        <f>VLOOKUP(C557,[3]!Table1[[Province]:[Ngày HĐ dự phòng]],33,FALSE)</f>
        <v>#REF!</v>
      </c>
      <c r="AC557" s="40" t="e">
        <f t="shared" si="635"/>
        <v>#REF!</v>
      </c>
      <c r="AD557" s="43" t="e">
        <f t="shared" si="636"/>
        <v>#REF!</v>
      </c>
      <c r="AE557" s="43" t="e">
        <f t="shared" si="637"/>
        <v>#REF!</v>
      </c>
      <c r="AF557" s="39" t="e">
        <f>VLOOKUP(C557,[3]!Table1[[Province]:[Ngày HĐ dự phòng]],12,FALSE)</f>
        <v>#REF!</v>
      </c>
      <c r="AG557" s="39" t="e">
        <f t="shared" si="638"/>
        <v>#REF!</v>
      </c>
      <c r="AH557" s="39">
        <v>44118</v>
      </c>
      <c r="AI557" s="39">
        <v>44132</v>
      </c>
      <c r="AJ557" s="39">
        <v>44132</v>
      </c>
      <c r="AK557" s="231" t="s">
        <v>499</v>
      </c>
      <c r="AL557" s="230">
        <v>44190</v>
      </c>
      <c r="AM557" s="42">
        <v>1453466784</v>
      </c>
      <c r="AN557" s="230">
        <v>44941</v>
      </c>
      <c r="AO557" s="39" t="e">
        <f t="shared" si="639"/>
        <v>#REF!</v>
      </c>
    </row>
    <row r="558" spans="1:41" ht="39">
      <c r="A558" s="11">
        <f t="shared" si="601"/>
        <v>62</v>
      </c>
      <c r="B558" s="16" t="str">
        <f>VLOOKUP(A558,'Tên tỉnh'!$A$3:$C$65,2,FALSE)</f>
        <v>VNPT Yên Bái</v>
      </c>
      <c r="C558" s="17" t="str">
        <f>VLOOKUP(A558,'Tên tỉnh'!$A$3:$C$65,3,FALSE)</f>
        <v>Yên Bái</v>
      </c>
      <c r="D558" s="18" t="s">
        <v>485</v>
      </c>
      <c r="E558" s="17" t="s">
        <v>486</v>
      </c>
      <c r="F558" s="19">
        <v>43633</v>
      </c>
      <c r="G558" s="11">
        <v>4</v>
      </c>
      <c r="H558" s="11" t="s">
        <v>489</v>
      </c>
      <c r="I558" s="20">
        <v>44056</v>
      </c>
      <c r="J558" s="21" t="s">
        <v>419</v>
      </c>
      <c r="K558" s="11" t="s">
        <v>26</v>
      </c>
      <c r="L558" s="13">
        <v>829150</v>
      </c>
      <c r="M558" s="13" t="e">
        <f>VLOOKUP(C558,[4]!Table1[[Province]:[Ngày HĐ dự phòng]],6,FALSE)</f>
        <v>#REF!</v>
      </c>
      <c r="N558" s="13" t="e">
        <f>VLOOKUP(C558,[4]!Table1[[Province]:[Ngày HĐ dự phòng]],7,FALSE)</f>
        <v>#REF!</v>
      </c>
      <c r="O558" s="13" t="e">
        <f t="shared" si="590"/>
        <v>#REF!</v>
      </c>
      <c r="P558" s="12"/>
      <c r="Q558" s="22" t="e">
        <f>VLOOKUP(C558,[4]!Table1[[Province]:[Ngày HĐ dự phòng]],16,FALSE)</f>
        <v>#REF!</v>
      </c>
      <c r="R558" s="12"/>
      <c r="S558" s="22">
        <v>44208</v>
      </c>
      <c r="T558" s="22">
        <v>44127</v>
      </c>
      <c r="U558" s="22" t="e">
        <f t="shared" si="632"/>
        <v>#REF!</v>
      </c>
      <c r="V558" s="14" t="e">
        <f t="shared" si="633"/>
        <v>#REF!</v>
      </c>
      <c r="W558" s="12">
        <v>30</v>
      </c>
      <c r="X558" s="14" t="e">
        <f t="shared" si="634"/>
        <v>#REF!</v>
      </c>
      <c r="Y558" s="218" t="e">
        <f>VLOOKUP(C558,[4]!Table1[[Province]:[Ngày HĐ dự phòng]],32,FALSE)</f>
        <v>#REF!</v>
      </c>
      <c r="Z558" s="22" t="e">
        <f>VLOOKUP(C558,[4]!Table1[[Province]:[Ngày HĐ dự phòng]],33,FALSE)</f>
        <v>#REF!</v>
      </c>
      <c r="AA558" s="218" t="e">
        <f>VLOOKUP(C558,[4]!Table1[[Province]:[Ngày HĐ dự phòng]],34,FALSE)</f>
        <v>#REF!</v>
      </c>
      <c r="AB558" s="22" t="e">
        <f>VLOOKUP(C558,[4]!Table1[[Province]:[Ngày HĐ dự phòng]],35,FALSE)</f>
        <v>#REF!</v>
      </c>
      <c r="AC558" s="40" t="e">
        <f t="shared" si="635"/>
        <v>#REF!</v>
      </c>
      <c r="AD558" s="43" t="e">
        <f t="shared" si="636"/>
        <v>#REF!</v>
      </c>
      <c r="AE558" s="43" t="e">
        <f t="shared" si="637"/>
        <v>#REF!</v>
      </c>
      <c r="AF558" s="39" t="e">
        <f>VLOOKUP(C558,[4]!Table1[[Province]:[Ngày HĐ dự phòng]],13,FALSE)</f>
        <v>#REF!</v>
      </c>
      <c r="AG558" s="39" t="e">
        <f t="shared" si="638"/>
        <v>#REF!</v>
      </c>
      <c r="AH558" s="39">
        <v>44127</v>
      </c>
      <c r="AI558" s="39">
        <v>44161</v>
      </c>
      <c r="AJ558" s="39">
        <v>44161</v>
      </c>
      <c r="AK558" s="231" t="s">
        <v>500</v>
      </c>
      <c r="AL558" s="230">
        <v>44214</v>
      </c>
      <c r="AM558" s="42">
        <v>241970845</v>
      </c>
      <c r="AN558" s="230">
        <v>44970</v>
      </c>
      <c r="AO558" s="39" t="e">
        <f t="shared" si="639"/>
        <v>#REF!</v>
      </c>
    </row>
    <row r="559" spans="1:41" ht="39">
      <c r="A559" s="11">
        <f t="shared" si="601"/>
        <v>62</v>
      </c>
      <c r="B559" s="16" t="str">
        <f>VLOOKUP(A559,'Tên tỉnh'!$A$3:$C$65,2,FALSE)</f>
        <v>VNPT Yên Bái</v>
      </c>
      <c r="C559" s="17" t="str">
        <f>VLOOKUP(A559,'Tên tỉnh'!$A$3:$C$65,3,FALSE)</f>
        <v>Yên Bái</v>
      </c>
      <c r="D559" s="18" t="s">
        <v>485</v>
      </c>
      <c r="E559" s="17" t="s">
        <v>486</v>
      </c>
      <c r="F559" s="19">
        <v>43633</v>
      </c>
      <c r="G559" s="11">
        <v>5</v>
      </c>
      <c r="H559" s="11" t="s">
        <v>490</v>
      </c>
      <c r="I559" s="20">
        <v>44056</v>
      </c>
      <c r="J559" s="21" t="s">
        <v>419</v>
      </c>
      <c r="K559" s="11" t="s">
        <v>26</v>
      </c>
      <c r="L559" s="13">
        <v>829150</v>
      </c>
      <c r="M559" s="13" t="e">
        <f>VLOOKUP(C559,[5]!Table1[[Province]:[Ngày HĐ dự phòng]],5,FALSE)</f>
        <v>#REF!</v>
      </c>
      <c r="N559" s="13" t="e">
        <f>VLOOKUP(C559,[5]!Table1[[Province]:[Ngày HĐ dự phòng]],6,FALSE)</f>
        <v>#REF!</v>
      </c>
      <c r="O559" s="13" t="e">
        <f t="shared" si="590"/>
        <v>#REF!</v>
      </c>
      <c r="P559" s="12"/>
      <c r="Q559" s="22" t="e">
        <f>VLOOKUP(C559,[5]!Table1[[Province]:[Ngày HĐ dự phòng]],14,FALSE)</f>
        <v>#REF!</v>
      </c>
      <c r="R559" s="12"/>
      <c r="S559" s="22">
        <v>44210</v>
      </c>
      <c r="T559" s="22">
        <v>44148</v>
      </c>
      <c r="U559" s="22" t="e">
        <f t="shared" si="632"/>
        <v>#REF!</v>
      </c>
      <c r="V559" s="14" t="e">
        <f t="shared" si="633"/>
        <v>#REF!</v>
      </c>
      <c r="W559" s="12">
        <v>30</v>
      </c>
      <c r="X559" s="14" t="e">
        <f t="shared" si="634"/>
        <v>#REF!</v>
      </c>
      <c r="Y559" s="218" t="e">
        <f>VLOOKUP(C559,[5]!Table1[[Province]:[Ngày HĐ dự phòng]],30,FALSE)</f>
        <v>#REF!</v>
      </c>
      <c r="Z559" s="22" t="e">
        <f>VLOOKUP(C559,[5]!Table1[[Province]:[Ngày HĐ dự phòng]],31,FALSE)</f>
        <v>#REF!</v>
      </c>
      <c r="AA559" s="218" t="e">
        <f>VLOOKUP(C559,[5]!Table1[[Province]:[Ngày HĐ dự phòng]],32,FALSE)</f>
        <v>#REF!</v>
      </c>
      <c r="AB559" s="22" t="e">
        <f>VLOOKUP(C559,[5]!Table1[[Province]:[Ngày HĐ dự phòng]],33,FALSE)</f>
        <v>#REF!</v>
      </c>
      <c r="AC559" s="40" t="e">
        <f t="shared" si="635"/>
        <v>#REF!</v>
      </c>
      <c r="AD559" s="43" t="e">
        <f t="shared" si="636"/>
        <v>#REF!</v>
      </c>
      <c r="AE559" s="43" t="e">
        <f t="shared" si="637"/>
        <v>#REF!</v>
      </c>
      <c r="AF559" s="39" t="e">
        <f>VLOOKUP(C559,[5]!Table1[[Province]:[Ngày HĐ dự phòng]],12,FALSE)</f>
        <v>#REF!</v>
      </c>
      <c r="AG559" s="39" t="e">
        <f t="shared" si="638"/>
        <v>#REF!</v>
      </c>
      <c r="AH559" s="39">
        <v>44148</v>
      </c>
      <c r="AI559" s="39">
        <v>44162</v>
      </c>
      <c r="AJ559" s="39">
        <v>44162</v>
      </c>
      <c r="AK559" s="232" t="s">
        <v>501</v>
      </c>
      <c r="AL559" s="230">
        <v>44214</v>
      </c>
      <c r="AM559" s="42">
        <v>786063220</v>
      </c>
      <c r="AN559" s="230">
        <v>44970</v>
      </c>
      <c r="AO559" s="39" t="e">
        <f t="shared" si="639"/>
        <v>#REF!</v>
      </c>
    </row>
    <row r="560" spans="1:41" ht="39">
      <c r="A560" s="11">
        <f t="shared" si="601"/>
        <v>62</v>
      </c>
      <c r="B560" s="16" t="str">
        <f>VLOOKUP(A560,'Tên tỉnh'!$A$3:$C$65,2,FALSE)</f>
        <v>VNPT Yên Bái</v>
      </c>
      <c r="C560" s="17" t="str">
        <f>VLOOKUP(A560,'Tên tỉnh'!$A$3:$C$65,3,FALSE)</f>
        <v>Yên Bái</v>
      </c>
      <c r="D560" s="18" t="s">
        <v>485</v>
      </c>
      <c r="E560" s="17" t="s">
        <v>486</v>
      </c>
      <c r="F560" s="19">
        <v>43633</v>
      </c>
      <c r="G560" s="11">
        <v>6</v>
      </c>
      <c r="H560" s="12" t="s">
        <v>491</v>
      </c>
      <c r="I560" s="20">
        <v>44056</v>
      </c>
      <c r="J560" s="21" t="s">
        <v>419</v>
      </c>
      <c r="K560" s="11" t="s">
        <v>26</v>
      </c>
      <c r="L560" s="13">
        <v>829150</v>
      </c>
      <c r="M560" s="13" t="e">
        <f>VLOOKUP(C560,[6]!Table1[[Province]:[Ngày HĐ dự phòng]],5,FALSE)</f>
        <v>#REF!</v>
      </c>
      <c r="N560" s="13" t="e">
        <f>VLOOKUP(C560,[6]!Table1[[Province]:[Ngày HĐ dự phòng]],6,FALSE)</f>
        <v>#REF!</v>
      </c>
      <c r="O560" s="13" t="e">
        <f t="shared" si="590"/>
        <v>#REF!</v>
      </c>
      <c r="P560" s="12"/>
      <c r="Q560" s="22" t="e">
        <f>VLOOKUP(C560,[6]!Table1[[Province]:[Ngày HĐ dự phòng]],14,FALSE)</f>
        <v>#REF!</v>
      </c>
      <c r="R560" s="12"/>
      <c r="S560" s="22">
        <v>44251</v>
      </c>
      <c r="T560" s="22">
        <v>44179</v>
      </c>
      <c r="U560" s="22" t="e">
        <f t="shared" si="632"/>
        <v>#REF!</v>
      </c>
      <c r="V560" s="14" t="e">
        <f t="shared" si="633"/>
        <v>#REF!</v>
      </c>
      <c r="W560" s="12">
        <v>30</v>
      </c>
      <c r="X560" s="14" t="e">
        <f t="shared" si="634"/>
        <v>#REF!</v>
      </c>
      <c r="Y560" s="218" t="e">
        <f>VLOOKUP(C560,[6]!Table1[[Province]:[Ngày HĐ dự phòng]],30,FALSE)</f>
        <v>#REF!</v>
      </c>
      <c r="Z560" s="22" t="e">
        <f>VLOOKUP(C560,[6]!Table1[[Province]:[Ngày HĐ dự phòng]],31,FALSE)</f>
        <v>#REF!</v>
      </c>
      <c r="AA560" s="218" t="e">
        <f>VLOOKUP(C560,[6]!Table1[[Province]:[Ngày HĐ dự phòng]],32,FALSE)</f>
        <v>#REF!</v>
      </c>
      <c r="AB560" s="22" t="e">
        <f>VLOOKUP(C560,[6]!Table1[[Province]:[Ngày HĐ dự phòng]],33,FALSE)</f>
        <v>#REF!</v>
      </c>
      <c r="AC560" s="40" t="e">
        <f t="shared" si="635"/>
        <v>#REF!</v>
      </c>
      <c r="AD560" s="43" t="e">
        <f t="shared" si="636"/>
        <v>#REF!</v>
      </c>
      <c r="AE560" s="43" t="e">
        <f t="shared" si="637"/>
        <v>#REF!</v>
      </c>
      <c r="AF560" s="39" t="e">
        <f>VLOOKUP(C560,[6]!Table1[[Province]:[Ngày HĐ dự phòng]],12,FALSE)</f>
        <v>#REF!</v>
      </c>
      <c r="AG560" s="39" t="e">
        <f t="shared" si="638"/>
        <v>#REF!</v>
      </c>
      <c r="AH560" s="39">
        <v>44179</v>
      </c>
      <c r="AI560" s="39">
        <v>44190</v>
      </c>
      <c r="AJ560" s="39">
        <v>44190</v>
      </c>
      <c r="AK560" s="232" t="s">
        <v>502</v>
      </c>
      <c r="AL560" s="230">
        <v>44259</v>
      </c>
      <c r="AM560" s="42">
        <v>1476131599</v>
      </c>
      <c r="AN560" s="230">
        <v>45012</v>
      </c>
      <c r="AO560" s="39" t="e">
        <f t="shared" si="639"/>
        <v>#REF!</v>
      </c>
    </row>
    <row r="561" spans="1:41" ht="39">
      <c r="A561" s="11">
        <f t="shared" si="601"/>
        <v>62</v>
      </c>
      <c r="B561" s="16" t="str">
        <f>VLOOKUP(A561,'Tên tỉnh'!$A$3:$C$65,2,FALSE)</f>
        <v>VNPT Yên Bái</v>
      </c>
      <c r="C561" s="17" t="str">
        <f>VLOOKUP(A561,'Tên tỉnh'!$A$3:$C$65,3,FALSE)</f>
        <v>Yên Bái</v>
      </c>
      <c r="D561" s="18" t="s">
        <v>485</v>
      </c>
      <c r="E561" s="17" t="s">
        <v>486</v>
      </c>
      <c r="F561" s="19">
        <v>43633</v>
      </c>
      <c r="G561" s="11">
        <v>7</v>
      </c>
      <c r="H561" s="11" t="s">
        <v>492</v>
      </c>
      <c r="I561" s="20">
        <v>44056</v>
      </c>
      <c r="J561" s="21" t="s">
        <v>419</v>
      </c>
      <c r="K561" s="11" t="s">
        <v>26</v>
      </c>
      <c r="L561" s="13">
        <v>829150</v>
      </c>
      <c r="M561" s="13" t="e">
        <f>VLOOKUP(C560,[7]!Table1[[Province]:[Ngày HĐ dự phòng]],6,FALSE)</f>
        <v>#REF!</v>
      </c>
      <c r="N561" s="13" t="e">
        <f>VLOOKUP(C560,[7]!Table1[[Province]:[Ngày HĐ dự phòng]],7,FALSE)</f>
        <v>#REF!</v>
      </c>
      <c r="O561" s="13" t="e">
        <f t="shared" si="590"/>
        <v>#REF!</v>
      </c>
      <c r="P561" s="12"/>
      <c r="Q561" s="22" t="e">
        <f>VLOOKUP(C560,[7]!Table1[[Province]:[Ngày HĐ dự phòng]],16,FALSE)</f>
        <v>#REF!</v>
      </c>
      <c r="R561" s="12"/>
      <c r="S561" s="22">
        <v>44263</v>
      </c>
      <c r="T561" s="22">
        <v>44200</v>
      </c>
      <c r="U561" s="22" t="e">
        <f t="shared" si="632"/>
        <v>#REF!</v>
      </c>
      <c r="V561" s="14" t="e">
        <f t="shared" si="633"/>
        <v>#REF!</v>
      </c>
      <c r="W561" s="12">
        <v>30</v>
      </c>
      <c r="X561" s="14" t="e">
        <f t="shared" si="634"/>
        <v>#REF!</v>
      </c>
      <c r="Y561" s="218" t="e">
        <f>VLOOKUP(C560,[7]!Table1[[Province]:[Ngày HĐ dự phòng]],32,FALSE)</f>
        <v>#REF!</v>
      </c>
      <c r="Z561" s="22" t="e">
        <f>VLOOKUP(C560,[7]!Table1[[Province]:[Ngày HĐ dự phòng]],33,FALSE)</f>
        <v>#REF!</v>
      </c>
      <c r="AA561" s="218" t="e">
        <f>VLOOKUP(C560,[7]!Table1[[Province]:[Ngày HĐ dự phòng]],34,FALSE)</f>
        <v>#REF!</v>
      </c>
      <c r="AB561" s="22" t="e">
        <f>VLOOKUP(C560,[7]!Table1[[Province]:[Ngày HĐ dự phòng]],35,FALSE)</f>
        <v>#REF!</v>
      </c>
      <c r="AC561" s="40" t="e">
        <f t="shared" si="635"/>
        <v>#REF!</v>
      </c>
      <c r="AD561" s="43" t="e">
        <f t="shared" si="636"/>
        <v>#REF!</v>
      </c>
      <c r="AE561" s="43" t="e">
        <f t="shared" si="637"/>
        <v>#REF!</v>
      </c>
      <c r="AF561" s="39" t="e">
        <f>VLOOKUP(C560,[7]!Table1[[Province]:[Ngày HĐ dự phòng]],13,FALSE)</f>
        <v>#REF!</v>
      </c>
      <c r="AG561" s="39" t="e">
        <f t="shared" si="638"/>
        <v>#REF!</v>
      </c>
      <c r="AH561" s="39">
        <v>44200</v>
      </c>
      <c r="AI561" s="39">
        <v>44210</v>
      </c>
      <c r="AJ561" s="39">
        <v>44210</v>
      </c>
      <c r="AK561" s="232" t="s">
        <v>503</v>
      </c>
      <c r="AL561" s="230">
        <v>44272</v>
      </c>
      <c r="AM561" s="42">
        <v>492515100</v>
      </c>
      <c r="AN561" s="230">
        <v>45023</v>
      </c>
      <c r="AO561" s="39" t="e">
        <f t="shared" si="639"/>
        <v>#REF!</v>
      </c>
    </row>
    <row r="562" spans="1:41" ht="39">
      <c r="A562" s="11">
        <f t="shared" si="601"/>
        <v>62</v>
      </c>
      <c r="B562" s="16" t="str">
        <f>VLOOKUP(A562,'Tên tỉnh'!$A$3:$C$65,2,FALSE)</f>
        <v>VNPT Yên Bái</v>
      </c>
      <c r="C562" s="17" t="str">
        <f>VLOOKUP(A562,'Tên tỉnh'!$A$3:$C$65,3,FALSE)</f>
        <v>Yên Bái</v>
      </c>
      <c r="D562" s="18" t="s">
        <v>485</v>
      </c>
      <c r="E562" s="17" t="s">
        <v>486</v>
      </c>
      <c r="F562" s="19">
        <v>43633</v>
      </c>
      <c r="G562" s="11">
        <v>8</v>
      </c>
      <c r="H562" s="11" t="s">
        <v>493</v>
      </c>
      <c r="I562" s="20">
        <v>44056</v>
      </c>
      <c r="J562" s="21" t="s">
        <v>419</v>
      </c>
      <c r="K562" s="11" t="s">
        <v>26</v>
      </c>
      <c r="L562" s="13">
        <v>829150</v>
      </c>
      <c r="M562" s="13" t="e">
        <f>VLOOKUP(C562,[8]Sheet1!$B$2:$AH$2,5,FALSE)</f>
        <v>#N/A</v>
      </c>
      <c r="N562" s="13" t="e">
        <f>VLOOKUP(C562,[8]Sheet1!$B$2:$AH$2,6,FALSE)</f>
        <v>#N/A</v>
      </c>
      <c r="O562" s="13" t="e">
        <f t="shared" si="590"/>
        <v>#N/A</v>
      </c>
      <c r="P562" s="12"/>
      <c r="Q562" s="22" t="e">
        <f>VLOOKUP(C562,[8]Sheet1!$B$2:$AH$2,14,FALSE)</f>
        <v>#N/A</v>
      </c>
      <c r="R562" s="12"/>
      <c r="S562" s="22">
        <v>44279</v>
      </c>
      <c r="T562" s="22">
        <v>44223</v>
      </c>
      <c r="U562" s="22" t="e">
        <f t="shared" si="632"/>
        <v>#N/A</v>
      </c>
      <c r="V562" s="14" t="e">
        <f t="shared" si="633"/>
        <v>#N/A</v>
      </c>
      <c r="W562" s="12">
        <v>30</v>
      </c>
      <c r="X562" s="14" t="e">
        <f t="shared" si="634"/>
        <v>#N/A</v>
      </c>
      <c r="Y562" s="218" t="e">
        <f>VLOOKUP(C562,[8]Sheet1!$B$2:$AH$2,30,FALSE)</f>
        <v>#N/A</v>
      </c>
      <c r="Z562" s="22" t="e">
        <f>VLOOKUP(C562,[8]Sheet1!$B$2:$AH$2,31,FALSE)</f>
        <v>#N/A</v>
      </c>
      <c r="AA562" s="218" t="e">
        <f>VLOOKUP(C562,[8]Sheet1!$B$2:$AH$2,32,FALSE)</f>
        <v>#N/A</v>
      </c>
      <c r="AB562" s="22" t="e">
        <f>VLOOKUP(C562,[8]Sheet1!$B$2:$AH$2,33,FALSE)</f>
        <v>#N/A</v>
      </c>
      <c r="AC562" s="40" t="e">
        <f t="shared" si="635"/>
        <v>#N/A</v>
      </c>
      <c r="AD562" s="43" t="e">
        <f t="shared" si="636"/>
        <v>#N/A</v>
      </c>
      <c r="AE562" s="43" t="e">
        <f t="shared" si="637"/>
        <v>#N/A</v>
      </c>
      <c r="AF562" s="39" t="e">
        <f>VLOOKUP(C562,[8]Sheet1!$B$2:$AH$2,12,FALSE)</f>
        <v>#N/A</v>
      </c>
      <c r="AG562" s="39" t="e">
        <f t="shared" si="638"/>
        <v>#N/A</v>
      </c>
      <c r="AH562" s="39">
        <v>44223</v>
      </c>
      <c r="AI562" s="39">
        <v>44230</v>
      </c>
      <c r="AJ562" s="39">
        <v>44230</v>
      </c>
      <c r="AK562" s="232" t="s">
        <v>504</v>
      </c>
      <c r="AL562" s="230">
        <v>44288</v>
      </c>
      <c r="AM562" s="42">
        <v>262218688</v>
      </c>
      <c r="AN562" s="230">
        <v>45040</v>
      </c>
      <c r="AO562" s="39" t="e">
        <f t="shared" si="639"/>
        <v>#N/A</v>
      </c>
    </row>
    <row r="563" spans="1:41" ht="28.5" customHeight="1">
      <c r="A563" s="23"/>
      <c r="B563" s="24" t="str">
        <f t="shared" ref="B563" si="640">B555&amp;" Total"</f>
        <v>VNPT Yên Bái Total</v>
      </c>
      <c r="C563" s="24"/>
      <c r="D563" s="25"/>
      <c r="E563" s="228"/>
      <c r="F563" s="26"/>
      <c r="G563" s="23"/>
      <c r="H563" s="25"/>
      <c r="I563" s="26"/>
      <c r="J563" s="27"/>
      <c r="K563" s="25"/>
      <c r="L563" s="28"/>
      <c r="M563" s="28"/>
      <c r="N563" s="28"/>
      <c r="O563" s="29" t="e">
        <f t="shared" ref="O563" si="641">SUBTOTAL(9,O555:O562)</f>
        <v>#REF!</v>
      </c>
      <c r="P563" s="12"/>
      <c r="Q563" s="11"/>
      <c r="R563" s="28"/>
      <c r="S563" s="30"/>
      <c r="T563" s="31"/>
      <c r="U563" s="22"/>
      <c r="V563" s="32"/>
      <c r="W563" s="33"/>
      <c r="X563" s="14"/>
      <c r="Y563" s="218"/>
      <c r="Z563" s="22"/>
      <c r="AA563" s="218"/>
      <c r="AB563" s="22"/>
      <c r="AC563" s="38"/>
      <c r="AD563" s="38"/>
      <c r="AE563" s="38"/>
      <c r="AF563" s="38"/>
      <c r="AG563" s="38"/>
      <c r="AH563" s="38"/>
      <c r="AI563" s="38"/>
      <c r="AJ563" s="38"/>
      <c r="AK563" s="38"/>
      <c r="AL563" s="38"/>
      <c r="AM563" s="38"/>
      <c r="AN563" s="38"/>
      <c r="AO563" s="38"/>
    </row>
    <row r="564" spans="1:41" ht="39">
      <c r="A564" s="11">
        <f t="shared" si="601"/>
        <v>63</v>
      </c>
      <c r="B564" s="16" t="str">
        <f>VLOOKUP(A564,'Tên tỉnh'!$A$3:$C$65,2,FALSE)</f>
        <v>VNPT TP Hồ Chí Minh</v>
      </c>
      <c r="C564" s="17" t="str">
        <f>VLOOKUP(A564,'Tên tỉnh'!$A$3:$C$65,3,FALSE)</f>
        <v>TP Hồ Chí Minh</v>
      </c>
      <c r="D564" s="18" t="s">
        <v>485</v>
      </c>
      <c r="E564" s="17" t="s">
        <v>486</v>
      </c>
      <c r="F564" s="19">
        <v>43633</v>
      </c>
      <c r="G564" s="11">
        <v>1</v>
      </c>
      <c r="H564" s="11" t="s">
        <v>487</v>
      </c>
      <c r="I564" s="20">
        <v>44056</v>
      </c>
      <c r="J564" s="21" t="s">
        <v>419</v>
      </c>
      <c r="K564" s="11" t="s">
        <v>26</v>
      </c>
      <c r="L564" s="13">
        <v>829150</v>
      </c>
      <c r="M564" s="13" t="e">
        <f>VLOOKUP(C564,[1]!Table1[[Province]:[Ngày HĐ dự phòng]],5,FALSE)</f>
        <v>#REF!</v>
      </c>
      <c r="N564" s="13" t="e">
        <f>VLOOKUP(C564,[1]!Table1[[Province]:[Ngày HĐ dự phòng]],6,FALSE)</f>
        <v>#REF!</v>
      </c>
      <c r="O564" s="13" t="e">
        <f t="shared" si="590"/>
        <v>#REF!</v>
      </c>
      <c r="P564" s="12"/>
      <c r="Q564" s="22" t="e">
        <f>VLOOKUP(C564,[1]!Table1[[Province]:[Ngày HĐ dự phòng]],15,FALSE)</f>
        <v>#REF!</v>
      </c>
      <c r="R564" s="12"/>
      <c r="S564" s="22">
        <v>44153</v>
      </c>
      <c r="T564" s="22">
        <v>44068</v>
      </c>
      <c r="U564" s="22" t="e">
        <f t="shared" ref="U564:U571" si="642">Q564</f>
        <v>#REF!</v>
      </c>
      <c r="V564" s="14" t="e">
        <f t="shared" ref="V564:V571" si="643">U564-T564+1</f>
        <v>#REF!</v>
      </c>
      <c r="W564" s="12">
        <v>45</v>
      </c>
      <c r="X564" s="14" t="e">
        <f t="shared" ref="X564:X571" si="644">V564-W564</f>
        <v>#REF!</v>
      </c>
      <c r="Y564" s="218" t="e">
        <f>VLOOKUP(C564,[1]!Table1[[Province]:[Ngày HĐ dự phòng]],34,FALSE)</f>
        <v>#REF!</v>
      </c>
      <c r="Z564" s="22" t="e">
        <f>VLOOKUP(C564,[1]!Table1[[Province]:[Ngày HĐ dự phòng]],35,FALSE)</f>
        <v>#REF!</v>
      </c>
      <c r="AA564" s="218" t="e">
        <f>VLOOKUP(C564,[1]!Table1[[Province]:[Ngày HĐ dự phòng]],36,FALSE)</f>
        <v>#REF!</v>
      </c>
      <c r="AB564" s="22" t="e">
        <f>VLOOKUP(C564,[1]!Table1[[Province]:[Ngày HĐ dự phòng]],37,FALSE)</f>
        <v>#REF!</v>
      </c>
      <c r="AC564" s="40" t="e">
        <f t="shared" ref="AC564:AC571" si="645">O564</f>
        <v>#REF!</v>
      </c>
      <c r="AD564" s="43" t="e">
        <f t="shared" ref="AD564:AD571" si="646">AC564*0.1</f>
        <v>#REF!</v>
      </c>
      <c r="AE564" s="43" t="e">
        <f t="shared" ref="AE564:AE571" si="647">AC564+AD564</f>
        <v>#REF!</v>
      </c>
      <c r="AF564" s="39" t="e">
        <f>VLOOKUP(C564,[1]!Table1[[Province]:[Ngày HĐ dự phòng]],13,FALSE)</f>
        <v>#REF!</v>
      </c>
      <c r="AG564" s="39" t="e">
        <f t="shared" ref="AG564:AG571" si="648">AF564</f>
        <v>#REF!</v>
      </c>
      <c r="AH564" s="39">
        <v>44068</v>
      </c>
      <c r="AI564" s="39">
        <v>44097</v>
      </c>
      <c r="AJ564" s="39">
        <v>44097</v>
      </c>
      <c r="AK564" s="231" t="s">
        <v>497</v>
      </c>
      <c r="AL564" s="230">
        <v>44153</v>
      </c>
      <c r="AM564" s="42">
        <v>3008400799</v>
      </c>
      <c r="AN564" s="230">
        <v>44913</v>
      </c>
      <c r="AO564" s="39" t="e">
        <f t="shared" ref="AO564:AO571" si="649">AF564</f>
        <v>#REF!</v>
      </c>
    </row>
    <row r="565" spans="1:41" ht="39">
      <c r="A565" s="11">
        <f t="shared" si="601"/>
        <v>63</v>
      </c>
      <c r="B565" s="16" t="str">
        <f>VLOOKUP(A565,'Tên tỉnh'!$A$3:$C$65,2,FALSE)</f>
        <v>VNPT TP Hồ Chí Minh</v>
      </c>
      <c r="C565" s="17" t="str">
        <f>VLOOKUP(A565,'Tên tỉnh'!$A$3:$C$65,3,FALSE)</f>
        <v>TP Hồ Chí Minh</v>
      </c>
      <c r="D565" s="18" t="s">
        <v>485</v>
      </c>
      <c r="E565" s="17" t="s">
        <v>486</v>
      </c>
      <c r="F565" s="19">
        <v>43633</v>
      </c>
      <c r="G565" s="11">
        <v>2</v>
      </c>
      <c r="H565" s="12" t="s">
        <v>488</v>
      </c>
      <c r="I565" s="20">
        <v>44056</v>
      </c>
      <c r="J565" s="21" t="s">
        <v>419</v>
      </c>
      <c r="K565" s="11" t="s">
        <v>26</v>
      </c>
      <c r="L565" s="13">
        <v>829150</v>
      </c>
      <c r="M565" s="13" t="e">
        <f>VLOOKUP(C565,[2]!Table1[[Province]:[Ngày HĐ dự phòng]],5,FALSE)</f>
        <v>#REF!</v>
      </c>
      <c r="N565" s="13" t="e">
        <f>VLOOKUP(C565,[2]!Table1[[Province]:[Ngày HĐ dự phòng]],6,FALSE)</f>
        <v>#REF!</v>
      </c>
      <c r="O565" s="13" t="e">
        <f t="shared" si="590"/>
        <v>#REF!</v>
      </c>
      <c r="P565" s="12"/>
      <c r="Q565" s="22" t="e">
        <f>VLOOKUP(C565,[2]!Table1[[Province]:[Ngày HĐ dự phòng]],14,FALSE)</f>
        <v>#REF!</v>
      </c>
      <c r="R565" s="12"/>
      <c r="S565" s="22">
        <v>44154</v>
      </c>
      <c r="T565" s="22">
        <v>44091</v>
      </c>
      <c r="U565" s="22" t="e">
        <f t="shared" si="642"/>
        <v>#REF!</v>
      </c>
      <c r="V565" s="14" t="e">
        <f t="shared" si="643"/>
        <v>#REF!</v>
      </c>
      <c r="W565" s="12">
        <v>30</v>
      </c>
      <c r="X565" s="14" t="e">
        <f t="shared" si="644"/>
        <v>#REF!</v>
      </c>
      <c r="Y565" s="218" t="e">
        <f>VLOOKUP(C565,[2]!Table1[[Province]:[Ngày HĐ dự phòng]],30,FALSE)</f>
        <v>#REF!</v>
      </c>
      <c r="Z565" s="22" t="e">
        <f>VLOOKUP(C565,[2]!Table1[[Province]:[Ngày HĐ dự phòng]],31,FALSE)</f>
        <v>#REF!</v>
      </c>
      <c r="AA565" s="218" t="e">
        <f>VLOOKUP(C565,[2]!Table1[[Province]:[Ngày HĐ dự phòng]],32,FALSE)</f>
        <v>#REF!</v>
      </c>
      <c r="AB565" s="22" t="e">
        <f>VLOOKUP(C565,[2]!Table1[[Province]:[Ngày HĐ dự phòng]],33,FALSE)</f>
        <v>#REF!</v>
      </c>
      <c r="AC565" s="40" t="e">
        <f t="shared" si="645"/>
        <v>#REF!</v>
      </c>
      <c r="AD565" s="43" t="e">
        <f t="shared" si="646"/>
        <v>#REF!</v>
      </c>
      <c r="AE565" s="43" t="e">
        <f t="shared" si="647"/>
        <v>#REF!</v>
      </c>
      <c r="AF565" s="39" t="e">
        <f>VLOOKUP(C565,[2]!Table1[[Province]:[Ngày HĐ dự phòng]],12,FALSE)</f>
        <v>#REF!</v>
      </c>
      <c r="AG565" s="39" t="e">
        <f t="shared" si="648"/>
        <v>#REF!</v>
      </c>
      <c r="AH565" s="39">
        <v>44091</v>
      </c>
      <c r="AI565" s="39">
        <v>44111</v>
      </c>
      <c r="AJ565" s="39">
        <v>44111</v>
      </c>
      <c r="AK565" s="231" t="s">
        <v>498</v>
      </c>
      <c r="AL565" s="230">
        <v>44154</v>
      </c>
      <c r="AM565" s="42">
        <v>1557031765</v>
      </c>
      <c r="AN565" s="230">
        <v>44914</v>
      </c>
      <c r="AO565" s="39" t="e">
        <f t="shared" si="649"/>
        <v>#REF!</v>
      </c>
    </row>
    <row r="566" spans="1:41" ht="39">
      <c r="A566" s="11">
        <f t="shared" si="601"/>
        <v>63</v>
      </c>
      <c r="B566" s="16" t="str">
        <f>VLOOKUP(A566,'Tên tỉnh'!$A$3:$C$65,2,FALSE)</f>
        <v>VNPT TP Hồ Chí Minh</v>
      </c>
      <c r="C566" s="17" t="str">
        <f>VLOOKUP(A566,'Tên tỉnh'!$A$3:$C$65,3,FALSE)</f>
        <v>TP Hồ Chí Minh</v>
      </c>
      <c r="D566" s="18" t="s">
        <v>485</v>
      </c>
      <c r="E566" s="17" t="s">
        <v>486</v>
      </c>
      <c r="F566" s="19">
        <v>43633</v>
      </c>
      <c r="G566" s="11">
        <v>3</v>
      </c>
      <c r="H566" s="12" t="s">
        <v>494</v>
      </c>
      <c r="I566" s="20">
        <v>44056</v>
      </c>
      <c r="J566" s="21" t="s">
        <v>419</v>
      </c>
      <c r="K566" s="11" t="s">
        <v>26</v>
      </c>
      <c r="L566" s="13">
        <v>829150</v>
      </c>
      <c r="M566" s="13" t="e">
        <f>VLOOKUP(C566,[3]!Table1[[Province]:[Ngày HĐ dự phòng]],5,FALSE)</f>
        <v>#REF!</v>
      </c>
      <c r="N566" s="13" t="e">
        <f>VLOOKUP(C566,[3]!Table1[[Province]:[Ngày HĐ dự phòng]],6,FALSE)</f>
        <v>#REF!</v>
      </c>
      <c r="O566" s="13" t="e">
        <f t="shared" si="590"/>
        <v>#REF!</v>
      </c>
      <c r="P566" s="12"/>
      <c r="Q566" s="22" t="e">
        <f>VLOOKUP(C566,[3]!Table1[[Province]:[Ngày HĐ dự phòng]],14,FALSE)</f>
        <v>#REF!</v>
      </c>
      <c r="R566" s="12"/>
      <c r="S566" s="22">
        <v>44180</v>
      </c>
      <c r="T566" s="22">
        <v>44118</v>
      </c>
      <c r="U566" s="22" t="e">
        <f t="shared" si="642"/>
        <v>#REF!</v>
      </c>
      <c r="V566" s="14" t="e">
        <f t="shared" si="643"/>
        <v>#REF!</v>
      </c>
      <c r="W566" s="12">
        <v>30</v>
      </c>
      <c r="X566" s="14" t="e">
        <f t="shared" si="644"/>
        <v>#REF!</v>
      </c>
      <c r="Y566" s="218" t="e">
        <f>VLOOKUP(C566,[3]!Table1[[Province]:[Ngày HĐ dự phòng]],30,FALSE)</f>
        <v>#REF!</v>
      </c>
      <c r="Z566" s="22" t="e">
        <f>VLOOKUP(C566,[3]!Table1[[Province]:[Ngày HĐ dự phòng]],31,FALSE)</f>
        <v>#REF!</v>
      </c>
      <c r="AA566" s="218" t="e">
        <f>VLOOKUP(C566,[3]!Table1[[Province]:[Ngày HĐ dự phòng]],32,FALSE)</f>
        <v>#REF!</v>
      </c>
      <c r="AB566" s="22" t="e">
        <f>VLOOKUP(C566,[3]!Table1[[Province]:[Ngày HĐ dự phòng]],33,FALSE)</f>
        <v>#REF!</v>
      </c>
      <c r="AC566" s="40" t="e">
        <f t="shared" si="645"/>
        <v>#REF!</v>
      </c>
      <c r="AD566" s="43" t="e">
        <f t="shared" si="646"/>
        <v>#REF!</v>
      </c>
      <c r="AE566" s="43" t="e">
        <f t="shared" si="647"/>
        <v>#REF!</v>
      </c>
      <c r="AF566" s="39" t="e">
        <f>VLOOKUP(C566,[3]!Table1[[Province]:[Ngày HĐ dự phòng]],12,FALSE)</f>
        <v>#REF!</v>
      </c>
      <c r="AG566" s="39" t="e">
        <f t="shared" si="648"/>
        <v>#REF!</v>
      </c>
      <c r="AH566" s="39">
        <v>44118</v>
      </c>
      <c r="AI566" s="39">
        <v>44132</v>
      </c>
      <c r="AJ566" s="39">
        <v>44132</v>
      </c>
      <c r="AK566" s="231" t="s">
        <v>499</v>
      </c>
      <c r="AL566" s="230">
        <v>44190</v>
      </c>
      <c r="AM566" s="42">
        <v>1453466784</v>
      </c>
      <c r="AN566" s="230">
        <v>44941</v>
      </c>
      <c r="AO566" s="39" t="e">
        <f t="shared" si="649"/>
        <v>#REF!</v>
      </c>
    </row>
    <row r="567" spans="1:41" ht="39">
      <c r="A567" s="11">
        <f t="shared" si="601"/>
        <v>63</v>
      </c>
      <c r="B567" s="16" t="str">
        <f>VLOOKUP(A567,'Tên tỉnh'!$A$3:$C$65,2,FALSE)</f>
        <v>VNPT TP Hồ Chí Minh</v>
      </c>
      <c r="C567" s="17" t="str">
        <f>VLOOKUP(A567,'Tên tỉnh'!$A$3:$C$65,3,FALSE)</f>
        <v>TP Hồ Chí Minh</v>
      </c>
      <c r="D567" s="18" t="s">
        <v>485</v>
      </c>
      <c r="E567" s="17" t="s">
        <v>486</v>
      </c>
      <c r="F567" s="19">
        <v>43633</v>
      </c>
      <c r="G567" s="11">
        <v>4</v>
      </c>
      <c r="H567" s="11" t="s">
        <v>489</v>
      </c>
      <c r="I567" s="20">
        <v>44056</v>
      </c>
      <c r="J567" s="21" t="s">
        <v>419</v>
      </c>
      <c r="K567" s="11" t="s">
        <v>26</v>
      </c>
      <c r="L567" s="13">
        <v>829150</v>
      </c>
      <c r="M567" s="13" t="e">
        <f>VLOOKUP(C567,[4]!Table1[[Province]:[Ngày HĐ dự phòng]],6,FALSE)</f>
        <v>#REF!</v>
      </c>
      <c r="N567" s="13" t="e">
        <f>VLOOKUP(C567,[4]!Table1[[Province]:[Ngày HĐ dự phòng]],7,FALSE)</f>
        <v>#REF!</v>
      </c>
      <c r="O567" s="13" t="e">
        <f t="shared" si="590"/>
        <v>#REF!</v>
      </c>
      <c r="P567" s="12"/>
      <c r="Q567" s="22" t="e">
        <f>VLOOKUP(C567,[4]!Table1[[Province]:[Ngày HĐ dự phòng]],16,FALSE)</f>
        <v>#REF!</v>
      </c>
      <c r="R567" s="12"/>
      <c r="S567" s="22">
        <v>44208</v>
      </c>
      <c r="T567" s="22">
        <v>44127</v>
      </c>
      <c r="U567" s="22" t="e">
        <f t="shared" si="642"/>
        <v>#REF!</v>
      </c>
      <c r="V567" s="14" t="e">
        <f t="shared" si="643"/>
        <v>#REF!</v>
      </c>
      <c r="W567" s="12">
        <v>30</v>
      </c>
      <c r="X567" s="14" t="e">
        <f t="shared" si="644"/>
        <v>#REF!</v>
      </c>
      <c r="Y567" s="218" t="e">
        <f>VLOOKUP(C567,[4]!Table1[[Province]:[Ngày HĐ dự phòng]],32,FALSE)</f>
        <v>#REF!</v>
      </c>
      <c r="Z567" s="22" t="e">
        <f>VLOOKUP(C567,[4]!Table1[[Province]:[Ngày HĐ dự phòng]],33,FALSE)</f>
        <v>#REF!</v>
      </c>
      <c r="AA567" s="218" t="e">
        <f>VLOOKUP(C567,[4]!Table1[[Province]:[Ngày HĐ dự phòng]],34,FALSE)</f>
        <v>#REF!</v>
      </c>
      <c r="AB567" s="22" t="e">
        <f>VLOOKUP(C567,[4]!Table1[[Province]:[Ngày HĐ dự phòng]],35,FALSE)</f>
        <v>#REF!</v>
      </c>
      <c r="AC567" s="40" t="e">
        <f t="shared" si="645"/>
        <v>#REF!</v>
      </c>
      <c r="AD567" s="43" t="e">
        <f t="shared" si="646"/>
        <v>#REF!</v>
      </c>
      <c r="AE567" s="43" t="e">
        <f t="shared" si="647"/>
        <v>#REF!</v>
      </c>
      <c r="AF567" s="39" t="e">
        <f>VLOOKUP(C567,[4]!Table1[[Province]:[Ngày HĐ dự phòng]],13,FALSE)</f>
        <v>#REF!</v>
      </c>
      <c r="AG567" s="39" t="e">
        <f t="shared" si="648"/>
        <v>#REF!</v>
      </c>
      <c r="AH567" s="39">
        <v>44127</v>
      </c>
      <c r="AI567" s="39">
        <v>44161</v>
      </c>
      <c r="AJ567" s="39">
        <v>44161</v>
      </c>
      <c r="AK567" s="231" t="s">
        <v>500</v>
      </c>
      <c r="AL567" s="230">
        <v>44214</v>
      </c>
      <c r="AM567" s="42">
        <v>241970845</v>
      </c>
      <c r="AN567" s="230">
        <v>44970</v>
      </c>
      <c r="AO567" s="39" t="e">
        <f t="shared" si="649"/>
        <v>#REF!</v>
      </c>
    </row>
    <row r="568" spans="1:41" ht="39">
      <c r="A568" s="11">
        <f t="shared" si="601"/>
        <v>63</v>
      </c>
      <c r="B568" s="16" t="str">
        <f>VLOOKUP(A568,'Tên tỉnh'!$A$3:$C$65,2,FALSE)</f>
        <v>VNPT TP Hồ Chí Minh</v>
      </c>
      <c r="C568" s="17" t="str">
        <f>VLOOKUP(A568,'Tên tỉnh'!$A$3:$C$65,3,FALSE)</f>
        <v>TP Hồ Chí Minh</v>
      </c>
      <c r="D568" s="18" t="s">
        <v>485</v>
      </c>
      <c r="E568" s="17" t="s">
        <v>486</v>
      </c>
      <c r="F568" s="19">
        <v>43633</v>
      </c>
      <c r="G568" s="11">
        <v>5</v>
      </c>
      <c r="H568" s="11" t="s">
        <v>490</v>
      </c>
      <c r="I568" s="20">
        <v>44056</v>
      </c>
      <c r="J568" s="21" t="s">
        <v>419</v>
      </c>
      <c r="K568" s="11" t="s">
        <v>26</v>
      </c>
      <c r="L568" s="13">
        <v>829150</v>
      </c>
      <c r="M568" s="13" t="e">
        <f>VLOOKUP(C568,[5]!Table1[[Province]:[Ngày HĐ dự phòng]],5,FALSE)</f>
        <v>#REF!</v>
      </c>
      <c r="N568" s="13" t="e">
        <f>VLOOKUP(C568,[5]!Table1[[Province]:[Ngày HĐ dự phòng]],6,FALSE)</f>
        <v>#REF!</v>
      </c>
      <c r="O568" s="13" t="e">
        <f t="shared" si="590"/>
        <v>#REF!</v>
      </c>
      <c r="P568" s="12"/>
      <c r="Q568" s="22" t="e">
        <f>VLOOKUP(C568,[5]!Table1[[Province]:[Ngày HĐ dự phòng]],14,FALSE)</f>
        <v>#REF!</v>
      </c>
      <c r="R568" s="12"/>
      <c r="S568" s="22">
        <v>44210</v>
      </c>
      <c r="T568" s="22">
        <v>44148</v>
      </c>
      <c r="U568" s="22" t="e">
        <f t="shared" si="642"/>
        <v>#REF!</v>
      </c>
      <c r="V568" s="14" t="e">
        <f t="shared" si="643"/>
        <v>#REF!</v>
      </c>
      <c r="W568" s="12">
        <v>30</v>
      </c>
      <c r="X568" s="14" t="e">
        <f t="shared" si="644"/>
        <v>#REF!</v>
      </c>
      <c r="Y568" s="218" t="e">
        <f>VLOOKUP(C568,[5]!Table1[[Province]:[Ngày HĐ dự phòng]],30,FALSE)</f>
        <v>#REF!</v>
      </c>
      <c r="Z568" s="22" t="e">
        <f>VLOOKUP(C568,[5]!Table1[[Province]:[Ngày HĐ dự phòng]],31,FALSE)</f>
        <v>#REF!</v>
      </c>
      <c r="AA568" s="218" t="e">
        <f>VLOOKUP(C568,[5]!Table1[[Province]:[Ngày HĐ dự phòng]],32,FALSE)</f>
        <v>#REF!</v>
      </c>
      <c r="AB568" s="22" t="e">
        <f>VLOOKUP(C568,[5]!Table1[[Province]:[Ngày HĐ dự phòng]],33,FALSE)</f>
        <v>#REF!</v>
      </c>
      <c r="AC568" s="40" t="e">
        <f t="shared" si="645"/>
        <v>#REF!</v>
      </c>
      <c r="AD568" s="43" t="e">
        <f t="shared" si="646"/>
        <v>#REF!</v>
      </c>
      <c r="AE568" s="43" t="e">
        <f t="shared" si="647"/>
        <v>#REF!</v>
      </c>
      <c r="AF568" s="39" t="e">
        <f>VLOOKUP(C568,[5]!Table1[[Province]:[Ngày HĐ dự phòng]],12,FALSE)</f>
        <v>#REF!</v>
      </c>
      <c r="AG568" s="39" t="e">
        <f t="shared" si="648"/>
        <v>#REF!</v>
      </c>
      <c r="AH568" s="39">
        <v>44148</v>
      </c>
      <c r="AI568" s="39">
        <v>44162</v>
      </c>
      <c r="AJ568" s="39">
        <v>44162</v>
      </c>
      <c r="AK568" s="232" t="s">
        <v>501</v>
      </c>
      <c r="AL568" s="230">
        <v>44214</v>
      </c>
      <c r="AM568" s="42">
        <v>786063220</v>
      </c>
      <c r="AN568" s="230">
        <v>44970</v>
      </c>
      <c r="AO568" s="39" t="e">
        <f t="shared" si="649"/>
        <v>#REF!</v>
      </c>
    </row>
    <row r="569" spans="1:41" ht="39">
      <c r="A569" s="11">
        <f t="shared" si="601"/>
        <v>63</v>
      </c>
      <c r="B569" s="16" t="str">
        <f>VLOOKUP(A569,'Tên tỉnh'!$A$3:$C$65,2,FALSE)</f>
        <v>VNPT TP Hồ Chí Minh</v>
      </c>
      <c r="C569" s="17" t="str">
        <f>VLOOKUP(A569,'Tên tỉnh'!$A$3:$C$65,3,FALSE)</f>
        <v>TP Hồ Chí Minh</v>
      </c>
      <c r="D569" s="18" t="s">
        <v>485</v>
      </c>
      <c r="E569" s="17" t="s">
        <v>486</v>
      </c>
      <c r="F569" s="19">
        <v>43633</v>
      </c>
      <c r="G569" s="11">
        <v>6</v>
      </c>
      <c r="H569" s="12" t="s">
        <v>491</v>
      </c>
      <c r="I569" s="20">
        <v>44056</v>
      </c>
      <c r="J569" s="21" t="s">
        <v>419</v>
      </c>
      <c r="K569" s="11" t="s">
        <v>26</v>
      </c>
      <c r="L569" s="13">
        <v>829150</v>
      </c>
      <c r="M569" s="13" t="e">
        <f>VLOOKUP(C569,[6]!Table1[[Province]:[Ngày HĐ dự phòng]],5,FALSE)</f>
        <v>#REF!</v>
      </c>
      <c r="N569" s="13" t="e">
        <f>VLOOKUP(C569,[6]!Table1[[Province]:[Ngày HĐ dự phòng]],6,FALSE)</f>
        <v>#REF!</v>
      </c>
      <c r="O569" s="13" t="e">
        <f t="shared" si="590"/>
        <v>#REF!</v>
      </c>
      <c r="P569" s="12"/>
      <c r="Q569" s="22" t="e">
        <f>VLOOKUP(C569,[6]!Table1[[Province]:[Ngày HĐ dự phòng]],14,FALSE)</f>
        <v>#REF!</v>
      </c>
      <c r="R569" s="12"/>
      <c r="S569" s="22">
        <v>44251</v>
      </c>
      <c r="T569" s="22">
        <v>44179</v>
      </c>
      <c r="U569" s="22" t="e">
        <f t="shared" si="642"/>
        <v>#REF!</v>
      </c>
      <c r="V569" s="14" t="e">
        <f t="shared" si="643"/>
        <v>#REF!</v>
      </c>
      <c r="W569" s="12">
        <v>30</v>
      </c>
      <c r="X569" s="14" t="e">
        <f t="shared" si="644"/>
        <v>#REF!</v>
      </c>
      <c r="Y569" s="218" t="e">
        <f>VLOOKUP(C569,[6]!Table1[[Province]:[Ngày HĐ dự phòng]],30,FALSE)</f>
        <v>#REF!</v>
      </c>
      <c r="Z569" s="22" t="e">
        <f>VLOOKUP(C569,[6]!Table1[[Province]:[Ngày HĐ dự phòng]],31,FALSE)</f>
        <v>#REF!</v>
      </c>
      <c r="AA569" s="218" t="e">
        <f>VLOOKUP(C569,[6]!Table1[[Province]:[Ngày HĐ dự phòng]],32,FALSE)</f>
        <v>#REF!</v>
      </c>
      <c r="AB569" s="22" t="e">
        <f>VLOOKUP(C569,[6]!Table1[[Province]:[Ngày HĐ dự phòng]],33,FALSE)</f>
        <v>#REF!</v>
      </c>
      <c r="AC569" s="40" t="e">
        <f t="shared" si="645"/>
        <v>#REF!</v>
      </c>
      <c r="AD569" s="43" t="e">
        <f t="shared" si="646"/>
        <v>#REF!</v>
      </c>
      <c r="AE569" s="43" t="e">
        <f t="shared" si="647"/>
        <v>#REF!</v>
      </c>
      <c r="AF569" s="39" t="e">
        <f>VLOOKUP(C569,[6]!Table1[[Province]:[Ngày HĐ dự phòng]],12,FALSE)</f>
        <v>#REF!</v>
      </c>
      <c r="AG569" s="39" t="e">
        <f t="shared" si="648"/>
        <v>#REF!</v>
      </c>
      <c r="AH569" s="39">
        <v>44179</v>
      </c>
      <c r="AI569" s="39">
        <v>44190</v>
      </c>
      <c r="AJ569" s="39">
        <v>44190</v>
      </c>
      <c r="AK569" s="232" t="s">
        <v>502</v>
      </c>
      <c r="AL569" s="230">
        <v>44259</v>
      </c>
      <c r="AM569" s="42">
        <v>1476131599</v>
      </c>
      <c r="AN569" s="230">
        <v>45012</v>
      </c>
      <c r="AO569" s="39" t="e">
        <f t="shared" si="649"/>
        <v>#REF!</v>
      </c>
    </row>
    <row r="570" spans="1:41" ht="39">
      <c r="A570" s="11">
        <f t="shared" si="601"/>
        <v>63</v>
      </c>
      <c r="B570" s="16" t="str">
        <f>VLOOKUP(A570,'Tên tỉnh'!$A$3:$C$65,2,FALSE)</f>
        <v>VNPT TP Hồ Chí Minh</v>
      </c>
      <c r="C570" s="17" t="str">
        <f>VLOOKUP(A570,'Tên tỉnh'!$A$3:$C$65,3,FALSE)</f>
        <v>TP Hồ Chí Minh</v>
      </c>
      <c r="D570" s="18" t="s">
        <v>485</v>
      </c>
      <c r="E570" s="17" t="s">
        <v>486</v>
      </c>
      <c r="F570" s="19">
        <v>43633</v>
      </c>
      <c r="G570" s="11">
        <v>7</v>
      </c>
      <c r="H570" s="11" t="s">
        <v>492</v>
      </c>
      <c r="I570" s="20">
        <v>44056</v>
      </c>
      <c r="J570" s="21" t="s">
        <v>419</v>
      </c>
      <c r="K570" s="11" t="s">
        <v>26</v>
      </c>
      <c r="L570" s="13">
        <v>829150</v>
      </c>
      <c r="M570" s="13" t="e">
        <f>VLOOKUP(C569,[7]!Table1[[Province]:[Ngày HĐ dự phòng]],6,FALSE)</f>
        <v>#REF!</v>
      </c>
      <c r="N570" s="13" t="e">
        <f>VLOOKUP(C569,[7]!Table1[[Province]:[Ngày HĐ dự phòng]],7,FALSE)</f>
        <v>#REF!</v>
      </c>
      <c r="O570" s="13" t="e">
        <f t="shared" si="590"/>
        <v>#REF!</v>
      </c>
      <c r="P570" s="12"/>
      <c r="Q570" s="22" t="e">
        <f>VLOOKUP(C569,[7]!Table1[[Province]:[Ngày HĐ dự phòng]],16,FALSE)</f>
        <v>#REF!</v>
      </c>
      <c r="R570" s="12"/>
      <c r="S570" s="22">
        <v>44263</v>
      </c>
      <c r="T570" s="22">
        <v>44200</v>
      </c>
      <c r="U570" s="22" t="e">
        <f t="shared" si="642"/>
        <v>#REF!</v>
      </c>
      <c r="V570" s="14" t="e">
        <f t="shared" si="643"/>
        <v>#REF!</v>
      </c>
      <c r="W570" s="12">
        <v>30</v>
      </c>
      <c r="X570" s="14" t="e">
        <f t="shared" si="644"/>
        <v>#REF!</v>
      </c>
      <c r="Y570" s="218" t="e">
        <f>VLOOKUP(C569,[7]!Table1[[Province]:[Ngày HĐ dự phòng]],32,FALSE)</f>
        <v>#REF!</v>
      </c>
      <c r="Z570" s="22" t="e">
        <f>VLOOKUP(C569,[7]!Table1[[Province]:[Ngày HĐ dự phòng]],33,FALSE)</f>
        <v>#REF!</v>
      </c>
      <c r="AA570" s="218" t="e">
        <f>VLOOKUP(C569,[7]!Table1[[Province]:[Ngày HĐ dự phòng]],34,FALSE)</f>
        <v>#REF!</v>
      </c>
      <c r="AB570" s="22" t="e">
        <f>VLOOKUP(C569,[7]!Table1[[Province]:[Ngày HĐ dự phòng]],35,FALSE)</f>
        <v>#REF!</v>
      </c>
      <c r="AC570" s="40" t="e">
        <f t="shared" si="645"/>
        <v>#REF!</v>
      </c>
      <c r="AD570" s="43" t="e">
        <f t="shared" si="646"/>
        <v>#REF!</v>
      </c>
      <c r="AE570" s="43" t="e">
        <f t="shared" si="647"/>
        <v>#REF!</v>
      </c>
      <c r="AF570" s="39" t="e">
        <f>VLOOKUP(C569,[7]!Table1[[Province]:[Ngày HĐ dự phòng]],13,FALSE)</f>
        <v>#REF!</v>
      </c>
      <c r="AG570" s="39" t="e">
        <f t="shared" si="648"/>
        <v>#REF!</v>
      </c>
      <c r="AH570" s="39">
        <v>44200</v>
      </c>
      <c r="AI570" s="39">
        <v>44210</v>
      </c>
      <c r="AJ570" s="39">
        <v>44210</v>
      </c>
      <c r="AK570" s="232" t="s">
        <v>503</v>
      </c>
      <c r="AL570" s="230">
        <v>44272</v>
      </c>
      <c r="AM570" s="42">
        <v>492515100</v>
      </c>
      <c r="AN570" s="230">
        <v>45023</v>
      </c>
      <c r="AO570" s="39" t="e">
        <f t="shared" si="649"/>
        <v>#REF!</v>
      </c>
    </row>
    <row r="571" spans="1:41" ht="39">
      <c r="A571" s="11">
        <f t="shared" si="601"/>
        <v>63</v>
      </c>
      <c r="B571" s="16" t="str">
        <f>VLOOKUP(A571,'Tên tỉnh'!$A$3:$C$65,2,FALSE)</f>
        <v>VNPT TP Hồ Chí Minh</v>
      </c>
      <c r="C571" s="17" t="str">
        <f>VLOOKUP(A571,'Tên tỉnh'!$A$3:$C$65,3,FALSE)</f>
        <v>TP Hồ Chí Minh</v>
      </c>
      <c r="D571" s="18" t="s">
        <v>485</v>
      </c>
      <c r="E571" s="17" t="s">
        <v>486</v>
      </c>
      <c r="F571" s="19">
        <v>43633</v>
      </c>
      <c r="G571" s="11">
        <v>8</v>
      </c>
      <c r="H571" s="11" t="s">
        <v>493</v>
      </c>
      <c r="I571" s="20">
        <v>44056</v>
      </c>
      <c r="J571" s="21" t="s">
        <v>419</v>
      </c>
      <c r="K571" s="11" t="s">
        <v>26</v>
      </c>
      <c r="L571" s="13">
        <v>829150</v>
      </c>
      <c r="M571" s="13" t="e">
        <f>VLOOKUP(C571,[8]Sheet1!$B$2:$AH$2,5,FALSE)</f>
        <v>#N/A</v>
      </c>
      <c r="N571" s="13" t="e">
        <f>VLOOKUP(C571,[8]Sheet1!$B$2:$AH$2,6,FALSE)</f>
        <v>#N/A</v>
      </c>
      <c r="O571" s="13" t="e">
        <f t="shared" si="590"/>
        <v>#N/A</v>
      </c>
      <c r="P571" s="12"/>
      <c r="Q571" s="22" t="e">
        <f>VLOOKUP(C571,[8]Sheet1!$B$2:$AH$2,14,FALSE)</f>
        <v>#N/A</v>
      </c>
      <c r="R571" s="12"/>
      <c r="S571" s="22">
        <v>44279</v>
      </c>
      <c r="T571" s="22">
        <v>44223</v>
      </c>
      <c r="U571" s="22" t="e">
        <f t="shared" si="642"/>
        <v>#N/A</v>
      </c>
      <c r="V571" s="14" t="e">
        <f t="shared" si="643"/>
        <v>#N/A</v>
      </c>
      <c r="W571" s="12">
        <v>30</v>
      </c>
      <c r="X571" s="14" t="e">
        <f t="shared" si="644"/>
        <v>#N/A</v>
      </c>
      <c r="Y571" s="218" t="e">
        <f>VLOOKUP(C571,[8]Sheet1!$B$2:$AH$2,30,FALSE)</f>
        <v>#N/A</v>
      </c>
      <c r="Z571" s="22" t="e">
        <f>VLOOKUP(C571,[8]Sheet1!$B$2:$AH$2,31,FALSE)</f>
        <v>#N/A</v>
      </c>
      <c r="AA571" s="218" t="e">
        <f>VLOOKUP(C571,[8]Sheet1!$B$2:$AH$2,32,FALSE)</f>
        <v>#N/A</v>
      </c>
      <c r="AB571" s="22" t="e">
        <f>VLOOKUP(C571,[8]Sheet1!$B$2:$AH$2,33,FALSE)</f>
        <v>#N/A</v>
      </c>
      <c r="AC571" s="40" t="e">
        <f t="shared" si="645"/>
        <v>#N/A</v>
      </c>
      <c r="AD571" s="43" t="e">
        <f t="shared" si="646"/>
        <v>#N/A</v>
      </c>
      <c r="AE571" s="43" t="e">
        <f t="shared" si="647"/>
        <v>#N/A</v>
      </c>
      <c r="AF571" s="39" t="e">
        <f>VLOOKUP(C571,[8]Sheet1!$B$2:$AH$2,12,FALSE)</f>
        <v>#N/A</v>
      </c>
      <c r="AG571" s="39" t="e">
        <f t="shared" si="648"/>
        <v>#N/A</v>
      </c>
      <c r="AH571" s="39">
        <v>44223</v>
      </c>
      <c r="AI571" s="39">
        <v>44230</v>
      </c>
      <c r="AJ571" s="39">
        <v>44230</v>
      </c>
      <c r="AK571" s="232" t="s">
        <v>504</v>
      </c>
      <c r="AL571" s="230">
        <v>44288</v>
      </c>
      <c r="AM571" s="42">
        <v>262218688</v>
      </c>
      <c r="AN571" s="230">
        <v>45040</v>
      </c>
      <c r="AO571" s="39" t="e">
        <f t="shared" si="649"/>
        <v>#N/A</v>
      </c>
    </row>
    <row r="572" spans="1:41" ht="28.5" customHeight="1">
      <c r="A572" s="23"/>
      <c r="B572" s="24" t="str">
        <f t="shared" ref="B572" si="650">B564&amp;" Total"</f>
        <v>VNPT TP Hồ Chí Minh Total</v>
      </c>
      <c r="C572" s="24"/>
      <c r="D572" s="25"/>
      <c r="E572" s="228"/>
      <c r="F572" s="26"/>
      <c r="G572" s="23"/>
      <c r="H572" s="25"/>
      <c r="I572" s="26"/>
      <c r="J572" s="27"/>
      <c r="K572" s="25"/>
      <c r="L572" s="28"/>
      <c r="M572" s="28"/>
      <c r="N572" s="28"/>
      <c r="O572" s="29" t="e">
        <f t="shared" ref="O572" si="651">SUBTOTAL(9,O564:O571)</f>
        <v>#REF!</v>
      </c>
      <c r="P572" s="12"/>
      <c r="Q572" s="11"/>
      <c r="R572" s="28"/>
      <c r="S572" s="30"/>
      <c r="T572" s="31"/>
      <c r="U572" s="22"/>
      <c r="V572" s="32"/>
      <c r="W572" s="33"/>
      <c r="X572" s="14"/>
      <c r="Y572" s="218"/>
      <c r="Z572" s="22"/>
      <c r="AA572" s="218"/>
      <c r="AB572" s="22"/>
      <c r="AC572" s="38"/>
      <c r="AD572" s="38"/>
      <c r="AE572" s="38"/>
      <c r="AF572" s="38"/>
      <c r="AG572" s="38"/>
      <c r="AH572" s="38"/>
      <c r="AI572" s="38"/>
      <c r="AJ572" s="38"/>
      <c r="AK572" s="38"/>
      <c r="AL572" s="38"/>
      <c r="AM572" s="38"/>
      <c r="AN572" s="38"/>
      <c r="AO572" s="38"/>
    </row>
    <row r="573" spans="1:41" ht="27" customHeight="1">
      <c r="M573" s="37" t="e">
        <f>SUBTOTAL(9,M6:M572)</f>
        <v>#REF!</v>
      </c>
    </row>
  </sheetData>
  <autoFilter ref="A4:IZ572" xr:uid="{00000000-0009-0000-0000-000006000000}"/>
  <mergeCells count="2">
    <mergeCell ref="A1:AB2"/>
    <mergeCell ref="A3:O3"/>
  </mergeCells>
  <conditionalFormatting sqref="AK6:AK9">
    <cfRule type="duplicateValues" dxfId="19" priority="121"/>
  </conditionalFormatting>
  <conditionalFormatting sqref="AK6:AK13">
    <cfRule type="duplicateValues" dxfId="18" priority="125"/>
  </conditionalFormatting>
  <conditionalFormatting sqref="AK10:AK13">
    <cfRule type="duplicateValues" dxfId="17" priority="127" stopIfTrue="1"/>
  </conditionalFormatting>
  <conditionalFormatting sqref="AK10:AK13">
    <cfRule type="duplicateValues" dxfId="16" priority="128"/>
  </conditionalFormatting>
  <conditionalFormatting sqref="AK15:AK18">
    <cfRule type="duplicateValues" dxfId="15" priority="21"/>
  </conditionalFormatting>
  <conditionalFormatting sqref="AK15:AK22">
    <cfRule type="duplicateValues" dxfId="14" priority="22"/>
  </conditionalFormatting>
  <conditionalFormatting sqref="AK19:AK22">
    <cfRule type="duplicateValues" dxfId="13" priority="23" stopIfTrue="1"/>
  </conditionalFormatting>
  <conditionalFormatting sqref="AK19:AK22">
    <cfRule type="duplicateValues" dxfId="12" priority="24"/>
  </conditionalFormatting>
  <conditionalFormatting sqref="AK24:AK27">
    <cfRule type="duplicateValues" dxfId="11" priority="9"/>
  </conditionalFormatting>
  <conditionalFormatting sqref="AK24:AK31">
    <cfRule type="duplicateValues" dxfId="10" priority="10"/>
  </conditionalFormatting>
  <conditionalFormatting sqref="AK28:AK31">
    <cfRule type="duplicateValues" dxfId="9" priority="11" stopIfTrue="1"/>
  </conditionalFormatting>
  <conditionalFormatting sqref="AK28:AK31">
    <cfRule type="duplicateValues" dxfId="8" priority="12"/>
  </conditionalFormatting>
  <conditionalFormatting sqref="AK33:AK36">
    <cfRule type="duplicateValues" dxfId="7" priority="5"/>
  </conditionalFormatting>
  <conditionalFormatting sqref="AK33:AK40">
    <cfRule type="duplicateValues" dxfId="6" priority="6"/>
  </conditionalFormatting>
  <conditionalFormatting sqref="AK37:AK40">
    <cfRule type="duplicateValues" dxfId="5" priority="7" stopIfTrue="1"/>
  </conditionalFormatting>
  <conditionalFormatting sqref="AK37:AK40">
    <cfRule type="duplicateValues" dxfId="4" priority="8"/>
  </conditionalFormatting>
  <conditionalFormatting sqref="AK42:AK45 AK51:AK54 AK60:AK63 AK69:AK72 AK78:AK81 AK87:AK90 AK96:AK99 AK105:AK108 AK114:AK117 AK123:AK126 AK132:AK135 AK141:AK144 AK150:AK153 AK159:AK162 AK168:AK171 AK177:AK180 AK186:AK189 AK195:AK198 AK204:AK207 AK213:AK216 AK222:AK225 AK231:AK234 AK240:AK243 AK249:AK252 AK258:AK261 AK267:AK270 AK276:AK279 AK285:AK288 AK294:AK297 AK303:AK306 AK312:AK315 AK321:AK324 AK330:AK333 AK339:AK342 AK348:AK351 AK357:AK360 AK366:AK369 AK375:AK378 AK384:AK387 AK393:AK396 AK402:AK405 AK411:AK414 AK420:AK423 AK429:AK432 AK438:AK441 AK447:AK450 AK456:AK459 AK465:AK468 AK474:AK477 AK483:AK486 AK492:AK495 AK501:AK504 AK510:AK513 AK519:AK522 AK528:AK531 AK537:AK540 AK546:AK549 AK555:AK558 AK564:AK567">
    <cfRule type="duplicateValues" dxfId="3" priority="1"/>
  </conditionalFormatting>
  <conditionalFormatting sqref="AK42:AK49 AK51:AK58 AK60:AK67 AK69:AK76 AK78:AK85 AK87:AK94 AK96:AK103 AK105:AK112 AK114:AK121 AK123:AK130 AK132:AK139 AK141:AK148 AK150:AK157 AK159:AK166 AK168:AK175 AK177:AK184 AK186:AK193 AK195:AK202 AK204:AK211 AK213:AK220 AK222:AK229 AK231:AK238 AK240:AK247 AK249:AK256 AK258:AK265 AK267:AK274 AK276:AK283 AK285:AK292 AK294:AK301 AK303:AK310 AK312:AK319 AK321:AK328 AK330:AK337 AK339:AK346 AK348:AK355 AK357:AK364 AK366:AK373 AK375:AK382 AK384:AK391 AK393:AK400 AK402:AK409 AK411:AK418 AK420:AK427 AK429:AK436 AK438:AK445 AK447:AK454 AK456:AK463 AK465:AK472 AK474:AK481 AK483:AK490 AK492:AK499 AK501:AK508 AK510:AK517 AK519:AK526 AK528:AK535 AK537:AK544 AK546:AK553 AK555:AK562 AK564:AK571">
    <cfRule type="duplicateValues" dxfId="2" priority="2"/>
  </conditionalFormatting>
  <conditionalFormatting sqref="AK46:AK49 AK55:AK58 AK64:AK67 AK73:AK76 AK82:AK85 AK91:AK94 AK100:AK103 AK109:AK112 AK118:AK121 AK127:AK130 AK136:AK139 AK145:AK148 AK154:AK157 AK163:AK166 AK172:AK175 AK181:AK184 AK190:AK193 AK199:AK202 AK208:AK211 AK217:AK220 AK226:AK229 AK235:AK238 AK244:AK247 AK253:AK256 AK262:AK265 AK271:AK274 AK280:AK283 AK289:AK292 AK298:AK301 AK307:AK310 AK316:AK319 AK325:AK328 AK334:AK337 AK343:AK346 AK352:AK355 AK361:AK364 AK370:AK373 AK379:AK382 AK388:AK391 AK397:AK400 AK406:AK409 AK415:AK418 AK424:AK427 AK433:AK436 AK442:AK445 AK451:AK454 AK460:AK463 AK469:AK472 AK478:AK481 AK487:AK490 AK496:AK499 AK505:AK508 AK514:AK517 AK523:AK526 AK532:AK535 AK541:AK544 AK550:AK553 AK559:AK562 AK568:AK571">
    <cfRule type="duplicateValues" dxfId="1" priority="3" stopIfTrue="1"/>
  </conditionalFormatting>
  <conditionalFormatting sqref="AK46:AK49 AK55:AK58 AK64:AK67 AK73:AK76 AK82:AK85 AK91:AK94 AK100:AK103 AK109:AK112 AK118:AK121 AK127:AK130 AK136:AK139 AK145:AK148 AK154:AK157 AK163:AK166 AK172:AK175 AK181:AK184 AK190:AK193 AK199:AK202 AK208:AK211 AK217:AK220 AK226:AK229 AK235:AK238 AK244:AK247 AK253:AK256 AK262:AK265 AK271:AK274 AK280:AK283 AK289:AK292 AK298:AK301 AK307:AK310 AK316:AK319 AK325:AK328 AK334:AK337 AK343:AK346 AK352:AK355 AK361:AK364 AK370:AK373 AK379:AK382 AK388:AK391 AK397:AK400 AK406:AK409 AK415:AK418 AK424:AK427 AK433:AK436 AK442:AK445 AK451:AK454 AK460:AK463 AK469:AK472 AK478:AK481 AK487:AK490 AK496:AK499 AK505:AK508 AK514:AK517 AK523:AK526 AK532:AK535 AK541:AK544 AK550:AK553 AK559:AK562 AK568:AK571">
    <cfRule type="duplicateValues" dxfId="0" priority="4"/>
  </conditionalFormatting>
  <pageMargins left="0.45" right="0.2" top="0.75" bottom="0.25" header="0.05" footer="0.05"/>
  <pageSetup paperSize="8" scale="53"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66"/>
  <sheetViews>
    <sheetView topLeftCell="A34" workbookViewId="0">
      <selection activeCell="C3" sqref="C3:C65"/>
    </sheetView>
  </sheetViews>
  <sheetFormatPr defaultRowHeight="14"/>
  <cols>
    <col min="2" max="2" width="16.58203125" customWidth="1"/>
    <col min="3" max="4" width="19.1640625" customWidth="1"/>
  </cols>
  <sheetData>
    <row r="1" spans="1:13">
      <c r="A1" t="s">
        <v>0</v>
      </c>
      <c r="B1" t="s">
        <v>413</v>
      </c>
      <c r="C1" t="s">
        <v>414</v>
      </c>
      <c r="E1" s="223" t="s">
        <v>280</v>
      </c>
      <c r="F1" s="223" t="s">
        <v>281</v>
      </c>
      <c r="G1" s="223" t="s">
        <v>365</v>
      </c>
      <c r="H1" s="223" t="s">
        <v>366</v>
      </c>
      <c r="I1" s="223" t="s">
        <v>367</v>
      </c>
      <c r="J1" s="223" t="s">
        <v>415</v>
      </c>
      <c r="K1" s="223" t="s">
        <v>416</v>
      </c>
      <c r="L1" s="223" t="s">
        <v>417</v>
      </c>
    </row>
    <row r="2" spans="1:13" ht="28">
      <c r="E2" s="224" t="s">
        <v>418</v>
      </c>
      <c r="F2" s="224" t="s">
        <v>418</v>
      </c>
      <c r="G2" s="224" t="s">
        <v>418</v>
      </c>
      <c r="H2" s="224" t="s">
        <v>418</v>
      </c>
      <c r="I2" s="224" t="s">
        <v>418</v>
      </c>
      <c r="J2" s="224" t="s">
        <v>418</v>
      </c>
      <c r="K2" s="224" t="s">
        <v>418</v>
      </c>
      <c r="L2" s="224" t="s">
        <v>418</v>
      </c>
    </row>
    <row r="3" spans="1:13" ht="15.5">
      <c r="A3">
        <v>1</v>
      </c>
      <c r="B3" t="str">
        <f>"VNPT "&amp;C3</f>
        <v>VNPT An Giang</v>
      </c>
      <c r="C3" s="236" t="s">
        <v>24</v>
      </c>
      <c r="E3" s="225"/>
      <c r="F3" s="225"/>
      <c r="G3" s="225"/>
      <c r="H3" s="225"/>
      <c r="I3" s="225"/>
      <c r="J3" s="225"/>
      <c r="K3" s="225">
        <v>100</v>
      </c>
      <c r="L3" s="225"/>
      <c r="M3">
        <f>COUNT(E3:L3)</f>
        <v>1</v>
      </c>
    </row>
    <row r="4" spans="1:13">
      <c r="A4">
        <v>2</v>
      </c>
      <c r="B4" t="str">
        <f t="shared" ref="B4:B65" si="0">"VNPT "&amp;C4</f>
        <v>VNPT Bà Rịa - Vũng Tàu</v>
      </c>
      <c r="C4" s="235" t="s">
        <v>420</v>
      </c>
      <c r="E4" s="225"/>
      <c r="F4" s="225"/>
      <c r="G4" s="225"/>
      <c r="H4" s="225"/>
      <c r="I4" s="225"/>
      <c r="J4" s="225"/>
      <c r="K4" s="225"/>
      <c r="L4" s="225"/>
    </row>
    <row r="5" spans="1:13">
      <c r="A5">
        <v>3</v>
      </c>
      <c r="B5" t="str">
        <f t="shared" si="0"/>
        <v>VNPT Bạc Liêu</v>
      </c>
      <c r="C5" s="237" t="s">
        <v>34</v>
      </c>
      <c r="E5" s="225"/>
      <c r="F5" s="225"/>
      <c r="G5" s="225"/>
      <c r="H5" s="225"/>
      <c r="I5" s="225"/>
      <c r="J5" s="225">
        <v>1500</v>
      </c>
      <c r="K5" s="225">
        <v>1050</v>
      </c>
      <c r="L5" s="225">
        <v>150</v>
      </c>
      <c r="M5">
        <f t="shared" ref="M5:M65" si="1">COUNT(E5:L5)</f>
        <v>3</v>
      </c>
    </row>
    <row r="6" spans="1:13" ht="15.5">
      <c r="A6">
        <v>4</v>
      </c>
      <c r="B6" t="str">
        <f t="shared" si="0"/>
        <v>VNPT Bắc Giang</v>
      </c>
      <c r="C6" s="238" t="s">
        <v>421</v>
      </c>
      <c r="E6" s="225"/>
      <c r="F6" s="225"/>
      <c r="G6" s="225"/>
      <c r="H6" s="225"/>
      <c r="I6" s="225"/>
      <c r="J6" s="225"/>
      <c r="K6" s="225"/>
      <c r="L6" s="225"/>
    </row>
    <row r="7" spans="1:13" ht="15.5">
      <c r="A7">
        <v>5</v>
      </c>
      <c r="B7" t="str">
        <f t="shared" si="0"/>
        <v>VNPT Bắc Kạn</v>
      </c>
      <c r="C7" s="236" t="s">
        <v>38</v>
      </c>
      <c r="E7" s="225"/>
      <c r="F7" s="225"/>
      <c r="G7" s="225"/>
      <c r="H7" s="225"/>
      <c r="I7" s="225"/>
      <c r="J7" s="225"/>
      <c r="K7" s="225"/>
      <c r="L7" s="225"/>
    </row>
    <row r="8" spans="1:13" ht="15.5">
      <c r="A8">
        <v>6</v>
      </c>
      <c r="B8" t="str">
        <f t="shared" si="0"/>
        <v>VNPT Bắc Ninh</v>
      </c>
      <c r="C8" s="238" t="s">
        <v>40</v>
      </c>
      <c r="E8" s="225"/>
      <c r="F8" s="225"/>
      <c r="G8" s="225"/>
      <c r="H8" s="225"/>
      <c r="I8" s="225"/>
      <c r="J8" s="225"/>
      <c r="K8" s="225"/>
      <c r="L8" s="225"/>
    </row>
    <row r="9" spans="1:13" ht="15.5">
      <c r="A9">
        <v>7</v>
      </c>
      <c r="B9" t="str">
        <f t="shared" si="0"/>
        <v>VNPT Bến Tre</v>
      </c>
      <c r="C9" s="239" t="s">
        <v>42</v>
      </c>
      <c r="E9" s="225">
        <v>1500</v>
      </c>
      <c r="F9" s="225">
        <v>1000</v>
      </c>
      <c r="G9" s="225">
        <v>1000</v>
      </c>
      <c r="H9" s="225">
        <v>1000</v>
      </c>
      <c r="I9" s="225"/>
      <c r="J9" s="225"/>
      <c r="K9" s="225"/>
      <c r="L9" s="225">
        <v>90</v>
      </c>
      <c r="M9">
        <f t="shared" si="1"/>
        <v>5</v>
      </c>
    </row>
    <row r="10" spans="1:13" ht="15.5">
      <c r="A10">
        <v>8</v>
      </c>
      <c r="B10" t="str">
        <f t="shared" si="0"/>
        <v>VNPT Bình Dương</v>
      </c>
      <c r="C10" s="238" t="s">
        <v>48</v>
      </c>
      <c r="E10" s="225"/>
      <c r="F10" s="225"/>
      <c r="G10" s="225"/>
      <c r="H10" s="225"/>
      <c r="I10" s="225"/>
      <c r="J10" s="225"/>
      <c r="K10" s="225"/>
      <c r="L10" s="225"/>
    </row>
    <row r="11" spans="1:13" ht="15.5">
      <c r="A11">
        <v>9</v>
      </c>
      <c r="B11" t="str">
        <f t="shared" si="0"/>
        <v>VNPT Bình Định</v>
      </c>
      <c r="C11" s="236" t="s">
        <v>45</v>
      </c>
      <c r="E11" s="225"/>
      <c r="F11" s="225"/>
      <c r="G11" s="225"/>
      <c r="H11" s="225"/>
      <c r="I11" s="225"/>
      <c r="J11" s="225"/>
      <c r="K11" s="225">
        <v>230</v>
      </c>
      <c r="L11" s="225"/>
      <c r="M11">
        <f t="shared" si="1"/>
        <v>1</v>
      </c>
    </row>
    <row r="12" spans="1:13" ht="15.5">
      <c r="A12">
        <v>10</v>
      </c>
      <c r="B12" t="str">
        <f t="shared" si="0"/>
        <v>VNPT Bình Phước</v>
      </c>
      <c r="C12" s="238" t="s">
        <v>50</v>
      </c>
      <c r="E12" s="225"/>
      <c r="F12" s="225"/>
      <c r="G12" s="225"/>
      <c r="H12" s="225"/>
      <c r="I12" s="225"/>
      <c r="J12" s="225"/>
      <c r="K12" s="225"/>
      <c r="L12" s="225"/>
    </row>
    <row r="13" spans="1:13" ht="15.5">
      <c r="A13">
        <v>11</v>
      </c>
      <c r="B13" t="str">
        <f t="shared" si="0"/>
        <v>VNPT Bình Thuận</v>
      </c>
      <c r="C13" s="236" t="s">
        <v>52</v>
      </c>
      <c r="E13" s="225"/>
      <c r="F13" s="225"/>
      <c r="G13" s="225"/>
      <c r="H13" s="225"/>
      <c r="I13" s="225"/>
      <c r="J13" s="225"/>
      <c r="K13" s="225"/>
      <c r="L13" s="225"/>
    </row>
    <row r="14" spans="1:13" ht="15.5">
      <c r="A14">
        <v>12</v>
      </c>
      <c r="B14" t="str">
        <f t="shared" si="0"/>
        <v>VNPT Cà Mau</v>
      </c>
      <c r="C14" s="238" t="s">
        <v>54</v>
      </c>
      <c r="E14" s="225"/>
      <c r="F14" s="225"/>
      <c r="G14" s="225">
        <v>100</v>
      </c>
      <c r="H14" s="225">
        <v>100</v>
      </c>
      <c r="I14" s="225"/>
      <c r="J14" s="225"/>
      <c r="K14" s="225"/>
      <c r="L14" s="225"/>
      <c r="M14">
        <f t="shared" si="1"/>
        <v>2</v>
      </c>
    </row>
    <row r="15" spans="1:13" ht="15.5">
      <c r="A15">
        <v>13</v>
      </c>
      <c r="B15" t="str">
        <f t="shared" si="0"/>
        <v>VNPT Cao Bằng</v>
      </c>
      <c r="C15" s="236" t="s">
        <v>58</v>
      </c>
      <c r="E15" s="225"/>
      <c r="F15" s="225"/>
      <c r="G15" s="225"/>
      <c r="H15" s="225"/>
      <c r="I15" s="225"/>
      <c r="J15" s="225"/>
      <c r="K15" s="225"/>
      <c r="L15" s="225"/>
    </row>
    <row r="16" spans="1:13" ht="15.5">
      <c r="A16">
        <v>14</v>
      </c>
      <c r="B16" t="str">
        <f t="shared" si="0"/>
        <v>VNPT Cần Thơ</v>
      </c>
      <c r="C16" s="238" t="s">
        <v>56</v>
      </c>
      <c r="E16" s="225">
        <v>500</v>
      </c>
      <c r="F16" s="225">
        <v>500</v>
      </c>
      <c r="G16" s="225"/>
      <c r="H16" s="225"/>
      <c r="I16" s="225"/>
      <c r="J16" s="225"/>
      <c r="K16" s="225">
        <v>350</v>
      </c>
      <c r="L16" s="225">
        <v>40</v>
      </c>
      <c r="M16">
        <f t="shared" si="1"/>
        <v>4</v>
      </c>
    </row>
    <row r="17" spans="1:13" ht="15.5">
      <c r="A17">
        <v>15</v>
      </c>
      <c r="B17" t="str">
        <f t="shared" si="0"/>
        <v>VNPT Đà Nẵng</v>
      </c>
      <c r="C17" s="236" t="s">
        <v>60</v>
      </c>
      <c r="E17" s="225">
        <v>2500</v>
      </c>
      <c r="F17" s="225">
        <v>2500</v>
      </c>
      <c r="G17" s="225">
        <v>1000</v>
      </c>
      <c r="H17" s="225"/>
      <c r="I17" s="225"/>
      <c r="J17" s="225">
        <v>1000</v>
      </c>
      <c r="K17" s="225">
        <v>1000</v>
      </c>
      <c r="L17" s="225"/>
      <c r="M17">
        <f t="shared" si="1"/>
        <v>5</v>
      </c>
    </row>
    <row r="18" spans="1:13" ht="15.5">
      <c r="A18">
        <v>16</v>
      </c>
      <c r="B18" t="str">
        <f t="shared" si="0"/>
        <v>VNPT Đắk Lắk</v>
      </c>
      <c r="C18" s="238" t="s">
        <v>62</v>
      </c>
      <c r="E18" s="225"/>
      <c r="F18" s="225"/>
      <c r="G18" s="225"/>
      <c r="H18" s="225"/>
      <c r="I18" s="225"/>
      <c r="J18" s="225"/>
      <c r="K18" s="225"/>
      <c r="L18" s="225"/>
    </row>
    <row r="19" spans="1:13" ht="15.5">
      <c r="A19">
        <v>17</v>
      </c>
      <c r="B19" t="str">
        <f t="shared" si="0"/>
        <v>VNPT Đắk Nông</v>
      </c>
      <c r="C19" s="236" t="s">
        <v>422</v>
      </c>
      <c r="E19" s="225"/>
      <c r="F19" s="225"/>
      <c r="G19" s="225"/>
      <c r="H19" s="225"/>
      <c r="I19" s="225"/>
      <c r="J19" s="225"/>
      <c r="K19" s="225"/>
      <c r="L19" s="225"/>
    </row>
    <row r="20" spans="1:13" ht="15.5">
      <c r="A20">
        <v>18</v>
      </c>
      <c r="B20" t="str">
        <f t="shared" si="0"/>
        <v>VNPT Điện Biên</v>
      </c>
      <c r="C20" s="238" t="s">
        <v>409</v>
      </c>
      <c r="E20" s="225"/>
      <c r="F20" s="225"/>
      <c r="G20" s="225"/>
      <c r="H20" s="225"/>
      <c r="I20" s="225"/>
      <c r="J20" s="225"/>
      <c r="K20" s="225"/>
      <c r="L20" s="225"/>
    </row>
    <row r="21" spans="1:13" ht="15.5">
      <c r="A21">
        <v>19</v>
      </c>
      <c r="B21" t="str">
        <f t="shared" si="0"/>
        <v>VNPT Đồng Nai</v>
      </c>
      <c r="C21" s="236" t="s">
        <v>66</v>
      </c>
      <c r="E21" s="225">
        <v>5000</v>
      </c>
      <c r="F21" s="225"/>
      <c r="G21" s="225"/>
      <c r="H21" s="225"/>
      <c r="I21" s="225"/>
      <c r="J21" s="225"/>
      <c r="K21" s="225">
        <v>1400</v>
      </c>
      <c r="L21" s="225"/>
      <c r="M21">
        <f t="shared" si="1"/>
        <v>2</v>
      </c>
    </row>
    <row r="22" spans="1:13" ht="15.5">
      <c r="A22">
        <v>20</v>
      </c>
      <c r="B22" t="str">
        <f t="shared" si="0"/>
        <v>VNPT Đồng Tháp</v>
      </c>
      <c r="C22" s="238" t="s">
        <v>68</v>
      </c>
      <c r="E22" s="225"/>
      <c r="F22" s="225"/>
      <c r="G22" s="225"/>
      <c r="H22" s="225"/>
      <c r="I22" s="225"/>
      <c r="J22" s="225"/>
      <c r="K22" s="225"/>
      <c r="L22" s="225">
        <v>115</v>
      </c>
      <c r="M22">
        <f t="shared" si="1"/>
        <v>1</v>
      </c>
    </row>
    <row r="23" spans="1:13" ht="15.5">
      <c r="A23">
        <v>21</v>
      </c>
      <c r="B23" t="str">
        <f t="shared" si="0"/>
        <v>VNPT Gia Lai</v>
      </c>
      <c r="C23" s="236" t="s">
        <v>70</v>
      </c>
      <c r="E23" s="225"/>
      <c r="F23" s="225"/>
      <c r="G23" s="225"/>
      <c r="H23" s="225"/>
      <c r="I23" s="225"/>
      <c r="J23" s="225"/>
      <c r="K23" s="225"/>
      <c r="L23" s="225"/>
    </row>
    <row r="24" spans="1:13" ht="15.5">
      <c r="A24">
        <v>22</v>
      </c>
      <c r="B24" t="str">
        <f t="shared" si="0"/>
        <v>VNPT Hà Giang</v>
      </c>
      <c r="C24" s="240" t="s">
        <v>72</v>
      </c>
      <c r="E24" s="225"/>
      <c r="F24" s="225"/>
      <c r="G24" s="225"/>
      <c r="H24" s="225"/>
      <c r="I24" s="225"/>
      <c r="J24" s="225"/>
      <c r="K24" s="225"/>
      <c r="L24" s="225"/>
    </row>
    <row r="25" spans="1:13" ht="15.5">
      <c r="A25">
        <v>23</v>
      </c>
      <c r="B25" t="str">
        <f t="shared" si="0"/>
        <v>VNPT Hà Nam</v>
      </c>
      <c r="C25" s="236" t="s">
        <v>76</v>
      </c>
      <c r="E25" s="225">
        <v>500</v>
      </c>
      <c r="F25" s="225">
        <v>1000</v>
      </c>
      <c r="G25" s="225">
        <v>1000</v>
      </c>
      <c r="H25" s="225">
        <v>500</v>
      </c>
      <c r="I25" s="225">
        <v>1000</v>
      </c>
      <c r="J25" s="225">
        <v>1000</v>
      </c>
      <c r="K25" s="225"/>
      <c r="L25" s="225"/>
      <c r="M25">
        <f t="shared" si="1"/>
        <v>6</v>
      </c>
    </row>
    <row r="26" spans="1:13" ht="15.5">
      <c r="A26">
        <v>24</v>
      </c>
      <c r="B26" t="str">
        <f t="shared" si="0"/>
        <v>VNPT Hà Nội</v>
      </c>
      <c r="C26" s="241" t="s">
        <v>74</v>
      </c>
      <c r="E26" s="225">
        <v>100</v>
      </c>
      <c r="F26" s="225"/>
      <c r="G26" s="225"/>
      <c r="H26" s="225"/>
      <c r="I26" s="225">
        <v>100</v>
      </c>
      <c r="J26" s="225">
        <v>1300</v>
      </c>
      <c r="K26" s="225"/>
      <c r="L26" s="225">
        <v>78</v>
      </c>
      <c r="M26">
        <f t="shared" si="1"/>
        <v>4</v>
      </c>
    </row>
    <row r="27" spans="1:13" ht="15.5">
      <c r="A27">
        <v>25</v>
      </c>
      <c r="B27" t="str">
        <f t="shared" si="0"/>
        <v>VNPT Hà Tĩnh</v>
      </c>
      <c r="C27" s="236" t="s">
        <v>78</v>
      </c>
      <c r="E27" s="225">
        <v>500</v>
      </c>
      <c r="F27" s="225">
        <v>500</v>
      </c>
      <c r="G27" s="225">
        <v>300</v>
      </c>
      <c r="H27" s="225"/>
      <c r="I27" s="225"/>
      <c r="J27" s="225"/>
      <c r="K27" s="225"/>
      <c r="L27" s="225"/>
      <c r="M27">
        <f t="shared" si="1"/>
        <v>3</v>
      </c>
    </row>
    <row r="28" spans="1:13" ht="15.5">
      <c r="A28">
        <v>26</v>
      </c>
      <c r="B28" t="str">
        <f t="shared" si="0"/>
        <v>VNPT Hải Dương</v>
      </c>
      <c r="C28" s="238" t="s">
        <v>82</v>
      </c>
      <c r="E28" s="225"/>
      <c r="F28" s="225"/>
      <c r="G28" s="225"/>
      <c r="H28" s="225"/>
      <c r="I28" s="225"/>
      <c r="J28" s="225"/>
      <c r="K28" s="225"/>
      <c r="L28" s="225"/>
    </row>
    <row r="29" spans="1:13" ht="15.5">
      <c r="A29">
        <v>27</v>
      </c>
      <c r="B29" t="str">
        <f t="shared" si="0"/>
        <v>VNPT Hải Phòng</v>
      </c>
      <c r="C29" s="236" t="s">
        <v>84</v>
      </c>
      <c r="E29" s="225"/>
      <c r="F29" s="225">
        <v>500</v>
      </c>
      <c r="G29" s="225"/>
      <c r="H29" s="225">
        <v>1500</v>
      </c>
      <c r="I29" s="225">
        <v>2500</v>
      </c>
      <c r="J29" s="225"/>
      <c r="K29" s="225">
        <v>800</v>
      </c>
      <c r="L29" s="225"/>
      <c r="M29">
        <f t="shared" si="1"/>
        <v>4</v>
      </c>
    </row>
    <row r="30" spans="1:13" ht="15.5">
      <c r="A30">
        <v>28</v>
      </c>
      <c r="B30" t="str">
        <f t="shared" si="0"/>
        <v>VNPT Hậu Giang</v>
      </c>
      <c r="C30" s="238" t="s">
        <v>86</v>
      </c>
      <c r="E30" s="225"/>
      <c r="F30" s="225"/>
      <c r="G30" s="225"/>
      <c r="H30" s="225"/>
      <c r="I30" s="225"/>
      <c r="J30" s="225"/>
      <c r="K30" s="225"/>
      <c r="L30" s="225"/>
    </row>
    <row r="31" spans="1:13" ht="15.5">
      <c r="A31">
        <v>29</v>
      </c>
      <c r="B31" t="str">
        <f t="shared" si="0"/>
        <v>VNPT Hòa Bình</v>
      </c>
      <c r="C31" s="236" t="s">
        <v>80</v>
      </c>
      <c r="E31" s="225">
        <v>400</v>
      </c>
      <c r="F31" s="225">
        <v>600</v>
      </c>
      <c r="G31" s="225">
        <v>400</v>
      </c>
      <c r="H31" s="225">
        <v>400</v>
      </c>
      <c r="I31" s="225">
        <v>400</v>
      </c>
      <c r="J31" s="225">
        <v>600</v>
      </c>
      <c r="K31" s="225">
        <v>420</v>
      </c>
      <c r="L31" s="225">
        <v>50</v>
      </c>
      <c r="M31">
        <f t="shared" si="1"/>
        <v>8</v>
      </c>
    </row>
    <row r="32" spans="1:13" ht="15.5">
      <c r="A32">
        <v>30</v>
      </c>
      <c r="B32" t="str">
        <f t="shared" si="0"/>
        <v>VNPT Hưng Yên</v>
      </c>
      <c r="C32" s="238" t="s">
        <v>89</v>
      </c>
      <c r="E32" s="225">
        <v>500</v>
      </c>
      <c r="F32" s="225">
        <v>200</v>
      </c>
      <c r="G32" s="225"/>
      <c r="H32" s="225">
        <v>500</v>
      </c>
      <c r="I32" s="225">
        <v>700</v>
      </c>
      <c r="J32" s="225">
        <v>500</v>
      </c>
      <c r="K32" s="225">
        <v>350</v>
      </c>
      <c r="L32" s="225">
        <v>65</v>
      </c>
      <c r="M32">
        <f t="shared" si="1"/>
        <v>7</v>
      </c>
    </row>
    <row r="33" spans="1:13" ht="15.5">
      <c r="A33">
        <v>31</v>
      </c>
      <c r="B33" t="str">
        <f t="shared" si="0"/>
        <v>VNPT Kiên Giang</v>
      </c>
      <c r="C33" s="236" t="s">
        <v>93</v>
      </c>
      <c r="E33" s="225"/>
      <c r="F33" s="225"/>
      <c r="G33" s="225"/>
      <c r="H33" s="225">
        <v>500</v>
      </c>
      <c r="I33" s="225"/>
      <c r="J33" s="225">
        <v>200</v>
      </c>
      <c r="K33" s="225">
        <v>744</v>
      </c>
      <c r="L33" s="225">
        <v>77</v>
      </c>
      <c r="M33">
        <f t="shared" si="1"/>
        <v>4</v>
      </c>
    </row>
    <row r="34" spans="1:13" ht="15.5">
      <c r="A34">
        <v>32</v>
      </c>
      <c r="B34" t="str">
        <f t="shared" si="0"/>
        <v>VNPT Kon Tum</v>
      </c>
      <c r="C34" s="238" t="s">
        <v>95</v>
      </c>
      <c r="E34" s="225"/>
      <c r="F34" s="225"/>
      <c r="G34" s="225">
        <v>70</v>
      </c>
      <c r="H34" s="225">
        <v>30</v>
      </c>
      <c r="I34" s="225">
        <v>110</v>
      </c>
      <c r="J34" s="225"/>
      <c r="K34" s="225">
        <v>110</v>
      </c>
      <c r="L34" s="225"/>
      <c r="M34">
        <f t="shared" si="1"/>
        <v>4</v>
      </c>
    </row>
    <row r="35" spans="1:13" ht="15.5">
      <c r="A35">
        <v>33</v>
      </c>
      <c r="B35" t="str">
        <f t="shared" si="0"/>
        <v>VNPT Khánh Hòa</v>
      </c>
      <c r="C35" s="236" t="s">
        <v>91</v>
      </c>
      <c r="E35" s="225"/>
      <c r="F35" s="225"/>
      <c r="G35" s="225"/>
      <c r="H35" s="225"/>
      <c r="I35" s="225"/>
      <c r="J35" s="225"/>
      <c r="K35" s="225"/>
      <c r="L35" s="225"/>
    </row>
    <row r="36" spans="1:13" ht="15.5">
      <c r="A36">
        <v>34</v>
      </c>
      <c r="B36" t="str">
        <f t="shared" si="0"/>
        <v>VNPT Lai Châu</v>
      </c>
      <c r="C36" s="241" t="s">
        <v>99</v>
      </c>
      <c r="E36" s="225"/>
      <c r="F36" s="225"/>
      <c r="G36" s="225"/>
      <c r="H36" s="225"/>
      <c r="I36" s="225"/>
      <c r="J36" s="225"/>
      <c r="K36" s="225"/>
      <c r="L36" s="225"/>
    </row>
    <row r="37" spans="1:13" ht="15.5">
      <c r="A37">
        <v>35</v>
      </c>
      <c r="B37" t="str">
        <f t="shared" si="0"/>
        <v>VNPT Lạng Sơn</v>
      </c>
      <c r="C37" s="236" t="s">
        <v>101</v>
      </c>
      <c r="E37" s="225"/>
      <c r="F37" s="225"/>
      <c r="G37" s="225"/>
      <c r="H37" s="225"/>
      <c r="I37" s="225"/>
      <c r="J37" s="225"/>
      <c r="K37" s="225"/>
      <c r="L37" s="225"/>
    </row>
    <row r="38" spans="1:13" ht="15.5">
      <c r="A38">
        <v>36</v>
      </c>
      <c r="B38" t="str">
        <f t="shared" si="0"/>
        <v>VNPT Lào Cai</v>
      </c>
      <c r="C38" s="242" t="s">
        <v>103</v>
      </c>
      <c r="E38" s="225"/>
      <c r="F38" s="225"/>
      <c r="G38" s="225"/>
      <c r="H38" s="225"/>
      <c r="I38" s="225"/>
      <c r="J38" s="225"/>
      <c r="K38" s="225"/>
      <c r="L38" s="225"/>
    </row>
    <row r="39" spans="1:13" ht="15.5">
      <c r="A39">
        <v>37</v>
      </c>
      <c r="B39" t="str">
        <f t="shared" si="0"/>
        <v>VNPT Lâm Đồng</v>
      </c>
      <c r="C39" s="236" t="s">
        <v>97</v>
      </c>
      <c r="E39" s="225"/>
      <c r="F39" s="225"/>
      <c r="G39" s="225">
        <v>600</v>
      </c>
      <c r="H39" s="225"/>
      <c r="I39" s="225"/>
      <c r="J39" s="225"/>
      <c r="K39" s="225"/>
      <c r="L39" s="225"/>
      <c r="M39">
        <f t="shared" si="1"/>
        <v>1</v>
      </c>
    </row>
    <row r="40" spans="1:13" ht="15.5">
      <c r="A40">
        <v>38</v>
      </c>
      <c r="B40" t="str">
        <f t="shared" si="0"/>
        <v>VNPT Long An</v>
      </c>
      <c r="C40" s="239" t="s">
        <v>105</v>
      </c>
      <c r="E40" s="225"/>
      <c r="F40" s="225"/>
      <c r="G40" s="225"/>
      <c r="H40" s="225">
        <v>40</v>
      </c>
      <c r="I40" s="225"/>
      <c r="J40" s="225"/>
      <c r="K40" s="225"/>
      <c r="L40" s="225"/>
      <c r="M40">
        <f t="shared" si="1"/>
        <v>1</v>
      </c>
    </row>
    <row r="41" spans="1:13" ht="15.5">
      <c r="A41">
        <v>39</v>
      </c>
      <c r="B41" t="str">
        <f t="shared" si="0"/>
        <v>VNPT Nam Định</v>
      </c>
      <c r="C41" s="236" t="s">
        <v>107</v>
      </c>
      <c r="E41" s="225"/>
      <c r="F41" s="225"/>
      <c r="G41" s="225"/>
      <c r="H41" s="225"/>
      <c r="I41" s="225"/>
      <c r="J41" s="225"/>
      <c r="K41" s="225"/>
      <c r="L41" s="225"/>
    </row>
    <row r="42" spans="1:13" ht="15.5">
      <c r="A42">
        <v>40</v>
      </c>
      <c r="B42" t="str">
        <f t="shared" si="0"/>
        <v>VNPT Ninh Bình</v>
      </c>
      <c r="C42" s="238" t="s">
        <v>111</v>
      </c>
      <c r="E42" s="225"/>
      <c r="F42" s="225"/>
      <c r="G42" s="225"/>
      <c r="H42" s="225"/>
      <c r="I42" s="225"/>
      <c r="J42" s="225"/>
      <c r="K42" s="225"/>
      <c r="L42" s="225"/>
    </row>
    <row r="43" spans="1:13" ht="15.5">
      <c r="A43">
        <v>41</v>
      </c>
      <c r="B43" t="str">
        <f t="shared" si="0"/>
        <v>VNPT Ninh Thuận</v>
      </c>
      <c r="C43" s="243" t="s">
        <v>113</v>
      </c>
      <c r="E43" s="225"/>
      <c r="F43" s="225"/>
      <c r="G43" s="225"/>
      <c r="H43" s="225"/>
      <c r="I43" s="225"/>
      <c r="J43" s="225"/>
      <c r="K43" s="225"/>
      <c r="L43" s="225"/>
    </row>
    <row r="44" spans="1:13" ht="15.5">
      <c r="A44">
        <v>42</v>
      </c>
      <c r="B44" t="str">
        <f t="shared" si="0"/>
        <v>VNPT Nghệ An</v>
      </c>
      <c r="C44" s="238" t="s">
        <v>109</v>
      </c>
      <c r="E44" s="225"/>
      <c r="F44" s="225">
        <v>50</v>
      </c>
      <c r="G44" s="225"/>
      <c r="H44" s="225"/>
      <c r="I44" s="225"/>
      <c r="J44" s="225"/>
      <c r="K44" s="225"/>
      <c r="L44" s="225"/>
      <c r="M44">
        <f t="shared" si="1"/>
        <v>1</v>
      </c>
    </row>
    <row r="45" spans="1:13" ht="15.5">
      <c r="A45">
        <v>43</v>
      </c>
      <c r="B45" t="str">
        <f t="shared" si="0"/>
        <v>VNPT Phú Thọ</v>
      </c>
      <c r="C45" s="236" t="s">
        <v>115</v>
      </c>
      <c r="E45" s="225"/>
      <c r="F45" s="225"/>
      <c r="G45" s="225"/>
      <c r="H45" s="225"/>
      <c r="I45" s="225"/>
      <c r="J45" s="225"/>
      <c r="K45" s="225"/>
      <c r="L45" s="225"/>
    </row>
    <row r="46" spans="1:13" ht="15.5">
      <c r="A46">
        <v>44</v>
      </c>
      <c r="B46" t="str">
        <f t="shared" si="0"/>
        <v>VNPT Phú Yên</v>
      </c>
      <c r="C46" s="243" t="s">
        <v>117</v>
      </c>
      <c r="E46" s="225">
        <v>350</v>
      </c>
      <c r="F46" s="225">
        <v>400</v>
      </c>
      <c r="G46" s="225">
        <v>400</v>
      </c>
      <c r="H46" s="225">
        <v>500</v>
      </c>
      <c r="I46" s="225">
        <v>500</v>
      </c>
      <c r="J46" s="225">
        <v>500</v>
      </c>
      <c r="K46" s="225"/>
      <c r="L46" s="225"/>
      <c r="M46">
        <f t="shared" si="1"/>
        <v>6</v>
      </c>
    </row>
    <row r="47" spans="1:13" ht="15.5">
      <c r="A47">
        <v>45</v>
      </c>
      <c r="B47" t="str">
        <f t="shared" si="0"/>
        <v>VNPT Quảng Bình</v>
      </c>
      <c r="C47" s="243" t="s">
        <v>119</v>
      </c>
      <c r="E47" s="225"/>
      <c r="F47" s="225"/>
      <c r="G47" s="225"/>
      <c r="H47" s="225"/>
      <c r="I47" s="225"/>
      <c r="J47" s="225"/>
      <c r="K47" s="225"/>
      <c r="L47" s="225"/>
    </row>
    <row r="48" spans="1:13" ht="15.5">
      <c r="A48">
        <v>46</v>
      </c>
      <c r="B48" t="str">
        <f t="shared" si="0"/>
        <v>VNPT Quảng Nam</v>
      </c>
      <c r="C48" s="238" t="s">
        <v>121</v>
      </c>
      <c r="E48" s="225"/>
      <c r="F48" s="225"/>
      <c r="G48" s="225"/>
      <c r="H48" s="225">
        <v>600</v>
      </c>
      <c r="I48" s="225">
        <v>800</v>
      </c>
      <c r="J48" s="225">
        <v>100</v>
      </c>
      <c r="K48" s="225"/>
      <c r="L48" s="225">
        <v>90</v>
      </c>
      <c r="M48">
        <f t="shared" si="1"/>
        <v>4</v>
      </c>
    </row>
    <row r="49" spans="1:13" ht="15.5">
      <c r="A49">
        <v>47</v>
      </c>
      <c r="B49" t="str">
        <f t="shared" si="0"/>
        <v>VNPT Quảng Ninh</v>
      </c>
      <c r="C49" s="243" t="s">
        <v>125</v>
      </c>
      <c r="E49" s="225">
        <v>400</v>
      </c>
      <c r="F49" s="225"/>
      <c r="G49" s="225">
        <v>100</v>
      </c>
      <c r="H49" s="225">
        <v>100</v>
      </c>
      <c r="I49" s="225"/>
      <c r="J49" s="225">
        <v>200</v>
      </c>
      <c r="K49" s="225">
        <v>250</v>
      </c>
      <c r="L49" s="225">
        <v>20</v>
      </c>
      <c r="M49">
        <f t="shared" si="1"/>
        <v>6</v>
      </c>
    </row>
    <row r="50" spans="1:13" ht="15.5">
      <c r="A50">
        <v>48</v>
      </c>
      <c r="B50" t="str">
        <f t="shared" si="0"/>
        <v>VNPT Quảng Ngãi</v>
      </c>
      <c r="C50" s="238" t="s">
        <v>123</v>
      </c>
      <c r="E50" s="225"/>
      <c r="F50" s="225"/>
      <c r="G50" s="225"/>
      <c r="H50" s="225"/>
      <c r="I50" s="225"/>
      <c r="J50" s="225"/>
      <c r="K50" s="225"/>
      <c r="L50" s="225"/>
    </row>
    <row r="51" spans="1:13" ht="15.5">
      <c r="A51">
        <v>49</v>
      </c>
      <c r="B51" t="str">
        <f t="shared" si="0"/>
        <v>VNPT Quảng Trị</v>
      </c>
      <c r="C51" s="236" t="s">
        <v>423</v>
      </c>
      <c r="E51" s="225"/>
      <c r="F51" s="225"/>
      <c r="G51" s="225"/>
      <c r="H51" s="225"/>
      <c r="I51" s="225"/>
      <c r="J51" s="225"/>
      <c r="K51" s="225"/>
      <c r="L51" s="225"/>
    </row>
    <row r="52" spans="1:13" ht="15.5">
      <c r="A52">
        <v>50</v>
      </c>
      <c r="B52" t="str">
        <f t="shared" si="0"/>
        <v>VNPT Sóc Trăng</v>
      </c>
      <c r="C52" s="238" t="s">
        <v>131</v>
      </c>
      <c r="E52" s="225"/>
      <c r="F52" s="225"/>
      <c r="G52" s="225"/>
      <c r="H52" s="225"/>
      <c r="I52" s="225"/>
      <c r="J52" s="225"/>
      <c r="K52" s="225"/>
      <c r="L52" s="225"/>
    </row>
    <row r="53" spans="1:13" ht="15.5">
      <c r="A53">
        <v>51</v>
      </c>
      <c r="B53" t="str">
        <f t="shared" si="0"/>
        <v>VNPT Sơn La</v>
      </c>
      <c r="C53" s="236" t="s">
        <v>129</v>
      </c>
      <c r="E53" s="225"/>
      <c r="F53" s="225"/>
      <c r="G53" s="225"/>
      <c r="H53" s="225"/>
      <c r="I53" s="225"/>
      <c r="J53" s="225"/>
      <c r="K53" s="225"/>
      <c r="L53" s="225"/>
    </row>
    <row r="54" spans="1:13" ht="15.5">
      <c r="A54">
        <v>52</v>
      </c>
      <c r="B54" t="str">
        <f t="shared" si="0"/>
        <v>VNPT Tây Ninh</v>
      </c>
      <c r="C54" s="238" t="s">
        <v>133</v>
      </c>
      <c r="E54" s="225"/>
      <c r="F54" s="225"/>
      <c r="G54" s="225"/>
      <c r="H54" s="225"/>
      <c r="I54" s="225"/>
      <c r="J54" s="225"/>
      <c r="K54" s="225"/>
      <c r="L54" s="225"/>
    </row>
    <row r="55" spans="1:13" ht="15.5">
      <c r="A55">
        <v>53</v>
      </c>
      <c r="B55" t="str">
        <f t="shared" si="0"/>
        <v>VNPT Tiền Giang</v>
      </c>
      <c r="C55" s="236" t="s">
        <v>144</v>
      </c>
      <c r="E55" s="225"/>
      <c r="F55" s="225"/>
      <c r="G55" s="225"/>
      <c r="H55" s="225"/>
      <c r="I55" s="225"/>
      <c r="J55" s="225"/>
      <c r="K55" s="225"/>
      <c r="L55" s="225"/>
    </row>
    <row r="56" spans="1:13" ht="15.5">
      <c r="A56">
        <v>54</v>
      </c>
      <c r="B56" t="str">
        <f t="shared" si="0"/>
        <v>VNPT Tuyên Quang</v>
      </c>
      <c r="C56" s="238" t="s">
        <v>148</v>
      </c>
      <c r="E56" s="225"/>
      <c r="F56" s="225"/>
      <c r="G56" s="225"/>
      <c r="H56" s="225"/>
      <c r="I56" s="225"/>
      <c r="J56" s="225"/>
      <c r="K56" s="225"/>
      <c r="L56" s="225"/>
    </row>
    <row r="57" spans="1:13" ht="15.5">
      <c r="A57">
        <v>55</v>
      </c>
      <c r="B57" t="str">
        <f t="shared" si="0"/>
        <v>VNPT Thái Bình</v>
      </c>
      <c r="C57" s="244" t="s">
        <v>424</v>
      </c>
      <c r="E57" s="225"/>
      <c r="F57" s="225"/>
      <c r="G57" s="225"/>
      <c r="H57" s="225"/>
      <c r="I57" s="225"/>
      <c r="J57" s="225"/>
      <c r="K57" s="225"/>
      <c r="L57" s="225"/>
    </row>
    <row r="58" spans="1:13" ht="15.5">
      <c r="A58">
        <v>56</v>
      </c>
      <c r="B58" t="str">
        <f t="shared" si="0"/>
        <v>VNPT Thái nguyên</v>
      </c>
      <c r="C58" s="238" t="s">
        <v>425</v>
      </c>
      <c r="E58" s="225"/>
      <c r="F58" s="225">
        <v>300</v>
      </c>
      <c r="G58" s="225">
        <v>100</v>
      </c>
      <c r="H58" s="225">
        <v>100</v>
      </c>
      <c r="I58" s="225">
        <v>200</v>
      </c>
      <c r="J58" s="225">
        <v>200</v>
      </c>
      <c r="K58" s="225"/>
      <c r="L58" s="225"/>
      <c r="M58">
        <f t="shared" si="1"/>
        <v>5</v>
      </c>
    </row>
    <row r="59" spans="1:13" ht="15.5">
      <c r="A59">
        <v>57</v>
      </c>
      <c r="B59" t="str">
        <f t="shared" si="0"/>
        <v>VNPT Thanh Hóa</v>
      </c>
      <c r="C59" s="245" t="s">
        <v>139</v>
      </c>
      <c r="E59" s="225"/>
      <c r="F59" s="225"/>
      <c r="G59" s="225">
        <v>500</v>
      </c>
      <c r="H59" s="225">
        <v>400</v>
      </c>
      <c r="I59" s="225">
        <v>450</v>
      </c>
      <c r="J59" s="225">
        <v>500</v>
      </c>
      <c r="K59" s="225"/>
      <c r="L59" s="225">
        <v>25</v>
      </c>
      <c r="M59">
        <f t="shared" si="1"/>
        <v>5</v>
      </c>
    </row>
    <row r="60" spans="1:13" ht="15.5">
      <c r="A60">
        <v>58</v>
      </c>
      <c r="B60" t="str">
        <f t="shared" si="0"/>
        <v>VNPT Thừa Thiên Huế</v>
      </c>
      <c r="C60" s="243" t="s">
        <v>142</v>
      </c>
      <c r="E60" s="225"/>
      <c r="F60" s="225"/>
      <c r="G60" s="225"/>
      <c r="H60" s="225"/>
      <c r="I60" s="225"/>
      <c r="J60" s="225"/>
      <c r="K60" s="225"/>
      <c r="L60" s="225"/>
    </row>
    <row r="61" spans="1:13" ht="15.5">
      <c r="A61">
        <v>59</v>
      </c>
      <c r="B61" t="str">
        <f t="shared" si="0"/>
        <v>VNPT Trà Vinh</v>
      </c>
      <c r="C61" s="236" t="s">
        <v>146</v>
      </c>
      <c r="E61" s="225"/>
      <c r="F61" s="225"/>
      <c r="G61" s="225"/>
      <c r="H61" s="225"/>
      <c r="I61" s="225"/>
      <c r="J61" s="225"/>
      <c r="K61" s="225"/>
      <c r="L61" s="225"/>
    </row>
    <row r="62" spans="1:13" ht="15.5">
      <c r="A62">
        <v>60</v>
      </c>
      <c r="B62" t="str">
        <f t="shared" si="0"/>
        <v>VNPT Vĩnh Long</v>
      </c>
      <c r="C62" s="238" t="s">
        <v>150</v>
      </c>
      <c r="E62" s="225"/>
      <c r="F62" s="225"/>
      <c r="G62" s="225">
        <v>300</v>
      </c>
      <c r="H62" s="225"/>
      <c r="I62" s="225"/>
      <c r="J62" s="225"/>
      <c r="K62" s="225"/>
      <c r="L62" s="225"/>
      <c r="M62">
        <f t="shared" si="1"/>
        <v>1</v>
      </c>
    </row>
    <row r="63" spans="1:13" ht="15.5">
      <c r="A63">
        <v>61</v>
      </c>
      <c r="B63" t="str">
        <f t="shared" si="0"/>
        <v>VNPT Vĩnh Phúc</v>
      </c>
      <c r="C63" s="243" t="s">
        <v>152</v>
      </c>
      <c r="E63" s="225"/>
      <c r="F63" s="225"/>
      <c r="G63" s="225"/>
      <c r="H63" s="225"/>
      <c r="I63" s="225"/>
      <c r="J63" s="225"/>
      <c r="K63" s="225"/>
      <c r="L63" s="225"/>
    </row>
    <row r="64" spans="1:13" ht="15.5">
      <c r="A64">
        <v>62</v>
      </c>
      <c r="B64" t="str">
        <f t="shared" si="0"/>
        <v>VNPT Yên Bái</v>
      </c>
      <c r="C64" s="238" t="s">
        <v>154</v>
      </c>
      <c r="E64" s="225">
        <v>500</v>
      </c>
      <c r="F64" s="225">
        <v>500</v>
      </c>
      <c r="G64" s="225">
        <v>500</v>
      </c>
      <c r="H64" s="225">
        <v>500</v>
      </c>
      <c r="I64" s="225"/>
      <c r="J64" s="225"/>
      <c r="K64" s="225"/>
      <c r="L64" s="225"/>
      <c r="M64">
        <f t="shared" si="1"/>
        <v>4</v>
      </c>
    </row>
    <row r="65" spans="1:13" ht="15.5">
      <c r="A65">
        <v>63</v>
      </c>
      <c r="B65" t="str">
        <f t="shared" si="0"/>
        <v>VNPT TP Hồ Chí Minh</v>
      </c>
      <c r="C65" s="245" t="s">
        <v>426</v>
      </c>
      <c r="E65" s="225"/>
      <c r="F65" s="225"/>
      <c r="G65" s="225"/>
      <c r="H65" s="225"/>
      <c r="I65" s="225">
        <v>100</v>
      </c>
      <c r="J65" s="225"/>
      <c r="K65" s="225"/>
      <c r="L65" s="225"/>
      <c r="M65">
        <f t="shared" si="1"/>
        <v>1</v>
      </c>
    </row>
    <row r="66" spans="1:13">
      <c r="E66" s="226">
        <v>12750</v>
      </c>
      <c r="F66" s="226">
        <v>8050</v>
      </c>
      <c r="G66" s="226">
        <v>6370</v>
      </c>
      <c r="H66" s="226">
        <v>6770</v>
      </c>
      <c r="I66" s="226">
        <v>6860</v>
      </c>
      <c r="J66" s="226">
        <v>7600</v>
      </c>
      <c r="K66" s="226">
        <v>6804</v>
      </c>
      <c r="L66" s="226">
        <v>800</v>
      </c>
    </row>
  </sheetData>
  <autoFilter ref="E1:M66" xr:uid="{00000000-0009-0000-0000-000007000000}"/>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33"/>
  <sheetViews>
    <sheetView workbookViewId="0">
      <selection activeCell="S6" sqref="S6"/>
    </sheetView>
  </sheetViews>
  <sheetFormatPr defaultRowHeight="14"/>
  <cols>
    <col min="2" max="2" width="14.75" customWidth="1"/>
    <col min="15" max="15" width="13" customWidth="1"/>
  </cols>
  <sheetData>
    <row r="2" spans="1:19">
      <c r="A2" t="s">
        <v>427</v>
      </c>
      <c r="B2" t="s">
        <v>24</v>
      </c>
      <c r="C2" t="s">
        <v>485</v>
      </c>
      <c r="D2" t="s">
        <v>486</v>
      </c>
      <c r="E2">
        <v>43633</v>
      </c>
      <c r="F2">
        <v>6</v>
      </c>
      <c r="G2" t="s">
        <v>491</v>
      </c>
      <c r="H2">
        <v>44056</v>
      </c>
      <c r="I2" t="s">
        <v>419</v>
      </c>
      <c r="J2" t="s">
        <v>26</v>
      </c>
      <c r="K2">
        <v>829150</v>
      </c>
      <c r="L2">
        <v>3794</v>
      </c>
      <c r="O2" s="27" t="s">
        <v>24</v>
      </c>
      <c r="P2" s="246">
        <v>3794</v>
      </c>
      <c r="R2">
        <f>VLOOKUP(O2,B2:L32,11,FALSE)</f>
        <v>3794</v>
      </c>
      <c r="S2" t="b">
        <f>P2=R2</f>
        <v>1</v>
      </c>
    </row>
    <row r="3" spans="1:19">
      <c r="A3" t="s">
        <v>428</v>
      </c>
      <c r="B3" t="s">
        <v>420</v>
      </c>
      <c r="C3" t="s">
        <v>485</v>
      </c>
      <c r="D3" t="s">
        <v>486</v>
      </c>
      <c r="E3">
        <v>43633</v>
      </c>
      <c r="F3">
        <v>6</v>
      </c>
      <c r="G3" t="s">
        <v>491</v>
      </c>
      <c r="H3">
        <v>44056</v>
      </c>
      <c r="I3" t="s">
        <v>419</v>
      </c>
      <c r="J3" t="s">
        <v>26</v>
      </c>
      <c r="K3">
        <v>829150</v>
      </c>
      <c r="L3">
        <v>400</v>
      </c>
      <c r="O3" s="27" t="s">
        <v>48</v>
      </c>
      <c r="P3" s="246">
        <v>1000</v>
      </c>
      <c r="R3">
        <f t="shared" ref="R3:R32" si="0">VLOOKUP(O3,B3:L33,11,FALSE)</f>
        <v>1000</v>
      </c>
      <c r="S3" t="b">
        <f t="shared" ref="S3:S32" si="1">P3=R3</f>
        <v>1</v>
      </c>
    </row>
    <row r="4" spans="1:19">
      <c r="A4" t="s">
        <v>47</v>
      </c>
      <c r="B4" t="s">
        <v>48</v>
      </c>
      <c r="C4" t="s">
        <v>485</v>
      </c>
      <c r="D4" t="s">
        <v>486</v>
      </c>
      <c r="E4">
        <v>43633</v>
      </c>
      <c r="F4">
        <v>6</v>
      </c>
      <c r="G4" t="s">
        <v>491</v>
      </c>
      <c r="H4">
        <v>44056</v>
      </c>
      <c r="I4" t="s">
        <v>419</v>
      </c>
      <c r="J4" t="s">
        <v>26</v>
      </c>
      <c r="K4">
        <v>829150</v>
      </c>
      <c r="L4">
        <v>1000</v>
      </c>
      <c r="O4" s="27" t="s">
        <v>50</v>
      </c>
      <c r="P4" s="246">
        <v>926</v>
      </c>
      <c r="R4">
        <f t="shared" si="0"/>
        <v>926</v>
      </c>
      <c r="S4" t="b">
        <f t="shared" si="1"/>
        <v>1</v>
      </c>
    </row>
    <row r="5" spans="1:19">
      <c r="A5" t="s">
        <v>434</v>
      </c>
      <c r="B5" t="s">
        <v>50</v>
      </c>
      <c r="C5" t="s">
        <v>485</v>
      </c>
      <c r="D5" t="s">
        <v>486</v>
      </c>
      <c r="E5">
        <v>43633</v>
      </c>
      <c r="F5">
        <v>6</v>
      </c>
      <c r="G5" t="s">
        <v>491</v>
      </c>
      <c r="H5">
        <v>44056</v>
      </c>
      <c r="I5" t="s">
        <v>419</v>
      </c>
      <c r="J5" t="s">
        <v>26</v>
      </c>
      <c r="K5">
        <v>829150</v>
      </c>
      <c r="L5">
        <v>926</v>
      </c>
      <c r="O5" s="27" t="s">
        <v>58</v>
      </c>
      <c r="P5" s="246">
        <v>158</v>
      </c>
      <c r="R5">
        <f t="shared" si="0"/>
        <v>158</v>
      </c>
      <c r="S5" t="b">
        <f t="shared" si="1"/>
        <v>1</v>
      </c>
    </row>
    <row r="6" spans="1:19">
      <c r="A6" t="s">
        <v>437</v>
      </c>
      <c r="B6" t="s">
        <v>58</v>
      </c>
      <c r="C6" t="s">
        <v>485</v>
      </c>
      <c r="D6" t="s">
        <v>486</v>
      </c>
      <c r="E6">
        <v>43633</v>
      </c>
      <c r="F6">
        <v>6</v>
      </c>
      <c r="G6" t="s">
        <v>491</v>
      </c>
      <c r="H6">
        <v>44056</v>
      </c>
      <c r="I6" t="s">
        <v>419</v>
      </c>
      <c r="J6" t="s">
        <v>26</v>
      </c>
      <c r="K6">
        <v>829150</v>
      </c>
      <c r="L6">
        <v>158</v>
      </c>
      <c r="O6" s="27" t="s">
        <v>56</v>
      </c>
      <c r="P6" s="246">
        <v>840</v>
      </c>
      <c r="R6">
        <f t="shared" si="0"/>
        <v>100</v>
      </c>
      <c r="S6" t="b">
        <f t="shared" si="1"/>
        <v>0</v>
      </c>
    </row>
    <row r="7" spans="1:19">
      <c r="A7" t="s">
        <v>438</v>
      </c>
      <c r="B7" t="s">
        <v>56</v>
      </c>
      <c r="C7" t="s">
        <v>485</v>
      </c>
      <c r="D7" t="s">
        <v>486</v>
      </c>
      <c r="E7">
        <v>43633</v>
      </c>
      <c r="F7">
        <v>6</v>
      </c>
      <c r="G7" t="s">
        <v>491</v>
      </c>
      <c r="H7">
        <v>44056</v>
      </c>
      <c r="I7" t="s">
        <v>419</v>
      </c>
      <c r="J7" t="s">
        <v>26</v>
      </c>
      <c r="K7">
        <v>829150</v>
      </c>
      <c r="L7">
        <v>100</v>
      </c>
      <c r="O7" s="27" t="s">
        <v>409</v>
      </c>
      <c r="P7" s="246">
        <v>350</v>
      </c>
      <c r="R7">
        <f t="shared" si="0"/>
        <v>350</v>
      </c>
      <c r="S7" t="b">
        <f t="shared" si="1"/>
        <v>1</v>
      </c>
    </row>
    <row r="8" spans="1:19">
      <c r="A8" t="s">
        <v>411</v>
      </c>
      <c r="B8" t="s">
        <v>409</v>
      </c>
      <c r="C8" t="s">
        <v>485</v>
      </c>
      <c r="D8" t="s">
        <v>486</v>
      </c>
      <c r="E8">
        <v>43633</v>
      </c>
      <c r="F8">
        <v>6</v>
      </c>
      <c r="G8" t="s">
        <v>491</v>
      </c>
      <c r="H8">
        <v>44056</v>
      </c>
      <c r="I8" t="s">
        <v>419</v>
      </c>
      <c r="J8" t="s">
        <v>26</v>
      </c>
      <c r="K8">
        <v>829150</v>
      </c>
      <c r="L8">
        <v>350</v>
      </c>
      <c r="O8" s="27" t="s">
        <v>68</v>
      </c>
      <c r="P8" s="246">
        <v>1824</v>
      </c>
      <c r="R8">
        <f t="shared" si="0"/>
        <v>1824</v>
      </c>
      <c r="S8" t="b">
        <f t="shared" si="1"/>
        <v>1</v>
      </c>
    </row>
    <row r="9" spans="1:19">
      <c r="A9" t="s">
        <v>442</v>
      </c>
      <c r="B9" t="s">
        <v>68</v>
      </c>
      <c r="C9" t="s">
        <v>485</v>
      </c>
      <c r="D9" t="s">
        <v>486</v>
      </c>
      <c r="E9">
        <v>43633</v>
      </c>
      <c r="F9">
        <v>6</v>
      </c>
      <c r="G9" t="s">
        <v>491</v>
      </c>
      <c r="H9">
        <v>44056</v>
      </c>
      <c r="I9" t="s">
        <v>419</v>
      </c>
      <c r="J9" t="s">
        <v>26</v>
      </c>
      <c r="K9">
        <v>829150</v>
      </c>
      <c r="L9">
        <v>1824</v>
      </c>
      <c r="O9" s="27" t="s">
        <v>70</v>
      </c>
      <c r="P9" s="246">
        <v>650</v>
      </c>
      <c r="R9">
        <f t="shared" si="0"/>
        <v>650</v>
      </c>
      <c r="S9" t="b">
        <f t="shared" si="1"/>
        <v>1</v>
      </c>
    </row>
    <row r="10" spans="1:19">
      <c r="A10" t="s">
        <v>443</v>
      </c>
      <c r="B10" t="s">
        <v>70</v>
      </c>
      <c r="C10" t="s">
        <v>485</v>
      </c>
      <c r="D10" t="s">
        <v>486</v>
      </c>
      <c r="E10">
        <v>43633</v>
      </c>
      <c r="F10">
        <v>6</v>
      </c>
      <c r="G10" t="s">
        <v>491</v>
      </c>
      <c r="H10">
        <v>44056</v>
      </c>
      <c r="I10" t="s">
        <v>419</v>
      </c>
      <c r="J10" t="s">
        <v>26</v>
      </c>
      <c r="K10">
        <v>829150</v>
      </c>
      <c r="L10">
        <v>650</v>
      </c>
      <c r="O10" s="27" t="s">
        <v>426</v>
      </c>
      <c r="P10" s="246">
        <v>3000</v>
      </c>
      <c r="R10">
        <f t="shared" si="0"/>
        <v>3000</v>
      </c>
      <c r="S10" t="b">
        <f t="shared" si="1"/>
        <v>1</v>
      </c>
    </row>
    <row r="11" spans="1:19">
      <c r="A11" t="s">
        <v>445</v>
      </c>
      <c r="B11" s="27" t="s">
        <v>74</v>
      </c>
      <c r="C11" t="s">
        <v>485</v>
      </c>
      <c r="D11" t="s">
        <v>486</v>
      </c>
      <c r="E11">
        <v>43633</v>
      </c>
      <c r="F11">
        <v>6</v>
      </c>
      <c r="G11" t="s">
        <v>491</v>
      </c>
      <c r="H11">
        <v>44056</v>
      </c>
      <c r="I11" t="s">
        <v>419</v>
      </c>
      <c r="J11" t="s">
        <v>26</v>
      </c>
      <c r="K11">
        <v>829150</v>
      </c>
      <c r="L11">
        <v>1000</v>
      </c>
      <c r="O11" s="27" t="s">
        <v>86</v>
      </c>
      <c r="P11" s="246">
        <v>300</v>
      </c>
      <c r="R11">
        <f t="shared" si="0"/>
        <v>300</v>
      </c>
      <c r="S11" t="b">
        <f t="shared" si="1"/>
        <v>1</v>
      </c>
    </row>
    <row r="12" spans="1:19">
      <c r="A12" t="s">
        <v>446</v>
      </c>
      <c r="B12" t="s">
        <v>78</v>
      </c>
      <c r="C12" t="s">
        <v>485</v>
      </c>
      <c r="D12" t="s">
        <v>486</v>
      </c>
      <c r="E12">
        <v>43633</v>
      </c>
      <c r="F12">
        <v>6</v>
      </c>
      <c r="G12" t="s">
        <v>491</v>
      </c>
      <c r="H12">
        <v>44056</v>
      </c>
      <c r="I12" t="s">
        <v>419</v>
      </c>
      <c r="J12" t="s">
        <v>26</v>
      </c>
      <c r="K12">
        <v>829150</v>
      </c>
      <c r="L12">
        <v>400</v>
      </c>
      <c r="O12" s="27" t="s">
        <v>74</v>
      </c>
      <c r="P12" s="246">
        <v>1000</v>
      </c>
      <c r="R12" t="e">
        <f>VLOOKUP(O12,B12:L42,11,FALSE)</f>
        <v>#N/A</v>
      </c>
      <c r="S12" t="e">
        <f t="shared" si="1"/>
        <v>#N/A</v>
      </c>
    </row>
    <row r="13" spans="1:19">
      <c r="A13" t="s">
        <v>447</v>
      </c>
      <c r="B13" t="s">
        <v>84</v>
      </c>
      <c r="C13" t="s">
        <v>485</v>
      </c>
      <c r="D13" t="s">
        <v>486</v>
      </c>
      <c r="E13">
        <v>43633</v>
      </c>
      <c r="F13">
        <v>6</v>
      </c>
      <c r="G13" t="s">
        <v>491</v>
      </c>
      <c r="H13">
        <v>44056</v>
      </c>
      <c r="I13" t="s">
        <v>419</v>
      </c>
      <c r="J13" t="s">
        <v>26</v>
      </c>
      <c r="K13">
        <v>829150</v>
      </c>
      <c r="L13">
        <v>1826</v>
      </c>
      <c r="O13" s="27" t="s">
        <v>84</v>
      </c>
      <c r="P13" s="246">
        <v>1826</v>
      </c>
      <c r="R13">
        <f t="shared" si="0"/>
        <v>1826</v>
      </c>
      <c r="S13" t="b">
        <f t="shared" si="1"/>
        <v>1</v>
      </c>
    </row>
    <row r="14" spans="1:19">
      <c r="A14" t="s">
        <v>448</v>
      </c>
      <c r="B14" t="s">
        <v>86</v>
      </c>
      <c r="C14" t="s">
        <v>485</v>
      </c>
      <c r="D14" t="s">
        <v>486</v>
      </c>
      <c r="E14">
        <v>43633</v>
      </c>
      <c r="F14">
        <v>6</v>
      </c>
      <c r="G14" t="s">
        <v>491</v>
      </c>
      <c r="H14">
        <v>44056</v>
      </c>
      <c r="I14" t="s">
        <v>419</v>
      </c>
      <c r="J14" t="s">
        <v>26</v>
      </c>
      <c r="K14">
        <v>829150</v>
      </c>
      <c r="L14">
        <v>300</v>
      </c>
      <c r="O14" s="27" t="s">
        <v>78</v>
      </c>
      <c r="P14" s="246">
        <v>400</v>
      </c>
      <c r="R14" t="e">
        <f t="shared" si="0"/>
        <v>#N/A</v>
      </c>
      <c r="S14" t="e">
        <f t="shared" si="1"/>
        <v>#N/A</v>
      </c>
    </row>
    <row r="15" spans="1:19">
      <c r="A15" t="s">
        <v>452</v>
      </c>
      <c r="B15" t="s">
        <v>91</v>
      </c>
      <c r="C15" t="s">
        <v>485</v>
      </c>
      <c r="D15" t="s">
        <v>486</v>
      </c>
      <c r="E15">
        <v>43633</v>
      </c>
      <c r="F15">
        <v>6</v>
      </c>
      <c r="G15" t="s">
        <v>491</v>
      </c>
      <c r="H15">
        <v>44056</v>
      </c>
      <c r="I15" t="s">
        <v>419</v>
      </c>
      <c r="J15" t="s">
        <v>26</v>
      </c>
      <c r="K15">
        <v>829150</v>
      </c>
      <c r="L15">
        <v>258</v>
      </c>
      <c r="O15" s="27" t="s">
        <v>91</v>
      </c>
      <c r="P15" s="246">
        <v>258</v>
      </c>
      <c r="R15">
        <f t="shared" si="0"/>
        <v>258</v>
      </c>
      <c r="S15" t="b">
        <f t="shared" si="1"/>
        <v>1</v>
      </c>
    </row>
    <row r="16" spans="1:19">
      <c r="A16" t="s">
        <v>453</v>
      </c>
      <c r="B16" t="s">
        <v>99</v>
      </c>
      <c r="C16" t="s">
        <v>485</v>
      </c>
      <c r="D16" t="s">
        <v>486</v>
      </c>
      <c r="E16">
        <v>43633</v>
      </c>
      <c r="F16">
        <v>6</v>
      </c>
      <c r="G16" t="s">
        <v>491</v>
      </c>
      <c r="H16">
        <v>44056</v>
      </c>
      <c r="I16" t="s">
        <v>419</v>
      </c>
      <c r="J16" t="s">
        <v>26</v>
      </c>
      <c r="K16">
        <v>829150</v>
      </c>
      <c r="L16">
        <v>160</v>
      </c>
      <c r="O16" s="27" t="s">
        <v>103</v>
      </c>
      <c r="P16" s="246">
        <v>215</v>
      </c>
      <c r="R16">
        <f t="shared" si="0"/>
        <v>215</v>
      </c>
      <c r="S16" t="b">
        <f t="shared" si="1"/>
        <v>1</v>
      </c>
    </row>
    <row r="17" spans="1:19">
      <c r="A17" t="s">
        <v>454</v>
      </c>
      <c r="B17" t="s">
        <v>101</v>
      </c>
      <c r="C17" t="s">
        <v>485</v>
      </c>
      <c r="D17" t="s">
        <v>486</v>
      </c>
      <c r="E17">
        <v>43633</v>
      </c>
      <c r="F17">
        <v>6</v>
      </c>
      <c r="G17" t="s">
        <v>491</v>
      </c>
      <c r="H17">
        <v>44056</v>
      </c>
      <c r="I17" t="s">
        <v>419</v>
      </c>
      <c r="J17" t="s">
        <v>26</v>
      </c>
      <c r="K17">
        <v>829150</v>
      </c>
      <c r="L17">
        <v>252</v>
      </c>
      <c r="O17" s="27" t="s">
        <v>99</v>
      </c>
      <c r="P17" s="246">
        <v>160</v>
      </c>
      <c r="R17" t="e">
        <f t="shared" si="0"/>
        <v>#N/A</v>
      </c>
      <c r="S17" t="e">
        <f t="shared" si="1"/>
        <v>#N/A</v>
      </c>
    </row>
    <row r="18" spans="1:19">
      <c r="A18" t="s">
        <v>455</v>
      </c>
      <c r="B18" t="s">
        <v>103</v>
      </c>
      <c r="C18" t="s">
        <v>485</v>
      </c>
      <c r="D18" t="s">
        <v>486</v>
      </c>
      <c r="E18">
        <v>43633</v>
      </c>
      <c r="F18">
        <v>6</v>
      </c>
      <c r="G18" t="s">
        <v>491</v>
      </c>
      <c r="H18">
        <v>44056</v>
      </c>
      <c r="I18" t="s">
        <v>419</v>
      </c>
      <c r="J18" t="s">
        <v>26</v>
      </c>
      <c r="K18">
        <v>829150</v>
      </c>
      <c r="L18">
        <v>215</v>
      </c>
      <c r="O18" s="27" t="s">
        <v>97</v>
      </c>
      <c r="P18" s="246">
        <v>900</v>
      </c>
      <c r="R18">
        <f t="shared" si="0"/>
        <v>900</v>
      </c>
      <c r="S18" t="b">
        <f t="shared" si="1"/>
        <v>1</v>
      </c>
    </row>
    <row r="19" spans="1:19">
      <c r="A19" t="s">
        <v>456</v>
      </c>
      <c r="B19" t="s">
        <v>97</v>
      </c>
      <c r="C19" t="s">
        <v>485</v>
      </c>
      <c r="D19" t="s">
        <v>486</v>
      </c>
      <c r="E19">
        <v>43633</v>
      </c>
      <c r="F19">
        <v>6</v>
      </c>
      <c r="G19" t="s">
        <v>491</v>
      </c>
      <c r="H19">
        <v>44056</v>
      </c>
      <c r="I19" t="s">
        <v>419</v>
      </c>
      <c r="J19" t="s">
        <v>26</v>
      </c>
      <c r="K19">
        <v>829150</v>
      </c>
      <c r="L19">
        <v>900</v>
      </c>
      <c r="O19" s="27" t="s">
        <v>101</v>
      </c>
      <c r="P19" s="246">
        <v>252</v>
      </c>
      <c r="R19" t="e">
        <f t="shared" si="0"/>
        <v>#N/A</v>
      </c>
      <c r="S19" t="e">
        <f t="shared" si="1"/>
        <v>#N/A</v>
      </c>
    </row>
    <row r="20" spans="1:19">
      <c r="A20" t="s">
        <v>460</v>
      </c>
      <c r="B20" t="s">
        <v>113</v>
      </c>
      <c r="C20" t="s">
        <v>485</v>
      </c>
      <c r="D20" t="s">
        <v>486</v>
      </c>
      <c r="E20">
        <v>43633</v>
      </c>
      <c r="F20">
        <v>6</v>
      </c>
      <c r="G20" t="s">
        <v>491</v>
      </c>
      <c r="H20">
        <v>44056</v>
      </c>
      <c r="I20" t="s">
        <v>419</v>
      </c>
      <c r="J20" t="s">
        <v>26</v>
      </c>
      <c r="K20">
        <v>829150</v>
      </c>
      <c r="L20">
        <v>644</v>
      </c>
      <c r="O20" s="27" t="s">
        <v>109</v>
      </c>
      <c r="P20" s="246">
        <v>3000</v>
      </c>
      <c r="R20">
        <f t="shared" si="0"/>
        <v>3000</v>
      </c>
      <c r="S20" t="b">
        <f t="shared" si="1"/>
        <v>1</v>
      </c>
    </row>
    <row r="21" spans="1:19">
      <c r="A21" t="s">
        <v>461</v>
      </c>
      <c r="B21" t="s">
        <v>109</v>
      </c>
      <c r="C21" t="s">
        <v>485</v>
      </c>
      <c r="D21" t="s">
        <v>486</v>
      </c>
      <c r="E21">
        <v>43633</v>
      </c>
      <c r="F21">
        <v>6</v>
      </c>
      <c r="G21" t="s">
        <v>491</v>
      </c>
      <c r="H21">
        <v>44056</v>
      </c>
      <c r="I21" t="s">
        <v>419</v>
      </c>
      <c r="J21" t="s">
        <v>26</v>
      </c>
      <c r="K21">
        <v>829150</v>
      </c>
      <c r="L21">
        <v>3000</v>
      </c>
      <c r="O21" s="27" t="s">
        <v>113</v>
      </c>
      <c r="P21" s="246">
        <v>644</v>
      </c>
      <c r="R21" t="e">
        <f t="shared" si="0"/>
        <v>#N/A</v>
      </c>
      <c r="S21" t="e">
        <f t="shared" si="1"/>
        <v>#N/A</v>
      </c>
    </row>
    <row r="22" spans="1:19">
      <c r="A22" t="s">
        <v>462</v>
      </c>
      <c r="B22" t="s">
        <v>117</v>
      </c>
      <c r="C22" t="s">
        <v>485</v>
      </c>
      <c r="D22" t="s">
        <v>486</v>
      </c>
      <c r="E22">
        <v>43633</v>
      </c>
      <c r="F22">
        <v>6</v>
      </c>
      <c r="G22" t="s">
        <v>491</v>
      </c>
      <c r="H22">
        <v>44056</v>
      </c>
      <c r="I22" t="s">
        <v>419</v>
      </c>
      <c r="J22" t="s">
        <v>26</v>
      </c>
      <c r="K22">
        <v>829150</v>
      </c>
      <c r="L22">
        <v>1000</v>
      </c>
      <c r="O22" s="27" t="s">
        <v>117</v>
      </c>
      <c r="P22" s="246">
        <v>1000</v>
      </c>
      <c r="R22">
        <f t="shared" si="0"/>
        <v>1000</v>
      </c>
      <c r="S22" t="b">
        <f t="shared" si="1"/>
        <v>1</v>
      </c>
    </row>
    <row r="23" spans="1:19">
      <c r="A23" t="s">
        <v>465</v>
      </c>
      <c r="B23" t="s">
        <v>125</v>
      </c>
      <c r="C23" t="s">
        <v>485</v>
      </c>
      <c r="D23" t="s">
        <v>486</v>
      </c>
      <c r="E23">
        <v>43633</v>
      </c>
      <c r="F23">
        <v>6</v>
      </c>
      <c r="G23" t="s">
        <v>491</v>
      </c>
      <c r="H23">
        <v>44056</v>
      </c>
      <c r="I23" t="s">
        <v>419</v>
      </c>
      <c r="J23" t="s">
        <v>26</v>
      </c>
      <c r="K23">
        <v>829150</v>
      </c>
      <c r="L23">
        <v>692</v>
      </c>
      <c r="O23" s="27" t="s">
        <v>125</v>
      </c>
      <c r="P23" s="246">
        <v>692</v>
      </c>
      <c r="R23">
        <f t="shared" si="0"/>
        <v>692</v>
      </c>
      <c r="S23" t="b">
        <f t="shared" si="1"/>
        <v>1</v>
      </c>
    </row>
    <row r="24" spans="1:19">
      <c r="A24" t="s">
        <v>466</v>
      </c>
      <c r="B24" t="s">
        <v>123</v>
      </c>
      <c r="C24" t="s">
        <v>485</v>
      </c>
      <c r="D24" t="s">
        <v>486</v>
      </c>
      <c r="E24">
        <v>43633</v>
      </c>
      <c r="F24">
        <v>6</v>
      </c>
      <c r="G24" t="s">
        <v>491</v>
      </c>
      <c r="H24">
        <v>44056</v>
      </c>
      <c r="I24" t="s">
        <v>419</v>
      </c>
      <c r="J24" t="s">
        <v>26</v>
      </c>
      <c r="K24">
        <v>829150</v>
      </c>
      <c r="L24">
        <v>557</v>
      </c>
      <c r="O24" s="27" t="s">
        <v>123</v>
      </c>
      <c r="P24" s="246">
        <v>557</v>
      </c>
      <c r="R24">
        <f t="shared" si="0"/>
        <v>557</v>
      </c>
      <c r="S24" t="b">
        <f t="shared" si="1"/>
        <v>1</v>
      </c>
    </row>
    <row r="25" spans="1:19">
      <c r="A25" t="s">
        <v>469</v>
      </c>
      <c r="B25" t="s">
        <v>131</v>
      </c>
      <c r="C25" t="s">
        <v>485</v>
      </c>
      <c r="D25" t="s">
        <v>486</v>
      </c>
      <c r="E25">
        <v>43633</v>
      </c>
      <c r="F25">
        <v>6</v>
      </c>
      <c r="G25" t="s">
        <v>491</v>
      </c>
      <c r="H25">
        <v>44056</v>
      </c>
      <c r="I25" t="s">
        <v>419</v>
      </c>
      <c r="J25" t="s">
        <v>26</v>
      </c>
      <c r="K25">
        <v>829150</v>
      </c>
      <c r="L25">
        <v>250</v>
      </c>
      <c r="O25" s="27" t="s">
        <v>131</v>
      </c>
      <c r="P25" s="246">
        <v>250</v>
      </c>
      <c r="R25">
        <f t="shared" si="0"/>
        <v>250</v>
      </c>
      <c r="S25" t="b">
        <f t="shared" si="1"/>
        <v>1</v>
      </c>
    </row>
    <row r="26" spans="1:19">
      <c r="A26" t="s">
        <v>472</v>
      </c>
      <c r="B26" t="s">
        <v>144</v>
      </c>
      <c r="C26" t="s">
        <v>485</v>
      </c>
      <c r="D26" t="s">
        <v>486</v>
      </c>
      <c r="E26">
        <v>43633</v>
      </c>
      <c r="F26">
        <v>6</v>
      </c>
      <c r="G26" t="s">
        <v>491</v>
      </c>
      <c r="H26">
        <v>44056</v>
      </c>
      <c r="I26" t="s">
        <v>419</v>
      </c>
      <c r="J26" t="s">
        <v>26</v>
      </c>
      <c r="K26">
        <v>829150</v>
      </c>
      <c r="L26">
        <v>1745</v>
      </c>
      <c r="O26" s="27" t="s">
        <v>144</v>
      </c>
      <c r="P26" s="246">
        <v>1745</v>
      </c>
      <c r="R26">
        <f t="shared" si="0"/>
        <v>1745</v>
      </c>
      <c r="S26" t="b">
        <f t="shared" si="1"/>
        <v>1</v>
      </c>
    </row>
    <row r="27" spans="1:19">
      <c r="A27" t="s">
        <v>473</v>
      </c>
      <c r="B27" t="s">
        <v>148</v>
      </c>
      <c r="C27" t="s">
        <v>485</v>
      </c>
      <c r="D27" t="s">
        <v>486</v>
      </c>
      <c r="E27">
        <v>43633</v>
      </c>
      <c r="F27">
        <v>6</v>
      </c>
      <c r="G27" t="s">
        <v>491</v>
      </c>
      <c r="H27">
        <v>44056</v>
      </c>
      <c r="I27" t="s">
        <v>419</v>
      </c>
      <c r="J27" t="s">
        <v>26</v>
      </c>
      <c r="K27">
        <v>829150</v>
      </c>
      <c r="L27">
        <v>200</v>
      </c>
      <c r="O27" s="27" t="s">
        <v>139</v>
      </c>
      <c r="P27" s="246">
        <v>4570</v>
      </c>
      <c r="R27">
        <f t="shared" si="0"/>
        <v>1000</v>
      </c>
      <c r="S27" t="b">
        <f t="shared" si="1"/>
        <v>0</v>
      </c>
    </row>
    <row r="28" spans="1:19">
      <c r="A28" t="s">
        <v>478</v>
      </c>
      <c r="B28" t="s">
        <v>139</v>
      </c>
      <c r="C28" t="s">
        <v>485</v>
      </c>
      <c r="D28" t="s">
        <v>486</v>
      </c>
      <c r="E28">
        <v>43633</v>
      </c>
      <c r="F28">
        <v>6</v>
      </c>
      <c r="G28" t="s">
        <v>491</v>
      </c>
      <c r="H28">
        <v>44056</v>
      </c>
      <c r="I28" t="s">
        <v>419</v>
      </c>
      <c r="J28" t="s">
        <v>26</v>
      </c>
      <c r="K28">
        <v>829150</v>
      </c>
      <c r="L28">
        <v>1000</v>
      </c>
      <c r="O28" s="27" t="s">
        <v>148</v>
      </c>
      <c r="P28" s="246">
        <v>200</v>
      </c>
      <c r="R28" t="e">
        <f t="shared" si="0"/>
        <v>#N/A</v>
      </c>
      <c r="S28" t="e">
        <f t="shared" si="1"/>
        <v>#N/A</v>
      </c>
    </row>
    <row r="29" spans="1:19">
      <c r="A29" t="s">
        <v>479</v>
      </c>
      <c r="B29" t="s">
        <v>146</v>
      </c>
      <c r="C29" t="s">
        <v>485</v>
      </c>
      <c r="D29" t="s">
        <v>486</v>
      </c>
      <c r="E29">
        <v>43633</v>
      </c>
      <c r="F29">
        <v>6</v>
      </c>
      <c r="G29" t="s">
        <v>491</v>
      </c>
      <c r="H29">
        <v>44056</v>
      </c>
      <c r="I29" t="s">
        <v>419</v>
      </c>
      <c r="J29" t="s">
        <v>26</v>
      </c>
      <c r="K29">
        <v>829150</v>
      </c>
      <c r="L29">
        <v>257</v>
      </c>
      <c r="O29" s="27" t="s">
        <v>146</v>
      </c>
      <c r="P29" s="246">
        <v>257</v>
      </c>
      <c r="R29">
        <f t="shared" si="0"/>
        <v>257</v>
      </c>
      <c r="S29" t="b">
        <f t="shared" si="1"/>
        <v>1</v>
      </c>
    </row>
    <row r="30" spans="1:19">
      <c r="A30" t="s">
        <v>480</v>
      </c>
      <c r="B30" t="s">
        <v>150</v>
      </c>
      <c r="C30" t="s">
        <v>485</v>
      </c>
      <c r="D30" t="s">
        <v>486</v>
      </c>
      <c r="E30">
        <v>43633</v>
      </c>
      <c r="F30">
        <v>6</v>
      </c>
      <c r="G30" t="s">
        <v>491</v>
      </c>
      <c r="H30">
        <v>44056</v>
      </c>
      <c r="I30" t="s">
        <v>419</v>
      </c>
      <c r="J30" t="s">
        <v>26</v>
      </c>
      <c r="K30">
        <v>829150</v>
      </c>
      <c r="L30">
        <v>301</v>
      </c>
      <c r="O30" s="27" t="s">
        <v>150</v>
      </c>
      <c r="P30" s="246">
        <v>301</v>
      </c>
      <c r="R30">
        <f t="shared" si="0"/>
        <v>301</v>
      </c>
      <c r="S30" t="b">
        <f t="shared" si="1"/>
        <v>1</v>
      </c>
    </row>
    <row r="31" spans="1:19">
      <c r="A31" t="s">
        <v>482</v>
      </c>
      <c r="B31" t="s">
        <v>154</v>
      </c>
      <c r="C31" t="s">
        <v>485</v>
      </c>
      <c r="D31" t="s">
        <v>486</v>
      </c>
      <c r="E31">
        <v>43633</v>
      </c>
      <c r="F31">
        <v>6</v>
      </c>
      <c r="G31" t="s">
        <v>491</v>
      </c>
      <c r="H31">
        <v>44056</v>
      </c>
      <c r="I31" t="s">
        <v>419</v>
      </c>
      <c r="J31" t="s">
        <v>26</v>
      </c>
      <c r="K31">
        <v>829150</v>
      </c>
      <c r="L31">
        <v>900</v>
      </c>
      <c r="O31" s="27" t="s">
        <v>505</v>
      </c>
      <c r="P31" s="246">
        <v>400</v>
      </c>
      <c r="R31" t="e">
        <f t="shared" si="0"/>
        <v>#N/A</v>
      </c>
      <c r="S31" t="e">
        <f t="shared" si="1"/>
        <v>#N/A</v>
      </c>
    </row>
    <row r="32" spans="1:19">
      <c r="A32" t="s">
        <v>483</v>
      </c>
      <c r="B32" t="s">
        <v>426</v>
      </c>
      <c r="C32" t="s">
        <v>485</v>
      </c>
      <c r="D32" t="s">
        <v>486</v>
      </c>
      <c r="E32">
        <v>43633</v>
      </c>
      <c r="F32">
        <v>6</v>
      </c>
      <c r="G32" t="s">
        <v>491</v>
      </c>
      <c r="H32">
        <v>44056</v>
      </c>
      <c r="I32" t="s">
        <v>419</v>
      </c>
      <c r="J32" t="s">
        <v>26</v>
      </c>
      <c r="K32">
        <v>829150</v>
      </c>
      <c r="L32">
        <v>3000</v>
      </c>
      <c r="O32" s="27" t="s">
        <v>154</v>
      </c>
      <c r="P32" s="246">
        <v>900</v>
      </c>
      <c r="R32" t="e">
        <f t="shared" si="0"/>
        <v>#N/A</v>
      </c>
      <c r="S32" t="e">
        <f t="shared" si="1"/>
        <v>#N/A</v>
      </c>
    </row>
    <row r="33" spans="12:12">
      <c r="L33">
        <v>28059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Chi tiet vat tu theo HD</vt:lpstr>
      <vt:lpstr>tổng hợp QT</vt:lpstr>
      <vt:lpstr>mẫu 3</vt:lpstr>
      <vt:lpstr>thanh toan</vt:lpstr>
      <vt:lpstr>phân bổ</vt:lpstr>
      <vt:lpstr>tờ trình</vt:lpstr>
      <vt:lpstr>nhap lieu</vt:lpstr>
      <vt:lpstr>Tên tỉnh</vt:lpstr>
      <vt:lpstr>Sheet1</vt:lpstr>
      <vt:lpstr>'Chi tiet vat tu theo HD'!Print_Area</vt:lpstr>
      <vt:lpstr>'nhap lieu'!Print_Area</vt:lpstr>
      <vt:lpstr>'Chi tiet vat tu theo HD'!Print_Titles</vt:lpstr>
      <vt:lpstr>'nhap lieu'!Print_Titles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Thanh Lê Xuân</cp:lastModifiedBy>
  <cp:lastPrinted>2020-05-22T01:53:14Z</cp:lastPrinted>
  <dcterms:created xsi:type="dcterms:W3CDTF">2020-04-07T08:40:20Z</dcterms:created>
  <dcterms:modified xsi:type="dcterms:W3CDTF">2022-06-16T09:30:00Z</dcterms:modified>
</cp:coreProperties>
</file>