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WebToursLR\Документация\"/>
    </mc:Choice>
  </mc:AlternateContent>
  <bookViews>
    <workbookView xWindow="0" yWindow="0" windowWidth="28800" windowHeight="12300" tabRatio="454"/>
  </bookViews>
  <sheets>
    <sheet name="Автоматизированный расчет" sheetId="3" r:id="rId1"/>
    <sheet name="Соответствие" sheetId="4" r:id="rId2"/>
    <sheet name="SummaryReportDebug" sheetId="5" r:id="rId3"/>
    <sheet name="SummaryReportMax" sheetId="6" r:id="rId4"/>
    <sheet name="SummaryReportMaxConfirm" sheetId="7" r:id="rId5"/>
    <sheet name="Результаты всех тестов" sheetId="2" r:id="rId6"/>
  </sheets>
  <calcPr calcId="162913"/>
  <pivotCaches>
    <pivotCache cacheId="6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G7" i="2"/>
  <c r="G8" i="2"/>
  <c r="G9" i="2"/>
  <c r="G10" i="2"/>
  <c r="G11" i="2"/>
  <c r="G12" i="2"/>
  <c r="G13" i="2"/>
  <c r="G14" i="2"/>
  <c r="G15" i="2"/>
  <c r="G16" i="2"/>
  <c r="G5" i="2"/>
  <c r="G26" i="2"/>
  <c r="G27" i="2"/>
  <c r="G28" i="2"/>
  <c r="G29" i="2"/>
  <c r="G30" i="2"/>
  <c r="G31" i="2"/>
  <c r="G32" i="2"/>
  <c r="G33" i="2"/>
  <c r="G34" i="2"/>
  <c r="G35" i="2"/>
  <c r="G36" i="2"/>
  <c r="G25" i="2"/>
  <c r="H26" i="2"/>
  <c r="H27" i="2"/>
  <c r="H28" i="2"/>
  <c r="H29" i="2"/>
  <c r="H30" i="2"/>
  <c r="H31" i="2"/>
  <c r="H32" i="2"/>
  <c r="H33" i="2"/>
  <c r="H34" i="2"/>
  <c r="H35" i="2"/>
  <c r="H36" i="2"/>
  <c r="H25" i="2"/>
  <c r="I7" i="2" l="1"/>
  <c r="E5" i="2"/>
  <c r="F5" i="2"/>
  <c r="I5" i="2"/>
  <c r="H5" i="2"/>
  <c r="E6" i="2"/>
  <c r="F6" i="2"/>
  <c r="H6" i="2"/>
  <c r="I6" i="2" s="1"/>
  <c r="E7" i="2"/>
  <c r="F7" i="2"/>
  <c r="H7" i="2"/>
  <c r="E8" i="2"/>
  <c r="F8" i="2"/>
  <c r="H8" i="2"/>
  <c r="I8" i="2"/>
  <c r="E9" i="2"/>
  <c r="F9" i="2"/>
  <c r="I9" i="2"/>
  <c r="H9" i="2"/>
  <c r="E10" i="2"/>
  <c r="F10" i="2"/>
  <c r="H10" i="2"/>
  <c r="I10" i="2"/>
  <c r="E11" i="2"/>
  <c r="F11" i="2"/>
  <c r="H11" i="2"/>
  <c r="I11" i="2"/>
  <c r="E12" i="2"/>
  <c r="F12" i="2"/>
  <c r="I12" i="2"/>
  <c r="H12" i="2"/>
  <c r="E13" i="2"/>
  <c r="F13" i="2"/>
  <c r="I13" i="2"/>
  <c r="H13" i="2"/>
  <c r="E14" i="2"/>
  <c r="F14" i="2"/>
  <c r="H14" i="2"/>
  <c r="I14" i="2"/>
  <c r="E15" i="2"/>
  <c r="F15" i="2"/>
  <c r="H15" i="2"/>
  <c r="I15" i="2"/>
  <c r="E16" i="2"/>
  <c r="F16" i="2"/>
  <c r="H16" i="2"/>
  <c r="I16" i="2"/>
  <c r="E25" i="2"/>
  <c r="F25" i="2"/>
  <c r="I25" i="2"/>
  <c r="E26" i="2"/>
  <c r="F26" i="2"/>
  <c r="I26" i="2"/>
  <c r="E27" i="2"/>
  <c r="F27" i="2"/>
  <c r="I27" i="2"/>
  <c r="E28" i="2"/>
  <c r="F28" i="2"/>
  <c r="I28" i="2"/>
  <c r="E29" i="2"/>
  <c r="F29" i="2"/>
  <c r="I29" i="2"/>
  <c r="E30" i="2"/>
  <c r="F30" i="2"/>
  <c r="I30" i="2"/>
  <c r="E31" i="2"/>
  <c r="F31" i="2"/>
  <c r="I31" i="2"/>
  <c r="E32" i="2"/>
  <c r="F32" i="2"/>
  <c r="I32" i="2"/>
  <c r="E33" i="2"/>
  <c r="F33" i="2"/>
  <c r="I33" i="2"/>
  <c r="E34" i="2"/>
  <c r="F34" i="2"/>
  <c r="I34" i="2"/>
  <c r="E35" i="2"/>
  <c r="F35" i="2"/>
  <c r="I35" i="2"/>
  <c r="E36" i="2"/>
  <c r="F36" i="2"/>
  <c r="I36" i="2"/>
  <c r="M38" i="3" l="1"/>
  <c r="N38" i="3" s="1"/>
  <c r="N44" i="3"/>
  <c r="N45" i="3"/>
  <c r="M39" i="3"/>
  <c r="N39" i="3" s="1"/>
  <c r="M40" i="3"/>
  <c r="N40" i="3" s="1"/>
  <c r="M41" i="3"/>
  <c r="N41" i="3" s="1"/>
  <c r="M42" i="3"/>
  <c r="N42" i="3" s="1"/>
  <c r="M43" i="3"/>
  <c r="N43" i="3" s="1"/>
  <c r="M44" i="3"/>
  <c r="M45" i="3"/>
  <c r="M46" i="3"/>
  <c r="N46" i="3" s="1"/>
  <c r="M47" i="3"/>
  <c r="N47" i="3" s="1"/>
  <c r="M48" i="3"/>
  <c r="N48" i="3" s="1"/>
  <c r="M49" i="3"/>
  <c r="N49" i="3" s="1"/>
  <c r="K39" i="3" l="1"/>
  <c r="K40" i="3"/>
  <c r="K41" i="3"/>
  <c r="K42" i="3"/>
  <c r="K43" i="3"/>
  <c r="K44" i="3"/>
  <c r="K45" i="3"/>
  <c r="K46" i="3"/>
  <c r="K47" i="3"/>
  <c r="K48" i="3"/>
  <c r="K49" i="3"/>
  <c r="K38" i="3"/>
  <c r="G21" i="3" l="1"/>
  <c r="E21" i="3"/>
  <c r="F21" i="3" s="1"/>
  <c r="D21" i="3"/>
  <c r="C40" i="3"/>
  <c r="G40" i="3" l="1"/>
  <c r="H21" i="3"/>
  <c r="G22" i="3"/>
  <c r="E22" i="3"/>
  <c r="F22" i="3" s="1"/>
  <c r="D19" i="3"/>
  <c r="H22" i="3" l="1"/>
  <c r="P4" i="3"/>
  <c r="P5" i="3"/>
  <c r="P6" i="3"/>
  <c r="P7" i="3"/>
  <c r="P2" i="3"/>
  <c r="G25" i="3"/>
  <c r="E25" i="3"/>
  <c r="F25" i="3" s="1"/>
  <c r="D25" i="3"/>
  <c r="G4" i="3"/>
  <c r="E4" i="3"/>
  <c r="F4" i="3" s="1"/>
  <c r="D4" i="3"/>
  <c r="H4" i="3" l="1"/>
  <c r="H25" i="3"/>
  <c r="S4" i="3"/>
  <c r="S5" i="3"/>
  <c r="S6" i="3"/>
  <c r="S7" i="3"/>
  <c r="U7" i="3" s="1"/>
  <c r="S2" i="3"/>
  <c r="G3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3" i="3"/>
  <c r="G24" i="3"/>
  <c r="G26" i="3"/>
  <c r="G27" i="3"/>
  <c r="G28" i="3"/>
  <c r="G29" i="3"/>
  <c r="G30" i="3"/>
  <c r="G31" i="3"/>
  <c r="G32" i="3"/>
  <c r="G2" i="3"/>
  <c r="D3" i="3"/>
  <c r="E3" i="3"/>
  <c r="F3" i="3" s="1"/>
  <c r="W2" i="3"/>
  <c r="D40" i="3" l="1"/>
  <c r="H3" i="3"/>
  <c r="E2" i="3" l="1"/>
  <c r="I40" i="3" l="1"/>
  <c r="A3" i="4" l="1"/>
  <c r="A4" i="4"/>
  <c r="A5" i="4"/>
  <c r="A6" i="4"/>
  <c r="A7" i="4"/>
  <c r="A8" i="4"/>
  <c r="A9" i="4"/>
  <c r="A10" i="4"/>
  <c r="A11" i="4"/>
  <c r="A12" i="4"/>
  <c r="A13" i="4"/>
  <c r="A2" i="4"/>
  <c r="F42" i="3" s="1"/>
  <c r="F44" i="3" l="1"/>
  <c r="F47" i="3"/>
  <c r="F45" i="3"/>
  <c r="F46" i="3"/>
  <c r="F49" i="3"/>
  <c r="F38" i="3"/>
  <c r="F41" i="3"/>
  <c r="F48" i="3"/>
  <c r="F43" i="3"/>
  <c r="F39" i="3"/>
  <c r="F40" i="3"/>
  <c r="F2" i="3"/>
  <c r="D2" i="3"/>
  <c r="D20" i="3"/>
  <c r="C38" i="3"/>
  <c r="C49" i="3"/>
  <c r="C41" i="3"/>
  <c r="C43" i="3"/>
  <c r="C46" i="3"/>
  <c r="C47" i="3"/>
  <c r="C48" i="3"/>
  <c r="C42" i="3"/>
  <c r="C44" i="3"/>
  <c r="C39" i="3"/>
  <c r="C45" i="3"/>
  <c r="G44" i="3" l="1"/>
  <c r="G42" i="3"/>
  <c r="G39" i="3"/>
  <c r="G45" i="3"/>
  <c r="G46" i="3"/>
  <c r="I46" i="3" s="1"/>
  <c r="G43" i="3"/>
  <c r="G47" i="3"/>
  <c r="I47" i="3" s="1"/>
  <c r="G49" i="3"/>
  <c r="G38" i="3"/>
  <c r="G48" i="3"/>
  <c r="I48" i="3" s="1"/>
  <c r="G41" i="3"/>
  <c r="H2" i="3"/>
  <c r="E19" i="3"/>
  <c r="F19" i="3" s="1"/>
  <c r="H19" i="3" s="1"/>
  <c r="E20" i="3"/>
  <c r="F20" i="3" s="1"/>
  <c r="H20" i="3" s="1"/>
  <c r="B50" i="3"/>
  <c r="D9" i="3"/>
  <c r="D29" i="3"/>
  <c r="E29" i="3"/>
  <c r="F29" i="3" s="1"/>
  <c r="D23" i="3"/>
  <c r="D14" i="3"/>
  <c r="D47" i="3" l="1"/>
  <c r="D38" i="3"/>
  <c r="D48" i="3"/>
  <c r="D49" i="3"/>
  <c r="H29" i="3"/>
  <c r="D15" i="3"/>
  <c r="D17" i="3"/>
  <c r="D16" i="3"/>
  <c r="D18" i="3"/>
  <c r="D30" i="3"/>
  <c r="D31" i="3"/>
  <c r="D32" i="3"/>
  <c r="P3" i="3" l="1"/>
  <c r="S3" i="3" s="1"/>
  <c r="V6" i="3" l="1"/>
  <c r="V5" i="3"/>
  <c r="V3" i="3"/>
  <c r="V7" i="3"/>
  <c r="V4" i="3"/>
  <c r="E11" i="3"/>
  <c r="E9" i="3"/>
  <c r="F9" i="3" s="1"/>
  <c r="H9" i="3" s="1"/>
  <c r="E23" i="3"/>
  <c r="F23" i="3" s="1"/>
  <c r="H23" i="3" s="1"/>
  <c r="D24" i="3"/>
  <c r="D28" i="3"/>
  <c r="V2" i="3"/>
  <c r="U2" i="3"/>
  <c r="U3" i="3"/>
  <c r="D11" i="3" s="1"/>
  <c r="V8" i="3" l="1"/>
  <c r="U5" i="3"/>
  <c r="D26" i="3" s="1"/>
  <c r="E14" i="3"/>
  <c r="F14" i="3" s="1"/>
  <c r="H14" i="3" s="1"/>
  <c r="U4" i="3"/>
  <c r="I38" i="3"/>
  <c r="D39" i="3"/>
  <c r="U6" i="3"/>
  <c r="D6" i="3"/>
  <c r="I41" i="3"/>
  <c r="E32" i="3"/>
  <c r="F32" i="3" s="1"/>
  <c r="E18" i="3"/>
  <c r="F18" i="3" s="1"/>
  <c r="D5" i="3"/>
  <c r="D13" i="3"/>
  <c r="D8" i="3"/>
  <c r="D10" i="3"/>
  <c r="D27" i="3"/>
  <c r="D12" i="3"/>
  <c r="D7" i="3"/>
  <c r="E13" i="3"/>
  <c r="F13" i="3" s="1"/>
  <c r="E8" i="3"/>
  <c r="F8" i="3" s="1"/>
  <c r="E31" i="3"/>
  <c r="F31" i="3" s="1"/>
  <c r="E27" i="3"/>
  <c r="F27" i="3" s="1"/>
  <c r="E17" i="3"/>
  <c r="F17" i="3" s="1"/>
  <c r="E12" i="3"/>
  <c r="F12" i="3" s="1"/>
  <c r="E7" i="3"/>
  <c r="F7" i="3" s="1"/>
  <c r="E30" i="3"/>
  <c r="E26" i="3"/>
  <c r="F26" i="3" s="1"/>
  <c r="E16" i="3"/>
  <c r="E6" i="3"/>
  <c r="F6" i="3" s="1"/>
  <c r="E28" i="3"/>
  <c r="E24" i="3"/>
  <c r="E15" i="3"/>
  <c r="F15" i="3" s="1"/>
  <c r="E10" i="3"/>
  <c r="F10" i="3" s="1"/>
  <c r="E5" i="3"/>
  <c r="F5" i="3" s="1"/>
  <c r="D42" i="3"/>
  <c r="F30" i="3" l="1"/>
  <c r="H30" i="3" s="1"/>
  <c r="F24" i="3"/>
  <c r="H24" i="3" s="1"/>
  <c r="F11" i="3"/>
  <c r="H11" i="3" s="1"/>
  <c r="F28" i="3"/>
  <c r="H28" i="3" s="1"/>
  <c r="F16" i="3"/>
  <c r="H16" i="3" s="1"/>
  <c r="C50" i="3"/>
  <c r="D45" i="3"/>
  <c r="I44" i="3"/>
  <c r="I45" i="3"/>
  <c r="D46" i="3"/>
  <c r="I39" i="3"/>
  <c r="D41" i="3"/>
  <c r="I42" i="3"/>
  <c r="D43" i="3"/>
  <c r="D44" i="3"/>
  <c r="I43" i="3"/>
  <c r="H26" i="3"/>
  <c r="H5" i="3"/>
  <c r="H6" i="3"/>
  <c r="H32" i="3"/>
  <c r="H13" i="3"/>
  <c r="H18" i="3"/>
  <c r="H8" i="3"/>
  <c r="H31" i="3"/>
  <c r="H17" i="3"/>
  <c r="H12" i="3"/>
  <c r="H10" i="3"/>
  <c r="H7" i="3"/>
  <c r="H15" i="3"/>
  <c r="H27" i="3"/>
  <c r="I49" i="3" l="1"/>
  <c r="D50" i="3"/>
</calcChain>
</file>

<file path=xl/comments1.xml><?xml version="1.0" encoding="utf-8"?>
<comments xmlns="http://schemas.openxmlformats.org/spreadsheetml/2006/main">
  <authors>
    <author>Microsoft Office User</author>
  </authors>
  <commentList>
    <comment ref="N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R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<sst xmlns="http://schemas.openxmlformats.org/spreadsheetml/2006/main" count="294" uniqueCount="92">
  <si>
    <t>Вход в систему</t>
  </si>
  <si>
    <t>Оплата билета</t>
  </si>
  <si>
    <t>Просмотр квитанций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</si>
  <si>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</si>
  <si>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</si>
  <si>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</si>
  <si>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</si>
  <si>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</si>
  <si>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</si>
  <si>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</si>
  <si>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</si>
  <si>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</si>
  <si>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</si>
  <si>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</si>
  <si>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</si>
  <si>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</si>
  <si>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</si>
  <si>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</si>
  <si>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Script name</t>
  </si>
  <si>
    <t>transaction rq</t>
  </si>
  <si>
    <t>count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</si>
  <si>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</si>
  <si>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</si>
  <si>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</si>
  <si>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</si>
  <si>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</si>
  <si>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</si>
  <si>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</si>
  <si>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</si>
  <si>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</si>
  <si>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</si>
  <si>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</si>
  <si>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</si>
  <si>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</si>
  <si>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</si>
  <si>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</si>
  <si>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</si>
  <si>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</si>
  <si>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</si>
  <si>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</si>
  <si>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</si>
  <si>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</si>
  <si>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</si>
  <si>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Поиск билета без покупки</t>
  </si>
  <si>
    <t>Логин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</si>
  <si>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</si>
  <si>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</si>
  <si>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</si>
  <si>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</si>
  <si>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</si>
  <si>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</si>
  <si>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</si>
  <si>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Minimum</t>
  </si>
  <si>
    <t>Average</t>
  </si>
  <si>
    <t>Maximum</t>
  </si>
  <si>
    <t>Std. Deviation</t>
  </si>
  <si>
    <t>90 Percent</t>
  </si>
  <si>
    <t>No Data</t>
  </si>
  <si>
    <t>ScriptName</t>
  </si>
  <si>
    <t>Duration + Think_time</t>
  </si>
  <si>
    <t>Операция (бизнес процесс)/Скрип</t>
  </si>
  <si>
    <t>Названия строк</t>
  </si>
  <si>
    <t>Общий итог</t>
  </si>
  <si>
    <t>Количество запросов одним пользователем в минуту</t>
  </si>
  <si>
    <t>Переход на следующий экран после регистрации</t>
  </si>
  <si>
    <t>open_web_tours</t>
  </si>
  <si>
    <t>login</t>
  </si>
  <si>
    <t>click_flights</t>
  </si>
  <si>
    <t>flights</t>
  </si>
  <si>
    <t>search_flights</t>
  </si>
  <si>
    <t>payment_details</t>
  </si>
  <si>
    <t>itinerary</t>
  </si>
  <si>
    <t>delete_ticket</t>
  </si>
  <si>
    <t>log_out</t>
  </si>
  <si>
    <t>click_signUp</t>
  </si>
  <si>
    <t>customerProfile</t>
  </si>
  <si>
    <t>continue</t>
  </si>
  <si>
    <t>UC01_BuyTicket</t>
  </si>
  <si>
    <t>UC02_DeleteTicket</t>
  </si>
  <si>
    <t>UC03_SignUp</t>
  </si>
  <si>
    <t>UC04_Login</t>
  </si>
  <si>
    <t>UC05_Itinerary</t>
  </si>
  <si>
    <t>UC06_SearchFlights</t>
  </si>
  <si>
    <t>Фактическая интенсивность в тесте поиска максимума на 3 ступени</t>
  </si>
  <si>
    <t>Фактическая интенсивность в тесте подтверждения максимума</t>
  </si>
  <si>
    <t>% Отклонения от профиля в тесте поиска максимума на 3 ступени</t>
  </si>
  <si>
    <t>% Отклонения от профиля в тесте подтверждения максимума</t>
  </si>
  <si>
    <t>Фактическая интенсивность в тесте подтверждения максимума на 3 ступени в 300% нагрузки от профиля</t>
  </si>
  <si>
    <t>Наименование транзакции</t>
  </si>
  <si>
    <t>По профилю</t>
  </si>
  <si>
    <t>По факту</t>
  </si>
  <si>
    <t>% отклонения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</si>
</sst>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F2CC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76">
    <xf numFmtId="0" fontId="0" fillId="0" borderId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9" fillId="0" borderId="0"/>
    <xf numFmtId="0" fontId="17" fillId="0" borderId="0" applyNumberFormat="0" applyFill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6" borderId="6" applyNumberFormat="0" applyAlignment="0" applyProtection="0"/>
    <xf numFmtId="0" fontId="22" fillId="7" borderId="7" applyNumberFormat="0" applyAlignment="0" applyProtection="0"/>
    <xf numFmtId="0" fontId="23" fillId="7" borderId="6" applyNumberFormat="0" applyAlignment="0" applyProtection="0"/>
    <xf numFmtId="0" fontId="24" fillId="0" borderId="8" applyNumberFormat="0" applyFill="0" applyAlignment="0" applyProtection="0"/>
    <xf numFmtId="0" fontId="25" fillId="8" borderId="9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6" fillId="0" borderId="11" applyNumberFormat="0" applyFill="0" applyAlignment="0" applyProtection="0"/>
    <xf numFmtId="0" fontId="2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2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2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2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2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2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0" borderId="0"/>
    <xf numFmtId="0" fontId="8" fillId="9" borderId="10" applyNumberFormat="0" applyFont="0" applyAlignment="0" applyProtection="0"/>
    <xf numFmtId="9" fontId="29" fillId="0" borderId="0" applyFont="0" applyFill="0" applyBorder="0" applyAlignment="0" applyProtection="0"/>
    <xf numFmtId="0" fontId="7" fillId="0" borderId="0"/>
    <xf numFmtId="0" fontId="33" fillId="4" borderId="0" applyNumberFormat="0" applyBorder="0" applyAlignment="0" applyProtection="0"/>
    <xf numFmtId="0" fontId="7" fillId="9" borderId="10" applyNumberFormat="0" applyFont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28" fillId="13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28" fillId="17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28" fillId="21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28" fillId="25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28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28" fillId="33" borderId="0" applyNumberFormat="0" applyBorder="0" applyAlignment="0" applyProtection="0"/>
    <xf numFmtId="0" fontId="6" fillId="0" borderId="0"/>
    <xf numFmtId="0" fontId="6" fillId="9" borderId="10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29" fillId="0" borderId="0"/>
    <xf numFmtId="0" fontId="15" fillId="4" borderId="0" applyNumberFormat="0" applyBorder="0" applyAlignment="0" applyProtection="0"/>
    <xf numFmtId="0" fontId="6" fillId="0" borderId="0"/>
    <xf numFmtId="0" fontId="6" fillId="13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0" fontId="6" fillId="0" borderId="0"/>
    <xf numFmtId="0" fontId="6" fillId="9" borderId="10" applyNumberFormat="0" applyFont="0" applyAlignment="0" applyProtection="0"/>
    <xf numFmtId="9" fontId="29" fillId="0" borderId="0" applyFont="0" applyFill="0" applyBorder="0" applyAlignment="0" applyProtection="0"/>
    <xf numFmtId="0" fontId="6" fillId="0" borderId="0"/>
    <xf numFmtId="0" fontId="6" fillId="9" borderId="10" applyNumberFormat="0" applyFont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5" fillId="0" borderId="0"/>
    <xf numFmtId="0" fontId="5" fillId="9" borderId="10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4" fillId="0" borderId="0"/>
    <xf numFmtId="0" fontId="4" fillId="9" borderId="10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3" fillId="0" borderId="0"/>
    <xf numFmtId="0" fontId="3" fillId="9" borderId="10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" fillId="0" borderId="0"/>
    <xf numFmtId="0" fontId="2" fillId="9" borderId="10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8">
    <xf numFmtId="0" fontId="0" fillId="0" borderId="0" xfId="0"/>
    <xf numFmtId="0" fontId="8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35" borderId="2" xfId="0" applyFill="1" applyBorder="1"/>
    <xf numFmtId="164" fontId="0" fillId="0" borderId="0" xfId="0" applyNumberFormat="1"/>
    <xf numFmtId="1" fontId="0" fillId="0" borderId="0" xfId="0" applyNumberFormat="1"/>
    <xf numFmtId="0" fontId="30" fillId="0" borderId="0" xfId="0" applyFont="1"/>
    <xf numFmtId="1" fontId="30" fillId="0" borderId="0" xfId="0" applyNumberFormat="1" applyFon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1" fontId="10" fillId="0" borderId="12" xfId="0" applyNumberFormat="1" applyFont="1" applyBorder="1" applyAlignment="1">
      <alignment horizontal="center" vertical="center" wrapText="1"/>
    </xf>
    <xf numFmtId="1" fontId="0" fillId="0" borderId="13" xfId="0" applyNumberFormat="1" applyBorder="1"/>
    <xf numFmtId="0" fontId="12" fillId="0" borderId="2" xfId="0" applyFont="1" applyBorder="1" applyAlignment="1">
      <alignment vertical="center" wrapText="1"/>
    </xf>
    <xf numFmtId="0" fontId="0" fillId="40" borderId="2" xfId="0" applyFill="1" applyBorder="1"/>
    <xf numFmtId="0" fontId="0" fillId="0" borderId="0" xfId="0" applyAlignment="1">
      <alignment horizontal="center"/>
    </xf>
    <xf numFmtId="9" fontId="0" fillId="0" borderId="0" xfId="0" applyNumberFormat="1"/>
    <xf numFmtId="1" fontId="0" fillId="35" borderId="2" xfId="0" applyNumberFormat="1" applyFill="1" applyBorder="1"/>
    <xf numFmtId="0" fontId="12" fillId="0" borderId="12" xfId="0" applyFont="1" applyBorder="1" applyAlignment="1">
      <alignment vertical="center" wrapText="1"/>
    </xf>
    <xf numFmtId="0" fontId="12" fillId="39" borderId="17" xfId="0" applyFont="1" applyFill="1" applyBorder="1" applyAlignment="1">
      <alignment vertical="center" wrapText="1"/>
    </xf>
    <xf numFmtId="0" fontId="12" fillId="39" borderId="18" xfId="0" applyFont="1" applyFill="1" applyBorder="1" applyAlignment="1">
      <alignment vertical="center" wrapText="1"/>
    </xf>
    <xf numFmtId="0" fontId="10" fillId="39" borderId="18" xfId="0" applyFont="1" applyFill="1" applyBorder="1" applyAlignment="1">
      <alignment horizontal="center" vertical="center" wrapText="1"/>
    </xf>
    <xf numFmtId="0" fontId="10" fillId="39" borderId="17" xfId="0" applyFont="1" applyFill="1" applyBorder="1" applyAlignment="1">
      <alignment horizontal="left" vertical="center" wrapText="1"/>
    </xf>
    <xf numFmtId="0" fontId="11" fillId="39" borderId="19" xfId="0" applyFont="1" applyFill="1" applyBorder="1" applyAlignment="1">
      <alignment horizontal="left" vertical="center" wrapText="1"/>
    </xf>
    <xf numFmtId="0" fontId="10" fillId="39" borderId="20" xfId="0" applyFont="1" applyFill="1" applyBorder="1" applyAlignment="1">
      <alignment horizontal="center" vertical="center" wrapText="1"/>
    </xf>
    <xf numFmtId="9" fontId="0" fillId="0" borderId="0" xfId="44" applyFont="1" applyBorder="1"/>
    <xf numFmtId="0" fontId="12" fillId="0" borderId="0" xfId="0" applyFont="1" applyAlignment="1">
      <alignment vertical="center" wrapText="1"/>
    </xf>
    <xf numFmtId="1" fontId="0" fillId="36" borderId="2" xfId="0" applyNumberFormat="1" applyFill="1" applyBorder="1"/>
    <xf numFmtId="1" fontId="0" fillId="37" borderId="2" xfId="0" applyNumberFormat="1" applyFill="1" applyBorder="1"/>
    <xf numFmtId="1" fontId="0" fillId="37" borderId="14" xfId="0" applyNumberFormat="1" applyFill="1" applyBorder="1"/>
    <xf numFmtId="2" fontId="0" fillId="0" borderId="0" xfId="44" applyNumberFormat="1" applyFont="1" applyBorder="1"/>
    <xf numFmtId="0" fontId="0" fillId="40" borderId="21" xfId="0" applyFill="1" applyBorder="1"/>
    <xf numFmtId="0" fontId="34" fillId="39" borderId="17" xfId="0" applyFont="1" applyFill="1" applyBorder="1" applyAlignment="1">
      <alignment horizontal="left" vertical="center" wrapText="1"/>
    </xf>
    <xf numFmtId="0" fontId="34" fillId="39" borderId="18" xfId="0" applyFont="1" applyFill="1" applyBorder="1" applyAlignment="1">
      <alignment horizontal="center" vertical="center" wrapText="1"/>
    </xf>
    <xf numFmtId="1" fontId="35" fillId="0" borderId="13" xfId="0" applyNumberFormat="1" applyFont="1" applyBorder="1"/>
    <xf numFmtId="0" fontId="36" fillId="39" borderId="17" xfId="0" applyFont="1" applyFill="1" applyBorder="1" applyAlignment="1">
      <alignment horizontal="left" vertical="center" wrapText="1"/>
    </xf>
    <xf numFmtId="0" fontId="36" fillId="39" borderId="18" xfId="0" applyFont="1" applyFill="1" applyBorder="1" applyAlignment="1">
      <alignment horizontal="center" vertical="center" wrapText="1"/>
    </xf>
    <xf numFmtId="1" fontId="0" fillId="0" borderId="13" xfId="0" applyNumberFormat="1" applyFont="1" applyBorder="1"/>
    <xf numFmtId="9" fontId="0" fillId="0" borderId="22" xfId="44" applyFont="1" applyBorder="1"/>
    <xf numFmtId="9" fontId="35" fillId="0" borderId="2" xfId="44" applyFont="1" applyBorder="1"/>
    <xf numFmtId="0" fontId="12" fillId="0" borderId="2" xfId="0" applyFont="1" applyBorder="1" applyAlignment="1">
      <alignment wrapText="1"/>
    </xf>
    <xf numFmtId="0" fontId="0" fillId="0" borderId="2" xfId="0" applyBorder="1"/>
    <xf numFmtId="0" fontId="0" fillId="40" borderId="22" xfId="0" applyFill="1" applyBorder="1"/>
    <xf numFmtId="0" fontId="0" fillId="40" borderId="23" xfId="0" applyFill="1" applyBorder="1"/>
    <xf numFmtId="0" fontId="0" fillId="40" borderId="18" xfId="0" applyFill="1" applyBorder="1"/>
    <xf numFmtId="0" fontId="0" fillId="0" borderId="0" xfId="0" applyFill="1" applyBorder="1"/>
    <xf numFmtId="1" fontId="0" fillId="0" borderId="0" xfId="0" applyNumberFormat="1" applyFill="1" applyBorder="1"/>
    <xf numFmtId="165" fontId="0" fillId="0" borderId="2" xfId="0" applyNumberFormat="1" applyBorder="1"/>
    <xf numFmtId="0" fontId="0" fillId="40" borderId="24" xfId="0" applyFill="1" applyBorder="1"/>
    <xf numFmtId="0" fontId="0" fillId="40" borderId="20" xfId="0" applyFill="1" applyBorder="1"/>
    <xf numFmtId="0" fontId="0" fillId="40" borderId="25" xfId="0" applyFill="1" applyBorder="1"/>
    <xf numFmtId="0" fontId="0" fillId="40" borderId="16" xfId="0" applyFill="1" applyBorder="1"/>
    <xf numFmtId="0" fontId="0" fillId="0" borderId="26" xfId="0" applyBorder="1"/>
    <xf numFmtId="0" fontId="0" fillId="40" borderId="27" xfId="0" applyFill="1" applyBorder="1"/>
    <xf numFmtId="0" fontId="0" fillId="0" borderId="28" xfId="0" applyBorder="1"/>
    <xf numFmtId="9" fontId="0" fillId="0" borderId="0" xfId="0" applyNumberFormat="1" applyAlignment="1">
      <alignment horizontal="center"/>
    </xf>
    <xf numFmtId="0" fontId="0" fillId="40" borderId="1" xfId="0" applyFill="1" applyBorder="1"/>
    <xf numFmtId="0" fontId="5" fillId="0" borderId="0" xfId="106"/>
    <xf numFmtId="0" fontId="0" fillId="0" borderId="31" xfId="0" applyBorder="1"/>
    <xf numFmtId="0" fontId="0" fillId="0" borderId="32" xfId="0" applyBorder="1"/>
    <xf numFmtId="0" fontId="0" fillId="5" borderId="33" xfId="0" applyFill="1" applyBorder="1"/>
    <xf numFmtId="0" fontId="12" fillId="5" borderId="30" xfId="0" applyFont="1" applyFill="1" applyBorder="1" applyAlignment="1">
      <alignment vertical="center" wrapText="1"/>
    </xf>
    <xf numFmtId="9" fontId="0" fillId="5" borderId="30" xfId="44" applyFont="1" applyFill="1" applyBorder="1"/>
    <xf numFmtId="9" fontId="0" fillId="5" borderId="35" xfId="44" applyFont="1" applyFill="1" applyBorder="1"/>
    <xf numFmtId="1" fontId="0" fillId="5" borderId="30" xfId="0" applyNumberFormat="1" applyFill="1" applyBorder="1"/>
    <xf numFmtId="0" fontId="0" fillId="5" borderId="37" xfId="0" applyFill="1" applyBorder="1"/>
    <xf numFmtId="0" fontId="0" fillId="5" borderId="30" xfId="0" applyFill="1" applyBorder="1"/>
    <xf numFmtId="0" fontId="0" fillId="0" borderId="30" xfId="0" applyBorder="1"/>
    <xf numFmtId="0" fontId="12" fillId="5" borderId="38" xfId="0" applyFont="1" applyFill="1" applyBorder="1" applyAlignment="1">
      <alignment vertical="center" wrapText="1"/>
    </xf>
    <xf numFmtId="1" fontId="0" fillId="5" borderId="33" xfId="0" applyNumberFormat="1" applyFill="1" applyBorder="1"/>
    <xf numFmtId="1" fontId="0" fillId="5" borderId="37" xfId="0" applyNumberFormat="1" applyFill="1" applyBorder="1"/>
    <xf numFmtId="0" fontId="0" fillId="0" borderId="33" xfId="0" applyBorder="1"/>
    <xf numFmtId="0" fontId="12" fillId="5" borderId="30" xfId="0" applyFont="1" applyFill="1" applyBorder="1" applyAlignment="1">
      <alignment wrapText="1"/>
    </xf>
    <xf numFmtId="0" fontId="0" fillId="0" borderId="12" xfId="0" applyBorder="1"/>
    <xf numFmtId="0" fontId="0" fillId="0" borderId="36" xfId="0" applyBorder="1"/>
    <xf numFmtId="0" fontId="0" fillId="0" borderId="38" xfId="0" applyBorder="1"/>
    <xf numFmtId="0" fontId="0" fillId="0" borderId="34" xfId="0" applyBorder="1"/>
    <xf numFmtId="0" fontId="0" fillId="0" borderId="0" xfId="0" applyBorder="1"/>
    <xf numFmtId="0" fontId="0" fillId="0" borderId="37" xfId="0" applyBorder="1"/>
    <xf numFmtId="0" fontId="0" fillId="5" borderId="31" xfId="0" applyFill="1" applyBorder="1"/>
    <xf numFmtId="0" fontId="0" fillId="0" borderId="39" xfId="0" applyBorder="1"/>
    <xf numFmtId="0" fontId="36" fillId="5" borderId="30" xfId="0" applyFont="1" applyFill="1" applyBorder="1" applyAlignment="1">
      <alignment horizontal="center" vertical="center" wrapText="1"/>
    </xf>
    <xf numFmtId="0" fontId="10" fillId="5" borderId="30" xfId="0" applyFont="1" applyFill="1" applyBorder="1" applyAlignment="1">
      <alignment horizontal="center" vertical="center" wrapText="1"/>
    </xf>
    <xf numFmtId="0" fontId="11" fillId="5" borderId="31" xfId="0" applyFont="1" applyFill="1" applyBorder="1" applyAlignment="1">
      <alignment horizontal="left" vertical="center" wrapText="1"/>
    </xf>
    <xf numFmtId="0" fontId="10" fillId="5" borderId="40" xfId="0" applyFont="1" applyFill="1" applyBorder="1" applyAlignment="1">
      <alignment horizontal="center" vertical="center" wrapText="1"/>
    </xf>
    <xf numFmtId="0" fontId="10" fillId="5" borderId="30" xfId="0" applyFont="1" applyFill="1" applyBorder="1" applyAlignment="1">
      <alignment horizontal="left" vertical="center" wrapText="1"/>
    </xf>
    <xf numFmtId="0" fontId="34" fillId="5" borderId="30" xfId="0" applyFont="1" applyFill="1" applyBorder="1" applyAlignment="1">
      <alignment horizontal="left" vertical="center" wrapText="1"/>
    </xf>
    <xf numFmtId="0" fontId="34" fillId="5" borderId="30" xfId="0" applyFont="1" applyFill="1" applyBorder="1" applyAlignment="1">
      <alignment horizontal="center" vertical="center" wrapText="1"/>
    </xf>
    <xf numFmtId="0" fontId="36" fillId="5" borderId="30" xfId="0" applyFont="1" applyFill="1" applyBorder="1" applyAlignment="1">
      <alignment horizontal="left" vertical="center" wrapText="1"/>
    </xf>
    <xf numFmtId="0" fontId="0" fillId="42" borderId="2" xfId="0" applyFill="1" applyBorder="1"/>
    <xf numFmtId="0" fontId="0" fillId="35" borderId="1" xfId="0" applyFill="1" applyBorder="1"/>
    <xf numFmtId="0" fontId="0" fillId="42" borderId="22" xfId="0" applyFill="1" applyBorder="1"/>
    <xf numFmtId="0" fontId="0" fillId="42" borderId="29" xfId="0" applyFill="1" applyBorder="1"/>
    <xf numFmtId="0" fontId="0" fillId="43" borderId="2" xfId="0" applyFill="1" applyBorder="1"/>
    <xf numFmtId="0" fontId="0" fillId="44" borderId="2" xfId="0" applyFill="1" applyBorder="1"/>
    <xf numFmtId="0" fontId="0" fillId="36" borderId="23" xfId="0" applyFill="1" applyBorder="1"/>
    <xf numFmtId="0" fontId="0" fillId="36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6" borderId="23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4" fillId="41" borderId="0" xfId="120" applyFill="1"/>
    <xf numFmtId="0" fontId="2" fillId="9" borderId="10" xfId="43" applyFont="1"/>
    <xf numFmtId="0" fontId="0" fillId="9" borderId="10" xfId="43" applyFont="1"/>
    <xf numFmtId="0" fontId="7" fillId="41" borderId="10" xfId="43" applyFont="1" applyFill="1"/>
    <xf numFmtId="9" fontId="0" fillId="38" borderId="21" xfId="44" applyFont="1" applyFill="1" applyBorder="1"/>
    <xf numFmtId="0" fontId="12" fillId="0" borderId="1" xfId="0" applyFont="1" applyBorder="1" applyAlignment="1">
      <alignment vertical="center" wrapText="1"/>
    </xf>
    <xf numFmtId="0" fontId="2" fillId="40" borderId="1" xfId="43" applyFont="1" applyFill="1" applyBorder="1"/>
    <xf numFmtId="0" fontId="2" fillId="40" borderId="14" xfId="43" applyFont="1" applyFill="1" applyBorder="1"/>
    <xf numFmtId="0" fontId="2" fillId="40" borderId="22" xfId="43" applyFont="1" applyFill="1" applyBorder="1"/>
    <xf numFmtId="0" fontId="0" fillId="40" borderId="14" xfId="0" applyFill="1" applyBorder="1"/>
    <xf numFmtId="0" fontId="0" fillId="40" borderId="14" xfId="0" applyFill="1" applyBorder="1" applyAlignment="1">
      <alignment horizontal="right" wrapText="1"/>
    </xf>
    <xf numFmtId="0" fontId="0" fillId="41" borderId="15" xfId="0" applyFill="1" applyBorder="1" applyAlignment="1">
      <alignment horizontal="center"/>
    </xf>
    <xf numFmtId="0" fontId="0" fillId="41" borderId="16" xfId="0" applyFill="1" applyBorder="1" applyAlignment="1">
      <alignment horizontal="center"/>
    </xf>
    <xf numFmtId="0" fontId="0" fillId="34" borderId="0" xfId="0" applyFill="1" applyAlignment="1">
      <alignment horizontal="center"/>
    </xf>
    <xf numFmtId="9" fontId="0" fillId="38" borderId="13" xfId="44" applyFont="1" applyFill="1" applyBorder="1"/>
    <xf numFmtId="9" fontId="0" fillId="38" borderId="22" xfId="44" applyFont="1" applyFill="1" applyBorder="1"/>
    <xf numFmtId="0" fontId="12" fillId="0" borderId="2" xfId="0" applyFont="1" applyFill="1" applyBorder="1" applyAlignment="1">
      <alignment vertical="center" wrapText="1"/>
    </xf>
    <xf numFmtId="0" fontId="1" fillId="9" borderId="10" xfId="43" applyFont="1"/>
    <xf numFmtId="0" fontId="2" fillId="52" borderId="14" xfId="43" applyFont="1" applyFill="1" applyBorder="1"/>
    <xf numFmtId="0" fontId="0" fillId="52" borderId="41" xfId="43" applyFont="1" applyFill="1" applyBorder="1" applyAlignment="1">
      <alignment horizontal="right"/>
    </xf>
    <xf numFmtId="0" fontId="0" fillId="52" borderId="42" xfId="43" applyFont="1" applyFill="1" applyBorder="1" applyAlignment="1">
      <alignment horizontal="right"/>
    </xf>
    <xf numFmtId="0" fontId="1" fillId="52" borderId="42" xfId="43" applyFont="1" applyFill="1" applyBorder="1"/>
    <xf numFmtId="0" fontId="1" fillId="52" borderId="43" xfId="43" applyFont="1" applyFill="1" applyBorder="1"/>
    <xf numFmtId="0" fontId="0" fillId="52" borderId="43" xfId="43" applyFont="1" applyFill="1" applyBorder="1" applyAlignment="1">
      <alignment horizontal="right"/>
    </xf>
    <xf numFmtId="0" fontId="0" fillId="0" borderId="44" xfId="0" applyBorder="1"/>
    <xf numFmtId="2" fontId="0" fillId="0" borderId="2" xfId="0" applyNumberFormat="1" applyBorder="1"/>
    <xf numFmtId="1" fontId="0" fillId="0" borderId="2" xfId="0" applyNumberFormat="1" applyBorder="1"/>
    <xf numFmtId="0" fontId="1" fillId="9" borderId="10" xfId="43" applyFont="1" applyAlignment="1">
      <alignment horizontal="right"/>
    </xf>
    <xf numFmtId="1" fontId="0" fillId="5" borderId="2" xfId="0" applyNumberFormat="1" applyFill="1" applyBorder="1" applyAlignment="1">
      <alignment horizontal="right"/>
    </xf>
    <xf numFmtId="1" fontId="0" fillId="5" borderId="2" xfId="0" applyNumberFormat="1" applyFill="1" applyBorder="1"/>
    <xf numFmtId="0" fontId="37" fillId="5" borderId="2" xfId="0" applyFont="1" applyFill="1" applyBorder="1" applyAlignment="1">
      <alignment horizontal="left" vertical="top"/>
    </xf>
    <xf numFmtId="9" fontId="0" fillId="5" borderId="2" xfId="44" applyFont="1" applyFill="1" applyBorder="1"/>
  </cellXfs>
  <cellStyles count="176">
    <cellStyle name="20% — акцент1" xfId="19" builtinId="30" customBuiltin="1"/>
    <cellStyle name="20% — акцент1 2" xfId="48"/>
    <cellStyle name="20% — акцент1 2 2" xfId="94"/>
    <cellStyle name="20% — акцент1 3" xfId="68"/>
    <cellStyle name="20% — акцент1 4" xfId="108"/>
    <cellStyle name="20% — акцент1 5" xfId="122"/>
    <cellStyle name="20% — акцент1 6" xfId="136"/>
    <cellStyle name="20% — акцент1 7" xfId="150"/>
    <cellStyle name="20% — акцент1 8" xfId="164"/>
    <cellStyle name="20% — акцент2" xfId="23" builtinId="34" customBuiltin="1"/>
    <cellStyle name="20% — акцент2 2" xfId="51"/>
    <cellStyle name="20% — акцент2 2 2" xfId="96"/>
    <cellStyle name="20% — акцент2 3" xfId="70"/>
    <cellStyle name="20% — акцент2 4" xfId="110"/>
    <cellStyle name="20% — акцент2 5" xfId="124"/>
    <cellStyle name="20% — акцент2 6" xfId="138"/>
    <cellStyle name="20% — акцент2 7" xfId="152"/>
    <cellStyle name="20% — акцент2 8" xfId="166"/>
    <cellStyle name="20% — акцент3" xfId="27" builtinId="38" customBuiltin="1"/>
    <cellStyle name="20% — акцент3 2" xfId="54"/>
    <cellStyle name="20% — акцент3 2 2" xfId="98"/>
    <cellStyle name="20% — акцент3 3" xfId="72"/>
    <cellStyle name="20% — акцент3 4" xfId="112"/>
    <cellStyle name="20% — акцент3 5" xfId="126"/>
    <cellStyle name="20% — акцент3 6" xfId="140"/>
    <cellStyle name="20% — акцент3 7" xfId="154"/>
    <cellStyle name="20% — акцент3 8" xfId="168"/>
    <cellStyle name="20% — акцент4" xfId="31" builtinId="42" customBuiltin="1"/>
    <cellStyle name="20% — акцент4 2" xfId="57"/>
    <cellStyle name="20% — акцент4 2 2" xfId="100"/>
    <cellStyle name="20% — акцент4 3" xfId="74"/>
    <cellStyle name="20% — акцент4 4" xfId="114"/>
    <cellStyle name="20% — акцент4 5" xfId="128"/>
    <cellStyle name="20% — акцент4 6" xfId="142"/>
    <cellStyle name="20% — акцент4 7" xfId="156"/>
    <cellStyle name="20% — акцент4 8" xfId="170"/>
    <cellStyle name="20% — акцент5" xfId="35" builtinId="46" customBuiltin="1"/>
    <cellStyle name="20% — акцент5 2" xfId="60"/>
    <cellStyle name="20% — акцент5 2 2" xfId="102"/>
    <cellStyle name="20% — акцент5 3" xfId="76"/>
    <cellStyle name="20% — акцент5 4" xfId="116"/>
    <cellStyle name="20% — акцент5 5" xfId="130"/>
    <cellStyle name="20% — акцент5 6" xfId="144"/>
    <cellStyle name="20% — акцент5 7" xfId="158"/>
    <cellStyle name="20% — акцент5 8" xfId="172"/>
    <cellStyle name="20% — акцент6" xfId="39" builtinId="50" customBuiltin="1"/>
    <cellStyle name="20% — акцент6 2" xfId="63"/>
    <cellStyle name="20% — акцент6 2 2" xfId="104"/>
    <cellStyle name="20% — акцент6 3" xfId="78"/>
    <cellStyle name="20% — акцент6 4" xfId="118"/>
    <cellStyle name="20% — акцент6 5" xfId="132"/>
    <cellStyle name="20% — акцент6 6" xfId="146"/>
    <cellStyle name="20% — акцент6 7" xfId="160"/>
    <cellStyle name="20% — акцент6 8" xfId="174"/>
    <cellStyle name="40% — акцент1" xfId="20" builtinId="31" customBuiltin="1"/>
    <cellStyle name="40% — акцент1 2" xfId="49"/>
    <cellStyle name="40% — акцент1 2 2" xfId="95"/>
    <cellStyle name="40% — акцент1 3" xfId="69"/>
    <cellStyle name="40% — акцент1 4" xfId="109"/>
    <cellStyle name="40% — акцент1 5" xfId="123"/>
    <cellStyle name="40% — акцент1 6" xfId="137"/>
    <cellStyle name="40% — акцент1 7" xfId="151"/>
    <cellStyle name="40% — акцент1 8" xfId="165"/>
    <cellStyle name="40% — акцент2" xfId="24" builtinId="35" customBuiltin="1"/>
    <cellStyle name="40% — акцент2 2" xfId="52"/>
    <cellStyle name="40% — акцент2 2 2" xfId="97"/>
    <cellStyle name="40% — акцент2 3" xfId="71"/>
    <cellStyle name="40% — акцент2 4" xfId="111"/>
    <cellStyle name="40% — акцент2 5" xfId="125"/>
    <cellStyle name="40% — акцент2 6" xfId="139"/>
    <cellStyle name="40% — акцент2 7" xfId="153"/>
    <cellStyle name="40% — акцент2 8" xfId="167"/>
    <cellStyle name="40% — акцент3" xfId="28" builtinId="39" customBuiltin="1"/>
    <cellStyle name="40% — акцент3 2" xfId="55"/>
    <cellStyle name="40% — акцент3 2 2" xfId="99"/>
    <cellStyle name="40% — акцент3 3" xfId="73"/>
    <cellStyle name="40% — акцент3 4" xfId="113"/>
    <cellStyle name="40% — акцент3 5" xfId="127"/>
    <cellStyle name="40% — акцент3 6" xfId="141"/>
    <cellStyle name="40% — акцент3 7" xfId="155"/>
    <cellStyle name="40% — акцент3 8" xfId="169"/>
    <cellStyle name="40% — акцент4" xfId="32" builtinId="43" customBuiltin="1"/>
    <cellStyle name="40% — акцент4 2" xfId="58"/>
    <cellStyle name="40% — акцент4 2 2" xfId="101"/>
    <cellStyle name="40% — акцент4 3" xfId="75"/>
    <cellStyle name="40% — акцент4 4" xfId="115"/>
    <cellStyle name="40% — акцент4 5" xfId="129"/>
    <cellStyle name="40% — акцент4 6" xfId="143"/>
    <cellStyle name="40% — акцент4 7" xfId="157"/>
    <cellStyle name="40% — акцент4 8" xfId="171"/>
    <cellStyle name="40% — акцент5" xfId="36" builtinId="47" customBuiltin="1"/>
    <cellStyle name="40% — акцент5 2" xfId="61"/>
    <cellStyle name="40% — акцент5 2 2" xfId="103"/>
    <cellStyle name="40% — акцент5 3" xfId="77"/>
    <cellStyle name="40% — акцент5 4" xfId="117"/>
    <cellStyle name="40% — акцент5 5" xfId="131"/>
    <cellStyle name="40% — акцент5 6" xfId="145"/>
    <cellStyle name="40% — акцент5 7" xfId="159"/>
    <cellStyle name="40% — акцент5 8" xfId="173"/>
    <cellStyle name="40% — акцент6" xfId="40" builtinId="51" customBuiltin="1"/>
    <cellStyle name="40% — акцент6 2" xfId="64"/>
    <cellStyle name="40% — акцент6 2 2" xfId="105"/>
    <cellStyle name="40% — акцент6 3" xfId="79"/>
    <cellStyle name="40% — акцент6 4" xfId="119"/>
    <cellStyle name="40% — акцент6 5" xfId="133"/>
    <cellStyle name="40% — акцент6 6" xfId="147"/>
    <cellStyle name="40% — акцент6 7" xfId="161"/>
    <cellStyle name="40% — акцент6 8" xfId="175"/>
    <cellStyle name="60% — акцент1" xfId="21" builtinId="32" customBuiltin="1"/>
    <cellStyle name="60% — акцент1 2" xfId="50"/>
    <cellStyle name="60% — акцент1 3" xfId="83"/>
    <cellStyle name="60% — акцент2" xfId="25" builtinId="36" customBuiltin="1"/>
    <cellStyle name="60% — акцент2 2" xfId="53"/>
    <cellStyle name="60% — акцент2 3" xfId="84"/>
    <cellStyle name="60% — акцент3" xfId="29" builtinId="40" customBuiltin="1"/>
    <cellStyle name="60% — акцент3 2" xfId="56"/>
    <cellStyle name="60% — акцент3 3" xfId="85"/>
    <cellStyle name="60% — акцент4" xfId="33" builtinId="44" customBuiltin="1"/>
    <cellStyle name="60% — акцент4 2" xfId="59"/>
    <cellStyle name="60% — акцент4 3" xfId="86"/>
    <cellStyle name="60% — акцент5" xfId="37" builtinId="48" customBuiltin="1"/>
    <cellStyle name="60% — акцент5 2" xfId="62"/>
    <cellStyle name="60% — акцент5 3" xfId="87"/>
    <cellStyle name="60% — акцент6" xfId="41" builtinId="52" customBuiltin="1"/>
    <cellStyle name="60% — акцент6 2" xfId="65"/>
    <cellStyle name="60% — акцент6 3" xfId="88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/>
    <cellStyle name="Нейтральный 3" xfId="81"/>
    <cellStyle name="Обычный" xfId="0" builtinId="0"/>
    <cellStyle name="Обычный 10" xfId="148"/>
    <cellStyle name="Обычный 11" xfId="162"/>
    <cellStyle name="Обычный 2" xfId="4"/>
    <cellStyle name="Обычный 2 2" xfId="82"/>
    <cellStyle name="Обычный 3" xfId="42"/>
    <cellStyle name="Обычный 3 2" xfId="89"/>
    <cellStyle name="Обычный 4" xfId="45"/>
    <cellStyle name="Обычный 4 2" xfId="92"/>
    <cellStyle name="Обычный 5" xfId="80"/>
    <cellStyle name="Обычный 6" xfId="66"/>
    <cellStyle name="Обычный 7" xfId="106"/>
    <cellStyle name="Обычный 8" xfId="120"/>
    <cellStyle name="Обычный 9" xfId="134"/>
    <cellStyle name="Плохой" xfId="2" builtinId="27" customBuiltin="1"/>
    <cellStyle name="Пояснение" xfId="16" builtinId="53" customBuiltin="1"/>
    <cellStyle name="Примечание 2" xfId="43"/>
    <cellStyle name="Примечание 2 2" xfId="90"/>
    <cellStyle name="Примечание 3" xfId="47"/>
    <cellStyle name="Примечание 3 2" xfId="93"/>
    <cellStyle name="Примечание 4" xfId="67"/>
    <cellStyle name="Примечание 5" xfId="107"/>
    <cellStyle name="Примечание 6" xfId="121"/>
    <cellStyle name="Примечание 7" xfId="135"/>
    <cellStyle name="Примечание 8" xfId="149"/>
    <cellStyle name="Примечание 9" xfId="163"/>
    <cellStyle name="Процентный" xfId="44" builtinId="5"/>
    <cellStyle name="Процентный 2" xfId="91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65" formatCode="0.0"/>
    </dxf>
    <dxf>
      <numFmt numFmtId="2" formatCode="0.00"/>
    </dxf>
    <dxf>
      <numFmt numFmtId="166" formatCode="0.000"/>
    </dxf>
    <dxf>
      <numFmt numFmtId="164" formatCode="0.0000"/>
    </dxf>
    <dxf>
      <numFmt numFmtId="167" formatCode="0.00000"/>
    </dxf>
    <dxf>
      <numFmt numFmtId="168" formatCode="0.000000"/>
    </dxf>
  </dxfs>
  <tableStyles count="0" defaultTableStyle="TableStyleMedium2" defaultPivotStyle="PivotStyleLight16"/>
  <colors>
    <mruColors>
      <color rgb="FFFFF2CC"/>
      <color rgb="FFEAEAEA"/>
      <color rgb="FFC0C0C0"/>
      <color rgb="FF339933"/>
      <color rgb="FF6666FF"/>
      <color rgb="FF660066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Иван Таширев" refreshedDate="45259.603255092596" createdVersion="6" refreshedVersion="6" minRefreshableVersion="3" recordCount="31">
  <cacheSource type="worksheet">
    <worksheetSource ref="A1:H32" sheet="Автоматизированный расчет"/>
  </cacheSource>
  <cacheFields count="8">
    <cacheField name="Script name" numFmtId="0">
      <sharedItems/>
    </cacheField>
    <cacheField name="transaction rq" numFmtId="0">
      <sharedItems count="12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Отмена бронирования "/>
        <s v="Выход из системы"/>
        <s v="Перход на страницу регистрации"/>
        <s v="Заполнение полей регистарции"/>
        <s v="Переход на следующий экран после регистрации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2"/>
    </cacheField>
    <cacheField name="pacing" numFmtId="0">
      <sharedItems containsSemiMixedTypes="0" containsString="0" containsNumber="1" containsInteger="1" minValue="41" maxValue="200"/>
    </cacheField>
    <cacheField name="одним пользователем в минуту" numFmtId="2">
      <sharedItems containsSemiMixedTypes="0" containsString="0" containsNumber="1" minValue="0.3" maxValue="1.4634146341463414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9.8360655737704921" maxValue="58.5365853658536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s v="Покупка билета"/>
    <x v="0"/>
    <n v="1"/>
    <n v="2"/>
    <n v="41"/>
    <n v="1.4634146341463414"/>
    <n v="20"/>
    <n v="58.536585365853654"/>
  </r>
  <r>
    <s v="Покупка билета"/>
    <x v="1"/>
    <n v="1"/>
    <n v="2"/>
    <n v="41"/>
    <n v="1.4634146341463414"/>
    <n v="20"/>
    <n v="58.536585365853654"/>
  </r>
  <r>
    <s v="Покупка билета"/>
    <x v="2"/>
    <n v="1"/>
    <n v="2"/>
    <n v="41"/>
    <n v="1.4634146341463414"/>
    <n v="20"/>
    <n v="58.536585365853654"/>
  </r>
  <r>
    <s v="Покупка билета"/>
    <x v="3"/>
    <n v="1"/>
    <n v="2"/>
    <n v="41"/>
    <n v="1.4634146341463414"/>
    <n v="20"/>
    <n v="58.536585365853654"/>
  </r>
  <r>
    <s v="Покупка билета"/>
    <x v="4"/>
    <n v="1"/>
    <n v="2"/>
    <n v="41"/>
    <n v="1.4634146341463414"/>
    <n v="20"/>
    <n v="58.536585365853654"/>
  </r>
  <r>
    <s v="Покупка билета"/>
    <x v="5"/>
    <n v="1"/>
    <n v="2"/>
    <n v="41"/>
    <n v="1.4634146341463414"/>
    <n v="20"/>
    <n v="58.536585365853654"/>
  </r>
  <r>
    <s v="Покупка билета"/>
    <x v="6"/>
    <n v="1"/>
    <n v="2"/>
    <n v="41"/>
    <n v="1.4634146341463414"/>
    <n v="20"/>
    <n v="58.536585365853654"/>
  </r>
  <r>
    <s v="Удаление бронирования "/>
    <x v="0"/>
    <n v="1"/>
    <n v="1"/>
    <n v="51"/>
    <n v="1.1764705882352942"/>
    <n v="20"/>
    <n v="23.529411764705884"/>
  </r>
  <r>
    <s v="Удаление бронирования "/>
    <x v="1"/>
    <n v="1"/>
    <n v="1"/>
    <n v="51"/>
    <n v="1.1764705882352942"/>
    <n v="20"/>
    <n v="23.529411764705884"/>
  </r>
  <r>
    <s v="Удаление бронирования "/>
    <x v="6"/>
    <n v="1"/>
    <n v="1"/>
    <n v="51"/>
    <n v="1.1764705882352942"/>
    <n v="20"/>
    <n v="23.529411764705884"/>
  </r>
  <r>
    <s v="Удаление бронирования "/>
    <x v="7"/>
    <n v="1"/>
    <n v="1"/>
    <n v="51"/>
    <n v="1.1764705882352942"/>
    <n v="20"/>
    <n v="23.529411764705884"/>
  </r>
  <r>
    <s v="Удаление бронирования "/>
    <x v="8"/>
    <n v="1"/>
    <n v="1"/>
    <n v="51"/>
    <n v="1.1764705882352942"/>
    <n v="20"/>
    <n v="23.529411764705884"/>
  </r>
  <r>
    <s v="Регистрация новых пользователей"/>
    <x v="0"/>
    <n v="1"/>
    <n v="2"/>
    <n v="73"/>
    <n v="0.82191780821917804"/>
    <n v="20"/>
    <n v="32.87671232876712"/>
  </r>
  <r>
    <s v="Регистрация новых пользователей"/>
    <x v="9"/>
    <n v="1"/>
    <n v="2"/>
    <n v="73"/>
    <n v="0.82191780821917804"/>
    <n v="20"/>
    <n v="32.87671232876712"/>
  </r>
  <r>
    <s v="Регистрация новых пользователей"/>
    <x v="10"/>
    <n v="1"/>
    <n v="2"/>
    <n v="73"/>
    <n v="0.82191780821917804"/>
    <n v="20"/>
    <n v="32.87671232876712"/>
  </r>
  <r>
    <s v="Регистрация новых пользователей"/>
    <x v="11"/>
    <n v="1"/>
    <n v="2"/>
    <n v="73"/>
    <n v="0.82191780821917804"/>
    <n v="20"/>
    <n v="32.87671232876712"/>
  </r>
  <r>
    <s v="Регистрация новых пользователей"/>
    <x v="8"/>
    <n v="1"/>
    <n v="2"/>
    <n v="73"/>
    <n v="0.82191780821917804"/>
    <n v="20"/>
    <n v="32.87671232876712"/>
  </r>
  <r>
    <s v="Логин"/>
    <x v="0"/>
    <n v="1"/>
    <n v="2"/>
    <n v="200"/>
    <n v="0.3"/>
    <n v="20"/>
    <n v="12"/>
  </r>
  <r>
    <s v="Логин"/>
    <x v="1"/>
    <n v="1"/>
    <n v="2"/>
    <n v="200"/>
    <n v="0.3"/>
    <n v="20"/>
    <n v="12"/>
  </r>
  <r>
    <s v="Логин"/>
    <x v="2"/>
    <n v="1"/>
    <n v="2"/>
    <n v="200"/>
    <n v="0.3"/>
    <n v="20"/>
    <n v="12"/>
  </r>
  <r>
    <s v="Логин"/>
    <x v="8"/>
    <n v="1"/>
    <n v="2"/>
    <n v="200"/>
    <n v="0.3"/>
    <n v="20"/>
    <n v="12"/>
  </r>
  <r>
    <s v="Поиск билета без покупки"/>
    <x v="0"/>
    <n v="1"/>
    <n v="2"/>
    <n v="78"/>
    <n v="0.76923076923076927"/>
    <n v="20"/>
    <n v="30.76923076923077"/>
  </r>
  <r>
    <s v="Поиск билета без покупки"/>
    <x v="1"/>
    <n v="1"/>
    <n v="2"/>
    <n v="78"/>
    <n v="0.76923076923076927"/>
    <n v="20"/>
    <n v="30.76923076923077"/>
  </r>
  <r>
    <s v="Поиск билета без покупки"/>
    <x v="2"/>
    <n v="1"/>
    <n v="2"/>
    <n v="78"/>
    <n v="0.76923076923076927"/>
    <n v="20"/>
    <n v="30.76923076923077"/>
  </r>
  <r>
    <s v="Поиск билета без покупки"/>
    <x v="3"/>
    <n v="1"/>
    <n v="2"/>
    <n v="78"/>
    <n v="0.76923076923076927"/>
    <n v="20"/>
    <n v="30.76923076923077"/>
  </r>
  <r>
    <s v="Поиск билета без покупки"/>
    <x v="4"/>
    <n v="1"/>
    <n v="2"/>
    <n v="78"/>
    <n v="0.76923076923076927"/>
    <n v="20"/>
    <n v="30.76923076923077"/>
  </r>
  <r>
    <s v="Поиск билета без покупки"/>
    <x v="8"/>
    <n v="1"/>
    <n v="2"/>
    <n v="78"/>
    <n v="0.76923076923076927"/>
    <n v="20"/>
    <n v="30.76923076923077"/>
  </r>
  <r>
    <s v="Ознакомление с путевым листом"/>
    <x v="0"/>
    <n v="1"/>
    <n v="1"/>
    <n v="122"/>
    <n v="0.49180327868852458"/>
    <n v="20"/>
    <n v="9.8360655737704921"/>
  </r>
  <r>
    <s v="Ознакомление с путевым листом"/>
    <x v="1"/>
    <n v="1"/>
    <n v="1"/>
    <n v="122"/>
    <n v="0.49180327868852458"/>
    <n v="20"/>
    <n v="9.8360655737704921"/>
  </r>
  <r>
    <s v="Ознакомление с путевым листом"/>
    <x v="6"/>
    <n v="1"/>
    <n v="1"/>
    <n v="122"/>
    <n v="0.49180327868852458"/>
    <n v="20"/>
    <n v="9.8360655737704921"/>
  </r>
  <r>
    <s v="Ознакомление с путевым листом"/>
    <x v="8"/>
    <n v="1"/>
    <n v="1"/>
    <n v="122"/>
    <n v="0.49180327868852458"/>
    <n v="20"/>
    <n v="9.83606557377049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3">
        <item x="1"/>
        <item x="4"/>
        <item x="8"/>
        <item x="3"/>
        <item x="5"/>
        <item x="7"/>
        <item x="6"/>
        <item x="0"/>
        <item x="9"/>
        <item x="10"/>
        <item x="2"/>
        <item x="1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76"/>
  <sheetViews>
    <sheetView tabSelected="1" topLeftCell="E34" zoomScale="70" zoomScaleNormal="70" workbookViewId="0">
      <selection activeCell="J40" sqref="J40"/>
    </sheetView>
  </sheetViews>
  <sheetFormatPr defaultColWidth="11.44140625" defaultRowHeight="14.4" x14ac:dyDescent="0.3"/>
  <cols>
    <col min="1" max="1" width="36.6640625" customWidth="1"/>
    <col min="2" max="2" width="53" customWidth="1"/>
    <col min="3" max="3" width="18.109375" customWidth="1"/>
    <col min="4" max="4" width="17.88671875" customWidth="1"/>
    <col min="5" max="5" width="19.109375" bestFit="1" customWidth="1"/>
    <col min="6" max="6" width="31.33203125" customWidth="1"/>
    <col min="7" max="7" width="24.5546875" customWidth="1"/>
    <col min="8" max="8" width="22" customWidth="1"/>
    <col min="9" max="9" width="46.33203125" customWidth="1"/>
    <col min="10" max="10" width="20.88671875" customWidth="1"/>
    <col min="11" max="11" width="24.88671875" customWidth="1"/>
    <col min="12" max="12" width="26.6640625" customWidth="1"/>
    <col min="13" max="13" width="35.109375" bestFit="1" customWidth="1"/>
    <col min="14" max="14" width="22.6640625" customWidth="1"/>
    <col min="15" max="15" width="23.88671875" customWidth="1"/>
    <col min="16" max="16" width="23.44140625" bestFit="1" customWidth="1"/>
    <col min="17" max="17" width="26" customWidth="1"/>
    <col min="18" max="18" width="10.44140625" customWidth="1"/>
    <col min="19" max="19" width="12.33203125" customWidth="1"/>
    <col min="21" max="21" width="23.44140625" customWidth="1"/>
    <col min="22" max="22" width="22.88671875" customWidth="1"/>
  </cols>
  <sheetData>
    <row r="1" spans="1:24" ht="15" thickBot="1" x14ac:dyDescent="0.35">
      <c r="A1" t="s">
        <v>18</v>
      </c>
      <c r="B1" t="s">
        <v>19</v>
      </c>
      <c r="C1" t="s">
        <v>20</v>
      </c>
      <c r="D1" t="s">
        <v>21</v>
      </c>
      <c r="E1" t="s">
        <v>30</v>
      </c>
      <c r="F1" t="s">
        <v>31</v>
      </c>
      <c r="G1" t="s">
        <v>32</v>
      </c>
      <c r="H1" t="s">
        <v>4</v>
      </c>
      <c r="I1" s="2" t="s">
        <v>61</v>
      </c>
      <c r="J1" t="s">
        <v>29</v>
      </c>
      <c r="M1" t="s">
        <v>60</v>
      </c>
      <c r="N1" t="s">
        <v>22</v>
      </c>
      <c r="O1" t="s">
        <v>23</v>
      </c>
      <c r="P1" t="s">
        <v>59</v>
      </c>
      <c r="Q1" t="s">
        <v>24</v>
      </c>
      <c r="R1" t="s">
        <v>21</v>
      </c>
      <c r="S1" t="s">
        <v>63</v>
      </c>
      <c r="T1" s="7" t="s">
        <v>25</v>
      </c>
      <c r="U1" s="7" t="s">
        <v>26</v>
      </c>
      <c r="V1" t="s">
        <v>27</v>
      </c>
      <c r="X1" t="s">
        <v>28</v>
      </c>
    </row>
    <row r="2" spans="1:24" x14ac:dyDescent="0.3">
      <c r="A2" s="15" t="s">
        <v>5</v>
      </c>
      <c r="B2" s="90" t="s">
        <v>40</v>
      </c>
      <c r="C2" s="32">
        <v>1</v>
      </c>
      <c r="D2" s="130">
        <f t="shared" ref="D2:D7" si="0">VLOOKUP(A2,$M$1:$W$8,6,FALSE)</f>
        <v>2</v>
      </c>
      <c r="E2" s="42">
        <f>VLOOKUP(A2,$M$1:$W$8,5,FALSE)</f>
        <v>41</v>
      </c>
      <c r="F2" s="131">
        <f>60/E2*C2</f>
        <v>1.4634146341463414</v>
      </c>
      <c r="G2" s="42">
        <f t="shared" ref="G2:G7" si="1">VLOOKUP(A2,$M$1:$W$8,8,FALSE)</f>
        <v>20</v>
      </c>
      <c r="H2" s="132">
        <f t="shared" ref="H2:H7" si="2">D2*F2*G2</f>
        <v>58.536585365853654</v>
      </c>
      <c r="I2" s="3" t="s">
        <v>0</v>
      </c>
      <c r="J2" s="6">
        <v>134.67129347356081</v>
      </c>
      <c r="M2" t="s">
        <v>5</v>
      </c>
      <c r="N2" s="9">
        <v>1.5319</v>
      </c>
      <c r="O2" s="29">
        <v>20</v>
      </c>
      <c r="P2" s="48">
        <f t="shared" ref="P2:P7" si="3">N2+O2</f>
        <v>21.5319</v>
      </c>
      <c r="Q2" s="18">
        <v>41</v>
      </c>
      <c r="R2" s="4">
        <v>2</v>
      </c>
      <c r="S2" s="5">
        <f t="shared" ref="S2:S7" si="4">60/(Q2)</f>
        <v>1.4634146341463414</v>
      </c>
      <c r="T2" s="7">
        <v>20</v>
      </c>
      <c r="U2" s="8">
        <f t="shared" ref="U2:U6" si="5">ROUND(R2*S2*T2,0)</f>
        <v>59</v>
      </c>
      <c r="V2" s="17">
        <f t="shared" ref="V2:V7" si="6">R2/W$2</f>
        <v>0.2</v>
      </c>
      <c r="W2">
        <f>SUM(R2:R7)</f>
        <v>10</v>
      </c>
    </row>
    <row r="3" spans="1:24" x14ac:dyDescent="0.3">
      <c r="A3" s="15" t="s">
        <v>5</v>
      </c>
      <c r="B3" s="98" t="s">
        <v>0</v>
      </c>
      <c r="C3" s="32">
        <v>1</v>
      </c>
      <c r="D3" s="55">
        <f t="shared" si="0"/>
        <v>2</v>
      </c>
      <c r="E3" s="42">
        <f>VLOOKUP(A3,$M$1:$W$8,5,FALSE)</f>
        <v>41</v>
      </c>
      <c r="F3" s="131">
        <f>60/E3*C3</f>
        <v>1.4634146341463414</v>
      </c>
      <c r="G3" s="42">
        <f t="shared" si="1"/>
        <v>20</v>
      </c>
      <c r="H3" s="132">
        <f t="shared" si="2"/>
        <v>58.536585365853654</v>
      </c>
      <c r="I3" s="3" t="s">
        <v>9</v>
      </c>
      <c r="J3" s="6">
        <v>89.305816135084427</v>
      </c>
      <c r="M3" t="s">
        <v>6</v>
      </c>
      <c r="N3" s="9">
        <v>1.1678999999999999</v>
      </c>
      <c r="O3" s="29">
        <v>20.0014</v>
      </c>
      <c r="P3" s="48">
        <f t="shared" si="3"/>
        <v>21.1693</v>
      </c>
      <c r="Q3" s="18">
        <v>51</v>
      </c>
      <c r="R3" s="4">
        <v>1</v>
      </c>
      <c r="S3" s="5">
        <f t="shared" si="4"/>
        <v>1.1764705882352942</v>
      </c>
      <c r="T3" s="7">
        <v>20</v>
      </c>
      <c r="U3" s="8">
        <f t="shared" si="5"/>
        <v>24</v>
      </c>
      <c r="V3" s="17">
        <f t="shared" si="6"/>
        <v>0.1</v>
      </c>
    </row>
    <row r="4" spans="1:24" x14ac:dyDescent="0.3">
      <c r="A4" s="15" t="s">
        <v>5</v>
      </c>
      <c r="B4" s="4" t="s">
        <v>46</v>
      </c>
      <c r="C4" s="32">
        <v>1</v>
      </c>
      <c r="D4" s="55">
        <f t="shared" si="0"/>
        <v>2</v>
      </c>
      <c r="E4" s="42">
        <f>VLOOKUP(A4,$M$1:$W$8,5,FALSE)</f>
        <v>41</v>
      </c>
      <c r="F4" s="131">
        <f>60/E4*C4</f>
        <v>1.4634146341463414</v>
      </c>
      <c r="G4" s="42">
        <f t="shared" si="1"/>
        <v>20</v>
      </c>
      <c r="H4" s="132">
        <f t="shared" si="2"/>
        <v>58.536585365853654</v>
      </c>
      <c r="I4" s="3" t="s">
        <v>3</v>
      </c>
      <c r="J4" s="6">
        <v>109.01142043647428</v>
      </c>
      <c r="M4" t="s">
        <v>39</v>
      </c>
      <c r="N4" s="9">
        <v>1.3232999999999999</v>
      </c>
      <c r="O4" s="29">
        <v>20</v>
      </c>
      <c r="P4" s="48">
        <f t="shared" si="3"/>
        <v>21.3233</v>
      </c>
      <c r="Q4" s="18">
        <v>73</v>
      </c>
      <c r="R4" s="4">
        <v>2</v>
      </c>
      <c r="S4" s="5">
        <f t="shared" si="4"/>
        <v>0.82191780821917804</v>
      </c>
      <c r="T4" s="7">
        <v>20</v>
      </c>
      <c r="U4" s="8">
        <f t="shared" si="5"/>
        <v>33</v>
      </c>
      <c r="V4" s="17">
        <f t="shared" si="6"/>
        <v>0.2</v>
      </c>
    </row>
    <row r="5" spans="1:24" x14ac:dyDescent="0.3">
      <c r="A5" s="15" t="s">
        <v>5</v>
      </c>
      <c r="B5" s="100" t="s">
        <v>8</v>
      </c>
      <c r="C5" s="32">
        <v>1</v>
      </c>
      <c r="D5" s="55">
        <f t="shared" si="0"/>
        <v>2</v>
      </c>
      <c r="E5" s="42">
        <f t="shared" ref="E5:E7" si="7">VLOOKUP(A5,$M$1:$W$8,5,FALSE)</f>
        <v>41</v>
      </c>
      <c r="F5" s="131">
        <f t="shared" ref="F5:F7" si="8">60/E5*C5</f>
        <v>1.4634146341463414</v>
      </c>
      <c r="G5" s="42">
        <f t="shared" si="1"/>
        <v>20</v>
      </c>
      <c r="H5" s="132">
        <f t="shared" si="2"/>
        <v>58.536585365853654</v>
      </c>
      <c r="I5" s="3" t="s">
        <v>8</v>
      </c>
      <c r="J5" s="6">
        <v>89.305816135084427</v>
      </c>
      <c r="M5" t="s">
        <v>43</v>
      </c>
      <c r="N5" s="9">
        <v>1.1296999999999999</v>
      </c>
      <c r="O5" s="29">
        <v>25</v>
      </c>
      <c r="P5" s="48">
        <f t="shared" si="3"/>
        <v>26.1297</v>
      </c>
      <c r="Q5" s="18">
        <v>78</v>
      </c>
      <c r="R5" s="4">
        <v>2</v>
      </c>
      <c r="S5" s="5">
        <f t="shared" si="4"/>
        <v>0.76923076923076927</v>
      </c>
      <c r="T5" s="7">
        <v>20</v>
      </c>
      <c r="U5" s="8">
        <f t="shared" si="5"/>
        <v>31</v>
      </c>
      <c r="V5" s="17">
        <f t="shared" si="6"/>
        <v>0.2</v>
      </c>
    </row>
    <row r="6" spans="1:24" x14ac:dyDescent="0.3">
      <c r="A6" s="15" t="s">
        <v>5</v>
      </c>
      <c r="B6" s="94" t="s">
        <v>9</v>
      </c>
      <c r="C6" s="32">
        <v>1</v>
      </c>
      <c r="D6" s="55">
        <f t="shared" si="0"/>
        <v>2</v>
      </c>
      <c r="E6" s="42">
        <f t="shared" si="7"/>
        <v>41</v>
      </c>
      <c r="F6" s="131">
        <f t="shared" si="8"/>
        <v>1.4634146341463414</v>
      </c>
      <c r="G6" s="42">
        <f t="shared" si="1"/>
        <v>20</v>
      </c>
      <c r="H6" s="132">
        <f t="shared" si="2"/>
        <v>58.536585365853654</v>
      </c>
      <c r="I6" s="3" t="s">
        <v>1</v>
      </c>
      <c r="J6" s="6">
        <v>58.536585365853654</v>
      </c>
      <c r="M6" t="s">
        <v>7</v>
      </c>
      <c r="N6" s="9">
        <v>1.0269999999999999</v>
      </c>
      <c r="O6" s="29">
        <v>15</v>
      </c>
      <c r="P6" s="48">
        <f t="shared" si="3"/>
        <v>16.027000000000001</v>
      </c>
      <c r="Q6" s="18">
        <v>122</v>
      </c>
      <c r="R6" s="4">
        <v>1</v>
      </c>
      <c r="S6" s="5">
        <f t="shared" si="4"/>
        <v>0.49180327868852458</v>
      </c>
      <c r="T6" s="7">
        <v>20</v>
      </c>
      <c r="U6" s="8">
        <f t="shared" si="5"/>
        <v>10</v>
      </c>
      <c r="V6" s="17">
        <f t="shared" si="6"/>
        <v>0.1</v>
      </c>
    </row>
    <row r="7" spans="1:24" x14ac:dyDescent="0.3">
      <c r="A7" s="15" t="s">
        <v>5</v>
      </c>
      <c r="B7" s="95" t="s">
        <v>1</v>
      </c>
      <c r="C7" s="32">
        <v>1</v>
      </c>
      <c r="D7" s="55">
        <f t="shared" si="0"/>
        <v>2</v>
      </c>
      <c r="E7" s="42">
        <f t="shared" si="7"/>
        <v>41</v>
      </c>
      <c r="F7" s="131">
        <f t="shared" si="8"/>
        <v>1.4634146341463414</v>
      </c>
      <c r="G7" s="42">
        <f t="shared" si="1"/>
        <v>20</v>
      </c>
      <c r="H7" s="132">
        <f t="shared" si="2"/>
        <v>58.536585365853654</v>
      </c>
      <c r="I7" s="3" t="s">
        <v>10</v>
      </c>
      <c r="J7" s="6">
        <v>23.529411764705884</v>
      </c>
      <c r="M7" t="s">
        <v>44</v>
      </c>
      <c r="N7" s="9">
        <v>0.97550000000000003</v>
      </c>
      <c r="O7" s="30">
        <v>15</v>
      </c>
      <c r="P7" s="48">
        <f t="shared" si="3"/>
        <v>15.9755</v>
      </c>
      <c r="Q7" s="18">
        <v>200</v>
      </c>
      <c r="R7" s="4">
        <v>2</v>
      </c>
      <c r="S7" s="5">
        <f t="shared" si="4"/>
        <v>0.3</v>
      </c>
      <c r="T7" s="7">
        <v>20</v>
      </c>
      <c r="U7" s="8">
        <f>ROUND(R7*S7*T7,0)</f>
        <v>12</v>
      </c>
      <c r="V7" s="17">
        <f t="shared" si="6"/>
        <v>0.2</v>
      </c>
    </row>
    <row r="8" spans="1:24" ht="15" thickBot="1" x14ac:dyDescent="0.35">
      <c r="A8" s="44" t="s">
        <v>5</v>
      </c>
      <c r="B8" s="101" t="s">
        <v>2</v>
      </c>
      <c r="C8" s="50">
        <v>1</v>
      </c>
      <c r="D8" s="53">
        <f t="shared" ref="D8:D20" si="9">VLOOKUP(A8,$M$1:$W$8,6,FALSE)</f>
        <v>2</v>
      </c>
      <c r="E8" s="42">
        <f t="shared" ref="E8:E20" si="10">VLOOKUP(A8,$M$1:$W$8,5,FALSE)</f>
        <v>41</v>
      </c>
      <c r="F8" s="131">
        <f t="shared" ref="F8:F20" si="11">60/E8*C8</f>
        <v>1.4634146341463414</v>
      </c>
      <c r="G8" s="42">
        <f t="shared" ref="G8:G20" si="12">VLOOKUP(A8,$M$1:$W$8,8,FALSE)</f>
        <v>20</v>
      </c>
      <c r="H8" s="132">
        <f t="shared" ref="H8:H20" si="13">D8*F8*G8</f>
        <v>58.536585365853654</v>
      </c>
      <c r="I8" s="3" t="s">
        <v>2</v>
      </c>
      <c r="J8" s="6">
        <v>91.902062704330035</v>
      </c>
      <c r="V8" s="17">
        <f>SUM(V2:V7)</f>
        <v>1</v>
      </c>
    </row>
    <row r="9" spans="1:24" x14ac:dyDescent="0.3">
      <c r="A9" s="43" t="s">
        <v>6</v>
      </c>
      <c r="B9" s="92" t="s">
        <v>40</v>
      </c>
      <c r="C9" s="49">
        <v>1</v>
      </c>
      <c r="D9" s="130">
        <f t="shared" si="9"/>
        <v>1</v>
      </c>
      <c r="E9" s="132">
        <f t="shared" si="10"/>
        <v>51</v>
      </c>
      <c r="F9" s="131">
        <f t="shared" si="11"/>
        <v>1.1764705882352942</v>
      </c>
      <c r="G9" s="42">
        <f t="shared" si="12"/>
        <v>20</v>
      </c>
      <c r="H9" s="132">
        <f t="shared" si="13"/>
        <v>23.529411764705884</v>
      </c>
      <c r="I9" s="3" t="s">
        <v>40</v>
      </c>
      <c r="J9" s="6">
        <v>167.54800580232794</v>
      </c>
    </row>
    <row r="10" spans="1:24" x14ac:dyDescent="0.3">
      <c r="A10" s="15" t="s">
        <v>6</v>
      </c>
      <c r="B10" s="98" t="s">
        <v>0</v>
      </c>
      <c r="C10" s="32">
        <v>1</v>
      </c>
      <c r="D10" s="55">
        <f t="shared" si="9"/>
        <v>1</v>
      </c>
      <c r="E10" s="132">
        <f t="shared" si="10"/>
        <v>51</v>
      </c>
      <c r="F10" s="131">
        <f t="shared" si="11"/>
        <v>1.1764705882352942</v>
      </c>
      <c r="G10" s="42">
        <f t="shared" si="12"/>
        <v>20</v>
      </c>
      <c r="H10" s="132">
        <f t="shared" si="13"/>
        <v>23.529411764705884</v>
      </c>
      <c r="I10" s="3" t="s">
        <v>42</v>
      </c>
      <c r="J10" s="6">
        <v>32.87671232876712</v>
      </c>
      <c r="Q10" s="46"/>
    </row>
    <row r="11" spans="1:24" x14ac:dyDescent="0.3">
      <c r="A11" s="15" t="s">
        <v>6</v>
      </c>
      <c r="B11" s="99" t="s">
        <v>2</v>
      </c>
      <c r="C11" s="32">
        <v>1</v>
      </c>
      <c r="D11" s="55">
        <f t="shared" si="9"/>
        <v>1</v>
      </c>
      <c r="E11" s="132">
        <f t="shared" si="10"/>
        <v>51</v>
      </c>
      <c r="F11" s="131">
        <f t="shared" si="11"/>
        <v>1.1764705882352942</v>
      </c>
      <c r="G11" s="42">
        <f t="shared" si="12"/>
        <v>20</v>
      </c>
      <c r="H11" s="132">
        <f t="shared" si="13"/>
        <v>23.529411764705884</v>
      </c>
      <c r="I11" s="3" t="s">
        <v>41</v>
      </c>
      <c r="J11" s="6">
        <v>32.87671232876712</v>
      </c>
      <c r="Q11" s="47"/>
    </row>
    <row r="12" spans="1:24" x14ac:dyDescent="0.3">
      <c r="A12" s="15" t="s">
        <v>6</v>
      </c>
      <c r="B12" s="102" t="s">
        <v>10</v>
      </c>
      <c r="C12" s="32">
        <v>1</v>
      </c>
      <c r="D12" s="55">
        <f t="shared" si="9"/>
        <v>1</v>
      </c>
      <c r="E12" s="132">
        <f t="shared" si="10"/>
        <v>51</v>
      </c>
      <c r="F12" s="131">
        <f t="shared" si="11"/>
        <v>1.1764705882352942</v>
      </c>
      <c r="G12" s="42">
        <f t="shared" si="12"/>
        <v>20</v>
      </c>
      <c r="H12" s="132">
        <f t="shared" si="13"/>
        <v>23.529411764705884</v>
      </c>
      <c r="I12" s="3" t="s">
        <v>46</v>
      </c>
      <c r="J12" s="6">
        <v>101.30581613508443</v>
      </c>
      <c r="Q12" s="47"/>
    </row>
    <row r="13" spans="1:24" ht="15" thickBot="1" x14ac:dyDescent="0.35">
      <c r="A13" s="44" t="s">
        <v>6</v>
      </c>
      <c r="B13" s="96" t="s">
        <v>3</v>
      </c>
      <c r="C13" s="50">
        <v>1</v>
      </c>
      <c r="D13" s="53">
        <f t="shared" si="9"/>
        <v>1</v>
      </c>
      <c r="E13" s="132">
        <f t="shared" si="10"/>
        <v>51</v>
      </c>
      <c r="F13" s="131">
        <f t="shared" si="11"/>
        <v>1.1764705882352942</v>
      </c>
      <c r="G13" s="42">
        <f t="shared" si="12"/>
        <v>20</v>
      </c>
      <c r="H13" s="132">
        <f t="shared" si="13"/>
        <v>23.529411764705884</v>
      </c>
      <c r="I13" s="3" t="s">
        <v>64</v>
      </c>
      <c r="J13" s="6">
        <v>32.87671232876712</v>
      </c>
      <c r="Q13" s="47"/>
    </row>
    <row r="14" spans="1:24" x14ac:dyDescent="0.3">
      <c r="A14" s="43" t="s">
        <v>39</v>
      </c>
      <c r="B14" s="92" t="s">
        <v>40</v>
      </c>
      <c r="C14" s="49">
        <v>1</v>
      </c>
      <c r="D14" s="130">
        <f t="shared" si="9"/>
        <v>2</v>
      </c>
      <c r="E14" s="132">
        <f t="shared" si="10"/>
        <v>73</v>
      </c>
      <c r="F14" s="131">
        <f t="shared" si="11"/>
        <v>0.82191780821917804</v>
      </c>
      <c r="G14" s="42">
        <f t="shared" si="12"/>
        <v>20</v>
      </c>
      <c r="H14" s="132">
        <f t="shared" si="13"/>
        <v>32.87671232876712</v>
      </c>
      <c r="I14" s="3" t="s">
        <v>62</v>
      </c>
      <c r="J14" s="6">
        <v>963.74636493880723</v>
      </c>
      <c r="Q14" s="47"/>
    </row>
    <row r="15" spans="1:24" x14ac:dyDescent="0.3">
      <c r="A15" s="15" t="s">
        <v>39</v>
      </c>
      <c r="B15" s="104" t="s">
        <v>42</v>
      </c>
      <c r="C15" s="32">
        <v>1</v>
      </c>
      <c r="D15" s="55">
        <f t="shared" si="9"/>
        <v>2</v>
      </c>
      <c r="E15" s="132">
        <f t="shared" si="10"/>
        <v>73</v>
      </c>
      <c r="F15" s="131">
        <f t="shared" si="11"/>
        <v>0.82191780821917804</v>
      </c>
      <c r="G15" s="42">
        <f t="shared" si="12"/>
        <v>20</v>
      </c>
      <c r="H15" s="132">
        <f t="shared" si="13"/>
        <v>32.87671232876712</v>
      </c>
      <c r="Q15" s="47"/>
    </row>
    <row r="16" spans="1:24" x14ac:dyDescent="0.3">
      <c r="A16" s="15" t="s">
        <v>39</v>
      </c>
      <c r="B16" s="105" t="s">
        <v>41</v>
      </c>
      <c r="C16" s="32">
        <v>1</v>
      </c>
      <c r="D16" s="55">
        <f t="shared" si="9"/>
        <v>2</v>
      </c>
      <c r="E16" s="132">
        <f t="shared" si="10"/>
        <v>73</v>
      </c>
      <c r="F16" s="131">
        <f t="shared" si="11"/>
        <v>0.82191780821917804</v>
      </c>
      <c r="G16" s="42">
        <f t="shared" si="12"/>
        <v>20</v>
      </c>
      <c r="H16" s="132">
        <f t="shared" si="13"/>
        <v>32.87671232876712</v>
      </c>
      <c r="Q16" s="47"/>
    </row>
    <row r="17" spans="1:17" x14ac:dyDescent="0.3">
      <c r="A17" s="15" t="s">
        <v>39</v>
      </c>
      <c r="B17" s="103" t="s">
        <v>64</v>
      </c>
      <c r="C17" s="32">
        <v>1</v>
      </c>
      <c r="D17" s="55">
        <f t="shared" si="9"/>
        <v>2</v>
      </c>
      <c r="E17" s="132">
        <f t="shared" si="10"/>
        <v>73</v>
      </c>
      <c r="F17" s="131">
        <f t="shared" si="11"/>
        <v>0.82191780821917804</v>
      </c>
      <c r="G17" s="42">
        <f t="shared" si="12"/>
        <v>20</v>
      </c>
      <c r="H17" s="132">
        <f t="shared" si="13"/>
        <v>32.87671232876712</v>
      </c>
      <c r="Q17" s="46"/>
    </row>
    <row r="18" spans="1:17" ht="15" thickBot="1" x14ac:dyDescent="0.35">
      <c r="A18" s="44" t="s">
        <v>39</v>
      </c>
      <c r="B18" s="96" t="s">
        <v>3</v>
      </c>
      <c r="C18" s="50">
        <v>1</v>
      </c>
      <c r="D18" s="53">
        <f t="shared" si="9"/>
        <v>2</v>
      </c>
      <c r="E18" s="132">
        <f t="shared" si="10"/>
        <v>73</v>
      </c>
      <c r="F18" s="131">
        <f t="shared" si="11"/>
        <v>0.82191780821917804</v>
      </c>
      <c r="G18" s="42">
        <f t="shared" si="12"/>
        <v>20</v>
      </c>
      <c r="H18" s="132">
        <f t="shared" si="13"/>
        <v>32.87671232876712</v>
      </c>
    </row>
    <row r="19" spans="1:17" x14ac:dyDescent="0.3">
      <c r="A19" s="43" t="s">
        <v>44</v>
      </c>
      <c r="B19" s="92" t="s">
        <v>40</v>
      </c>
      <c r="C19" s="49">
        <v>1</v>
      </c>
      <c r="D19" s="130">
        <f t="shared" si="9"/>
        <v>2</v>
      </c>
      <c r="E19" s="42">
        <f t="shared" si="10"/>
        <v>200</v>
      </c>
      <c r="F19" s="131">
        <f t="shared" si="11"/>
        <v>0.3</v>
      </c>
      <c r="G19" s="42">
        <f t="shared" si="12"/>
        <v>20</v>
      </c>
      <c r="H19" s="132">
        <f t="shared" si="13"/>
        <v>12</v>
      </c>
    </row>
    <row r="20" spans="1:17" x14ac:dyDescent="0.3">
      <c r="A20" s="57" t="s">
        <v>44</v>
      </c>
      <c r="B20" s="98" t="s">
        <v>0</v>
      </c>
      <c r="C20" s="45">
        <v>1</v>
      </c>
      <c r="D20" s="55">
        <f t="shared" si="9"/>
        <v>2</v>
      </c>
      <c r="E20" s="42">
        <f t="shared" si="10"/>
        <v>200</v>
      </c>
      <c r="F20" s="131">
        <f t="shared" si="11"/>
        <v>0.3</v>
      </c>
      <c r="G20" s="42">
        <f t="shared" si="12"/>
        <v>20</v>
      </c>
      <c r="H20" s="132">
        <f t="shared" si="13"/>
        <v>12</v>
      </c>
    </row>
    <row r="21" spans="1:17" x14ac:dyDescent="0.3">
      <c r="A21" s="15" t="s">
        <v>44</v>
      </c>
      <c r="B21" s="91" t="s">
        <v>46</v>
      </c>
      <c r="C21" s="45">
        <v>1</v>
      </c>
      <c r="D21" s="55">
        <f t="shared" ref="D21" si="14">VLOOKUP(A21,$M$1:$W$8,6,FALSE)</f>
        <v>2</v>
      </c>
      <c r="E21" s="42">
        <f t="shared" ref="E21" si="15">VLOOKUP(A21,$M$1:$W$8,5,FALSE)</f>
        <v>200</v>
      </c>
      <c r="F21" s="131">
        <f t="shared" ref="F21" si="16">60/E21*C21</f>
        <v>0.3</v>
      </c>
      <c r="G21" s="42">
        <f t="shared" ref="G21" si="17">VLOOKUP(A21,$M$1:$W$8,8,FALSE)</f>
        <v>20</v>
      </c>
      <c r="H21" s="132">
        <f t="shared" ref="H21" si="18">D21*F21*G21</f>
        <v>12</v>
      </c>
    </row>
    <row r="22" spans="1:17" ht="15" thickBot="1" x14ac:dyDescent="0.35">
      <c r="A22" s="54" t="s">
        <v>44</v>
      </c>
      <c r="B22" s="96" t="s">
        <v>3</v>
      </c>
      <c r="C22" s="51">
        <v>1</v>
      </c>
      <c r="D22" s="53">
        <v>2</v>
      </c>
      <c r="E22" s="42">
        <f t="shared" ref="E22:E32" si="19">VLOOKUP(A22,$M$1:$W$8,5,FALSE)</f>
        <v>200</v>
      </c>
      <c r="F22" s="131">
        <f t="shared" ref="F22:F32" si="20">60/E22*C22</f>
        <v>0.3</v>
      </c>
      <c r="G22" s="42">
        <f t="shared" ref="G22:G32" si="21">VLOOKUP(A22,$M$1:$W$8,8,FALSE)</f>
        <v>20</v>
      </c>
      <c r="H22" s="132">
        <f t="shared" ref="H22:H32" si="22">D22*F22*G22</f>
        <v>12</v>
      </c>
    </row>
    <row r="23" spans="1:17" x14ac:dyDescent="0.3">
      <c r="A23" s="43" t="s">
        <v>43</v>
      </c>
      <c r="B23" s="93" t="s">
        <v>40</v>
      </c>
      <c r="C23" s="52">
        <v>1</v>
      </c>
      <c r="D23" s="78">
        <f t="shared" ref="D23:D32" si="23">VLOOKUP(A23,$M$1:$W$8,6,FALSE)</f>
        <v>2</v>
      </c>
      <c r="E23" s="42">
        <f t="shared" si="19"/>
        <v>78</v>
      </c>
      <c r="F23" s="131">
        <f t="shared" si="20"/>
        <v>0.76923076923076927</v>
      </c>
      <c r="G23" s="42">
        <f t="shared" si="21"/>
        <v>20</v>
      </c>
      <c r="H23" s="132">
        <f t="shared" si="22"/>
        <v>30.76923076923077</v>
      </c>
    </row>
    <row r="24" spans="1:17" x14ac:dyDescent="0.3">
      <c r="A24" s="15" t="s">
        <v>43</v>
      </c>
      <c r="B24" s="98" t="s">
        <v>0</v>
      </c>
      <c r="C24" s="32">
        <v>1</v>
      </c>
      <c r="D24" s="55">
        <f t="shared" si="23"/>
        <v>2</v>
      </c>
      <c r="E24" s="42">
        <f t="shared" si="19"/>
        <v>78</v>
      </c>
      <c r="F24" s="131">
        <f t="shared" si="20"/>
        <v>0.76923076923076927</v>
      </c>
      <c r="G24" s="42">
        <f t="shared" si="21"/>
        <v>20</v>
      </c>
      <c r="H24" s="132">
        <f t="shared" si="22"/>
        <v>30.76923076923077</v>
      </c>
    </row>
    <row r="25" spans="1:17" x14ac:dyDescent="0.3">
      <c r="A25" s="15" t="s">
        <v>43</v>
      </c>
      <c r="B25" s="4" t="s">
        <v>46</v>
      </c>
      <c r="C25" s="32">
        <v>1</v>
      </c>
      <c r="D25" s="55">
        <f t="shared" si="23"/>
        <v>2</v>
      </c>
      <c r="E25" s="42">
        <f t="shared" si="19"/>
        <v>78</v>
      </c>
      <c r="F25" s="131">
        <f t="shared" si="20"/>
        <v>0.76923076923076927</v>
      </c>
      <c r="G25" s="42">
        <f t="shared" si="21"/>
        <v>20</v>
      </c>
      <c r="H25" s="132">
        <f t="shared" si="22"/>
        <v>30.76923076923077</v>
      </c>
    </row>
    <row r="26" spans="1:17" x14ac:dyDescent="0.3">
      <c r="A26" s="15" t="s">
        <v>43</v>
      </c>
      <c r="B26" s="100" t="s">
        <v>8</v>
      </c>
      <c r="C26" s="32">
        <v>1</v>
      </c>
      <c r="D26" s="55">
        <f t="shared" si="23"/>
        <v>2</v>
      </c>
      <c r="E26" s="42">
        <f t="shared" si="19"/>
        <v>78</v>
      </c>
      <c r="F26" s="131">
        <f t="shared" si="20"/>
        <v>0.76923076923076927</v>
      </c>
      <c r="G26" s="42">
        <f t="shared" si="21"/>
        <v>20</v>
      </c>
      <c r="H26" s="132">
        <f t="shared" si="22"/>
        <v>30.76923076923077</v>
      </c>
    </row>
    <row r="27" spans="1:17" x14ac:dyDescent="0.3">
      <c r="A27" s="15" t="s">
        <v>43</v>
      </c>
      <c r="B27" s="94" t="s">
        <v>9</v>
      </c>
      <c r="C27" s="32">
        <v>1</v>
      </c>
      <c r="D27" s="55">
        <f t="shared" si="23"/>
        <v>2</v>
      </c>
      <c r="E27" s="42">
        <f t="shared" si="19"/>
        <v>78</v>
      </c>
      <c r="F27" s="131">
        <f t="shared" si="20"/>
        <v>0.76923076923076927</v>
      </c>
      <c r="G27" s="42">
        <f t="shared" si="21"/>
        <v>20</v>
      </c>
      <c r="H27" s="132">
        <f t="shared" si="22"/>
        <v>30.76923076923077</v>
      </c>
    </row>
    <row r="28" spans="1:17" ht="15" thickBot="1" x14ac:dyDescent="0.35">
      <c r="A28" s="44" t="s">
        <v>43</v>
      </c>
      <c r="B28" s="96" t="s">
        <v>3</v>
      </c>
      <c r="C28" s="50">
        <v>1</v>
      </c>
      <c r="D28" s="53">
        <f t="shared" si="23"/>
        <v>2</v>
      </c>
      <c r="E28" s="42">
        <f t="shared" si="19"/>
        <v>78</v>
      </c>
      <c r="F28" s="131">
        <f t="shared" si="20"/>
        <v>0.76923076923076927</v>
      </c>
      <c r="G28" s="42">
        <f t="shared" si="21"/>
        <v>20</v>
      </c>
      <c r="H28" s="132">
        <f t="shared" si="22"/>
        <v>30.76923076923077</v>
      </c>
    </row>
    <row r="29" spans="1:17" x14ac:dyDescent="0.3">
      <c r="A29" s="43" t="s">
        <v>7</v>
      </c>
      <c r="B29" s="92" t="s">
        <v>40</v>
      </c>
      <c r="C29" s="49">
        <v>1</v>
      </c>
      <c r="D29" s="130">
        <f t="shared" si="23"/>
        <v>1</v>
      </c>
      <c r="E29" s="42">
        <f t="shared" si="19"/>
        <v>122</v>
      </c>
      <c r="F29" s="131">
        <f t="shared" si="20"/>
        <v>0.49180327868852458</v>
      </c>
      <c r="G29" s="42">
        <f t="shared" si="21"/>
        <v>20</v>
      </c>
      <c r="H29" s="132">
        <f t="shared" si="22"/>
        <v>9.8360655737704921</v>
      </c>
    </row>
    <row r="30" spans="1:17" x14ac:dyDescent="0.3">
      <c r="A30" s="15" t="s">
        <v>7</v>
      </c>
      <c r="B30" s="98" t="s">
        <v>0</v>
      </c>
      <c r="C30" s="32">
        <v>1</v>
      </c>
      <c r="D30" s="55">
        <f t="shared" si="23"/>
        <v>1</v>
      </c>
      <c r="E30" s="42">
        <f t="shared" si="19"/>
        <v>122</v>
      </c>
      <c r="F30" s="131">
        <f t="shared" si="20"/>
        <v>0.49180327868852458</v>
      </c>
      <c r="G30" s="42">
        <f t="shared" si="21"/>
        <v>20</v>
      </c>
      <c r="H30" s="132">
        <f t="shared" si="22"/>
        <v>9.8360655737704921</v>
      </c>
    </row>
    <row r="31" spans="1:17" x14ac:dyDescent="0.3">
      <c r="A31" s="15" t="s">
        <v>7</v>
      </c>
      <c r="B31" s="99" t="s">
        <v>2</v>
      </c>
      <c r="C31" s="32">
        <v>1</v>
      </c>
      <c r="D31" s="55">
        <f t="shared" si="23"/>
        <v>1</v>
      </c>
      <c r="E31" s="42">
        <f t="shared" si="19"/>
        <v>122</v>
      </c>
      <c r="F31" s="131">
        <f t="shared" si="20"/>
        <v>0.49180327868852458</v>
      </c>
      <c r="G31" s="42">
        <f t="shared" si="21"/>
        <v>20</v>
      </c>
      <c r="H31" s="132">
        <f t="shared" si="22"/>
        <v>9.8360655737704921</v>
      </c>
    </row>
    <row r="32" spans="1:17" ht="15" thickBot="1" x14ac:dyDescent="0.35">
      <c r="A32" s="44" t="s">
        <v>7</v>
      </c>
      <c r="B32" s="96" t="s">
        <v>3</v>
      </c>
      <c r="C32" s="50">
        <v>1</v>
      </c>
      <c r="D32" s="53">
        <f t="shared" si="23"/>
        <v>1</v>
      </c>
      <c r="E32" s="42">
        <f t="shared" si="19"/>
        <v>122</v>
      </c>
      <c r="F32" s="131">
        <f t="shared" si="20"/>
        <v>0.49180327868852458</v>
      </c>
      <c r="G32" s="42">
        <f t="shared" si="21"/>
        <v>20</v>
      </c>
      <c r="H32" s="132">
        <f t="shared" si="22"/>
        <v>9.8360655737704921</v>
      </c>
    </row>
    <row r="35" spans="1:14" ht="15" thickBot="1" x14ac:dyDescent="0.35"/>
    <row r="36" spans="1:14" x14ac:dyDescent="0.3">
      <c r="A36" s="117" t="s">
        <v>48</v>
      </c>
      <c r="B36" s="118"/>
    </row>
    <row r="37" spans="1:14" ht="108" x14ac:dyDescent="0.35">
      <c r="A37" s="20" t="s">
        <v>47</v>
      </c>
      <c r="B37" s="21" t="s">
        <v>36</v>
      </c>
      <c r="C37" s="19" t="s">
        <v>34</v>
      </c>
      <c r="D37" s="14" t="s">
        <v>35</v>
      </c>
      <c r="E37" s="27"/>
      <c r="F37" s="41" t="s">
        <v>58</v>
      </c>
      <c r="G37" s="14" t="s">
        <v>33</v>
      </c>
      <c r="H37" s="14" t="s">
        <v>37</v>
      </c>
      <c r="I37" s="14" t="s">
        <v>38</v>
      </c>
      <c r="J37" s="111" t="s">
        <v>83</v>
      </c>
      <c r="K37" s="14" t="s">
        <v>85</v>
      </c>
      <c r="L37" s="122" t="s">
        <v>87</v>
      </c>
      <c r="M37" s="14" t="s">
        <v>84</v>
      </c>
      <c r="N37" s="14" t="s">
        <v>86</v>
      </c>
    </row>
    <row r="38" spans="1:14" ht="18" x14ac:dyDescent="0.3">
      <c r="A38" s="20" t="s">
        <v>40</v>
      </c>
      <c r="B38" s="22">
        <v>520</v>
      </c>
      <c r="C38" s="13">
        <f>GETPIVOTDATA("Итого",$I$1,"transaction rq",A38)*3</f>
        <v>502.64401740698383</v>
      </c>
      <c r="D38" s="39">
        <f>1-B38/C38</f>
        <v>-3.4529372661294966E-2</v>
      </c>
      <c r="E38" s="26"/>
      <c r="F38" s="90" t="str">
        <f>VLOOKUP(A38,Соответствие!A:B,2,FALSE)</f>
        <v>open_web_tours</v>
      </c>
      <c r="G38" s="28">
        <f>C38/3</f>
        <v>167.54800580232794</v>
      </c>
      <c r="H38" s="57">
        <v>164</v>
      </c>
      <c r="I38" s="110">
        <f t="shared" ref="I38:I49" si="24">1-G38/H38</f>
        <v>-2.1634181721511769E-2</v>
      </c>
      <c r="J38" s="112">
        <v>501</v>
      </c>
      <c r="K38" s="120">
        <f>1-B38/J38</f>
        <v>-3.7924151696606678E-2</v>
      </c>
      <c r="L38" s="125">
        <v>1533</v>
      </c>
      <c r="M38" s="125">
        <f>L38/3</f>
        <v>511</v>
      </c>
      <c r="N38" s="121">
        <f>1-B38/M38</f>
        <v>-1.7612524461839474E-2</v>
      </c>
    </row>
    <row r="39" spans="1:14" ht="18" x14ac:dyDescent="0.3">
      <c r="A39" s="23" t="s">
        <v>0</v>
      </c>
      <c r="B39" s="22">
        <v>422</v>
      </c>
      <c r="C39" s="13">
        <f t="shared" ref="C39:C49" si="25">GETPIVOTDATA("Итого",$I$1,"transaction rq",A39)*3</f>
        <v>404.01388042068243</v>
      </c>
      <c r="D39" s="39">
        <f>1-B39/C39</f>
        <v>-4.4518568422919902E-2</v>
      </c>
      <c r="E39" s="26"/>
      <c r="F39" s="98" t="str">
        <f>VLOOKUP(A39,Соответствие!A:B,2,FALSE)</f>
        <v>login</v>
      </c>
      <c r="G39" s="28">
        <f t="shared" ref="G39:G49" si="26">C39/3</f>
        <v>134.67129347356081</v>
      </c>
      <c r="H39" s="115">
        <v>136</v>
      </c>
      <c r="I39" s="110">
        <f>1-G39/H39</f>
        <v>9.7699009296999817E-3</v>
      </c>
      <c r="J39" s="113">
        <v>409</v>
      </c>
      <c r="K39" s="120">
        <f t="shared" ref="K39:K49" si="27">1-B39/J39</f>
        <v>-3.1784841075794601E-2</v>
      </c>
      <c r="L39" s="126">
        <v>1231</v>
      </c>
      <c r="M39" s="126">
        <f t="shared" ref="M39:M49" si="28">L39/3</f>
        <v>410.33333333333331</v>
      </c>
      <c r="N39" s="121">
        <f t="shared" ref="N39:N49" si="29">1-B39/M39</f>
        <v>-2.8432168968318461E-2</v>
      </c>
    </row>
    <row r="40" spans="1:14" ht="36" x14ac:dyDescent="0.3">
      <c r="A40" s="23" t="s">
        <v>46</v>
      </c>
      <c r="B40" s="22">
        <v>305</v>
      </c>
      <c r="C40" s="13">
        <f t="shared" si="25"/>
        <v>303.91744840525325</v>
      </c>
      <c r="D40" s="39">
        <f>1-B40/C40</f>
        <v>-3.5619922463392406E-3</v>
      </c>
      <c r="E40" s="26"/>
      <c r="F40" s="4" t="str">
        <f>VLOOKUP(A40,Соответствие!A:B,2,FALSE)</f>
        <v>click_flights</v>
      </c>
      <c r="G40" s="28">
        <f>C40/3</f>
        <v>101.30581613508441</v>
      </c>
      <c r="H40" s="116">
        <v>104</v>
      </c>
      <c r="I40" s="110">
        <f>1-G40/H40</f>
        <v>2.590561408572678E-2</v>
      </c>
      <c r="J40" s="113">
        <v>307</v>
      </c>
      <c r="K40" s="120">
        <f t="shared" si="27"/>
        <v>6.514657980456029E-3</v>
      </c>
      <c r="L40" s="126">
        <v>925</v>
      </c>
      <c r="M40" s="126">
        <f t="shared" si="28"/>
        <v>308.33333333333331</v>
      </c>
      <c r="N40" s="121">
        <f t="shared" si="29"/>
        <v>1.08108108108107E-2</v>
      </c>
    </row>
    <row r="41" spans="1:14" ht="36" x14ac:dyDescent="0.3">
      <c r="A41" s="33" t="s">
        <v>8</v>
      </c>
      <c r="B41" s="34">
        <v>282</v>
      </c>
      <c r="C41" s="35">
        <f t="shared" si="25"/>
        <v>267.91744840525325</v>
      </c>
      <c r="D41" s="40">
        <f t="shared" ref="D41:D50" si="30">1-B41/C41</f>
        <v>-5.2563025210084158E-2</v>
      </c>
      <c r="E41" s="26"/>
      <c r="F41" s="100" t="str">
        <f>VLOOKUP(A41,Соответствие!A:B,2,FALSE)</f>
        <v>flights</v>
      </c>
      <c r="G41" s="28">
        <f t="shared" si="26"/>
        <v>89.305816135084413</v>
      </c>
      <c r="H41" s="115">
        <v>92</v>
      </c>
      <c r="I41" s="110">
        <f>1-G41/H41</f>
        <v>2.9284607227343384E-2</v>
      </c>
      <c r="J41" s="124">
        <v>271</v>
      </c>
      <c r="K41" s="120">
        <f t="shared" si="27"/>
        <v>-4.0590405904058935E-2</v>
      </c>
      <c r="L41" s="127">
        <v>814</v>
      </c>
      <c r="M41" s="126">
        <f t="shared" si="28"/>
        <v>271.33333333333331</v>
      </c>
      <c r="N41" s="121">
        <f t="shared" si="29"/>
        <v>-3.9312039312039415E-2</v>
      </c>
    </row>
    <row r="42" spans="1:14" ht="18" x14ac:dyDescent="0.3">
      <c r="A42" s="33" t="s">
        <v>9</v>
      </c>
      <c r="B42" s="34">
        <v>270</v>
      </c>
      <c r="C42" s="35">
        <f t="shared" si="25"/>
        <v>267.91744840525325</v>
      </c>
      <c r="D42" s="40">
        <f t="shared" si="30"/>
        <v>-7.7731092436976734E-3</v>
      </c>
      <c r="E42" s="26"/>
      <c r="F42" s="94" t="str">
        <f>VLOOKUP(A42,Соответствие!A:B,2,FALSE)</f>
        <v>search_flights</v>
      </c>
      <c r="G42" s="28">
        <f t="shared" si="26"/>
        <v>89.305816135084413</v>
      </c>
      <c r="H42" s="115">
        <v>91</v>
      </c>
      <c r="I42" s="110">
        <f>1-G42/H42</f>
        <v>1.8617405108962481E-2</v>
      </c>
      <c r="J42" s="113">
        <v>271</v>
      </c>
      <c r="K42" s="120">
        <f t="shared" si="27"/>
        <v>3.6900369003689537E-3</v>
      </c>
      <c r="L42" s="127">
        <v>813</v>
      </c>
      <c r="M42" s="126">
        <f t="shared" si="28"/>
        <v>271</v>
      </c>
      <c r="N42" s="121">
        <f t="shared" si="29"/>
        <v>3.6900369003689537E-3</v>
      </c>
    </row>
    <row r="43" spans="1:14" ht="18" x14ac:dyDescent="0.3">
      <c r="A43" s="33" t="s">
        <v>1</v>
      </c>
      <c r="B43" s="34">
        <v>175</v>
      </c>
      <c r="C43" s="35">
        <f t="shared" si="25"/>
        <v>175.60975609756096</v>
      </c>
      <c r="D43" s="40">
        <f t="shared" si="30"/>
        <v>3.4722222222220989E-3</v>
      </c>
      <c r="E43" s="26"/>
      <c r="F43" s="95" t="str">
        <f>VLOOKUP(A43,Соответствие!A:B,2,FALSE)</f>
        <v>payment_details</v>
      </c>
      <c r="G43" s="28">
        <f t="shared" si="26"/>
        <v>58.536585365853654</v>
      </c>
      <c r="H43" s="115">
        <v>58</v>
      </c>
      <c r="I43" s="110">
        <f>1-G43/H43</f>
        <v>-9.251471825062918E-3</v>
      </c>
      <c r="J43" s="113">
        <v>176</v>
      </c>
      <c r="K43" s="120">
        <f t="shared" si="27"/>
        <v>5.6818181818182323E-3</v>
      </c>
      <c r="L43" s="127">
        <v>534</v>
      </c>
      <c r="M43" s="126">
        <f t="shared" si="28"/>
        <v>178</v>
      </c>
      <c r="N43" s="121">
        <f t="shared" si="29"/>
        <v>1.6853932584269704E-2</v>
      </c>
    </row>
    <row r="44" spans="1:14" ht="18" x14ac:dyDescent="0.3">
      <c r="A44" s="33" t="s">
        <v>2</v>
      </c>
      <c r="B44" s="34">
        <v>280</v>
      </c>
      <c r="C44" s="35">
        <f t="shared" si="25"/>
        <v>275.70618811299011</v>
      </c>
      <c r="D44" s="40">
        <f t="shared" si="30"/>
        <v>-1.5573868386480338E-2</v>
      </c>
      <c r="E44" s="31"/>
      <c r="F44" s="99" t="str">
        <f>VLOOKUP(A44,Соответствие!A:B,2,FALSE)</f>
        <v>itinerary</v>
      </c>
      <c r="G44" s="28">
        <f t="shared" si="26"/>
        <v>91.902062704330035</v>
      </c>
      <c r="H44" s="115">
        <v>92</v>
      </c>
      <c r="I44" s="110">
        <f t="shared" si="24"/>
        <v>1.0645358224996571E-3</v>
      </c>
      <c r="J44" s="113">
        <v>278</v>
      </c>
      <c r="K44" s="120">
        <f t="shared" si="27"/>
        <v>-7.194244604316502E-3</v>
      </c>
      <c r="L44" s="127">
        <v>839</v>
      </c>
      <c r="M44" s="126">
        <f t="shared" si="28"/>
        <v>279.66666666666669</v>
      </c>
      <c r="N44" s="121">
        <f t="shared" si="29"/>
        <v>-1.1918951132299238E-3</v>
      </c>
    </row>
    <row r="45" spans="1:14" ht="18" x14ac:dyDescent="0.3">
      <c r="A45" s="33" t="s">
        <v>10</v>
      </c>
      <c r="B45" s="34">
        <v>73</v>
      </c>
      <c r="C45" s="35">
        <f t="shared" si="25"/>
        <v>70.588235294117652</v>
      </c>
      <c r="D45" s="40">
        <f t="shared" si="30"/>
        <v>-3.4166666666666679E-2</v>
      </c>
      <c r="E45" s="26"/>
      <c r="F45" s="102" t="str">
        <f>VLOOKUP(A45,Соответствие!A:B,2,FALSE)</f>
        <v>delete_ticket</v>
      </c>
      <c r="G45" s="28">
        <f t="shared" si="26"/>
        <v>23.529411764705884</v>
      </c>
      <c r="H45" s="115">
        <v>24</v>
      </c>
      <c r="I45" s="110">
        <f t="shared" si="24"/>
        <v>1.9607843137254832E-2</v>
      </c>
      <c r="J45" s="113">
        <v>72</v>
      </c>
      <c r="K45" s="120">
        <f t="shared" si="27"/>
        <v>-1.388888888888884E-2</v>
      </c>
      <c r="L45" s="127">
        <v>211</v>
      </c>
      <c r="M45" s="126">
        <f t="shared" si="28"/>
        <v>70.333333333333329</v>
      </c>
      <c r="N45" s="121">
        <f t="shared" si="29"/>
        <v>-3.7914691943128132E-2</v>
      </c>
    </row>
    <row r="46" spans="1:14" ht="18" x14ac:dyDescent="0.3">
      <c r="A46" s="23" t="s">
        <v>3</v>
      </c>
      <c r="B46" s="22">
        <v>326</v>
      </c>
      <c r="C46" s="13">
        <f t="shared" si="25"/>
        <v>327.03426130942285</v>
      </c>
      <c r="D46" s="10">
        <f t="shared" si="30"/>
        <v>3.1625472673160182E-3</v>
      </c>
      <c r="E46" s="26"/>
      <c r="F46" s="97" t="str">
        <f>VLOOKUP(A46,Соответствие!A:B,2,FALSE)</f>
        <v>log_out</v>
      </c>
      <c r="G46" s="28">
        <f t="shared" si="26"/>
        <v>109.01142043647428</v>
      </c>
      <c r="H46" s="115">
        <v>112</v>
      </c>
      <c r="I46" s="110">
        <f t="shared" si="24"/>
        <v>2.6683746102908246E-2</v>
      </c>
      <c r="J46" s="113">
        <v>334</v>
      </c>
      <c r="K46" s="120">
        <f t="shared" si="27"/>
        <v>2.39520958083832E-2</v>
      </c>
      <c r="L46" s="127">
        <v>990</v>
      </c>
      <c r="M46" s="126">
        <f t="shared" si="28"/>
        <v>330</v>
      </c>
      <c r="N46" s="121">
        <f t="shared" si="29"/>
        <v>1.2121212121212088E-2</v>
      </c>
    </row>
    <row r="47" spans="1:14" ht="36" x14ac:dyDescent="0.3">
      <c r="A47" s="36" t="s">
        <v>42</v>
      </c>
      <c r="B47" s="37">
        <v>97</v>
      </c>
      <c r="C47" s="38">
        <f t="shared" si="25"/>
        <v>98.630136986301352</v>
      </c>
      <c r="D47" s="10">
        <f t="shared" si="30"/>
        <v>1.6527777777777586E-2</v>
      </c>
      <c r="E47" s="26"/>
      <c r="F47" s="104" t="str">
        <f>VLOOKUP(A47,Соответствие!A:B,2,FALSE)</f>
        <v>click_signUp</v>
      </c>
      <c r="G47" s="28">
        <f t="shared" si="26"/>
        <v>32.87671232876712</v>
      </c>
      <c r="H47" s="115">
        <v>33</v>
      </c>
      <c r="I47" s="110">
        <f t="shared" si="24"/>
        <v>3.7359900373600263E-3</v>
      </c>
      <c r="J47" s="113">
        <v>98</v>
      </c>
      <c r="K47" s="120">
        <f t="shared" si="27"/>
        <v>1.0204081632653073E-2</v>
      </c>
      <c r="L47" s="127">
        <v>301</v>
      </c>
      <c r="M47" s="126">
        <f t="shared" si="28"/>
        <v>100.33333333333333</v>
      </c>
      <c r="N47" s="121">
        <f t="shared" si="29"/>
        <v>3.3222591362126241E-2</v>
      </c>
    </row>
    <row r="48" spans="1:14" ht="18" x14ac:dyDescent="0.3">
      <c r="A48" s="36" t="s">
        <v>41</v>
      </c>
      <c r="B48" s="37">
        <v>97</v>
      </c>
      <c r="C48" s="38">
        <f t="shared" si="25"/>
        <v>98.630136986301352</v>
      </c>
      <c r="D48" s="10">
        <f t="shared" si="30"/>
        <v>1.6527777777777586E-2</v>
      </c>
      <c r="E48" s="26"/>
      <c r="F48" s="105" t="str">
        <f>VLOOKUP(A48,Соответствие!A:B,2,FALSE)</f>
        <v>customerProfile</v>
      </c>
      <c r="G48" s="28">
        <f t="shared" si="26"/>
        <v>32.87671232876712</v>
      </c>
      <c r="H48" s="115">
        <v>34</v>
      </c>
      <c r="I48" s="110">
        <f t="shared" si="24"/>
        <v>3.3037872683320035E-2</v>
      </c>
      <c r="J48" s="113">
        <v>98</v>
      </c>
      <c r="K48" s="120">
        <f t="shared" si="27"/>
        <v>1.0204081632653073E-2</v>
      </c>
      <c r="L48" s="127">
        <v>300</v>
      </c>
      <c r="M48" s="126">
        <f t="shared" si="28"/>
        <v>100</v>
      </c>
      <c r="N48" s="121">
        <f t="shared" si="29"/>
        <v>3.0000000000000027E-2</v>
      </c>
    </row>
    <row r="49" spans="1:15" ht="36" x14ac:dyDescent="0.3">
      <c r="A49" s="36" t="s">
        <v>64</v>
      </c>
      <c r="B49" s="37">
        <v>97</v>
      </c>
      <c r="C49" s="38">
        <f t="shared" si="25"/>
        <v>98.630136986301352</v>
      </c>
      <c r="D49" s="10">
        <f t="shared" si="30"/>
        <v>1.6527777777777586E-2</v>
      </c>
      <c r="E49" s="26"/>
      <c r="F49" s="103" t="str">
        <f>VLOOKUP(A49,Соответствие!A:B,2,FALSE)</f>
        <v>continue</v>
      </c>
      <c r="G49" s="28">
        <f t="shared" si="26"/>
        <v>32.87671232876712</v>
      </c>
      <c r="H49" s="43">
        <v>34</v>
      </c>
      <c r="I49" s="110">
        <f t="shared" si="24"/>
        <v>3.3037872683320035E-2</v>
      </c>
      <c r="J49" s="114">
        <v>99</v>
      </c>
      <c r="K49" s="11">
        <f t="shared" si="27"/>
        <v>2.0202020202020221E-2</v>
      </c>
      <c r="L49" s="128">
        <v>300</v>
      </c>
      <c r="M49" s="129">
        <f t="shared" si="28"/>
        <v>100</v>
      </c>
      <c r="N49" s="11">
        <f t="shared" si="29"/>
        <v>3.0000000000000027E-2</v>
      </c>
    </row>
    <row r="50" spans="1:15" ht="18.600000000000001" thickBot="1" x14ac:dyDescent="0.35">
      <c r="A50" s="24" t="s">
        <v>4</v>
      </c>
      <c r="B50" s="25">
        <f>SUM(B38:B49)</f>
        <v>2944</v>
      </c>
      <c r="C50" s="12">
        <f>SUM(C38:C49)</f>
        <v>2891.2390948164211</v>
      </c>
      <c r="D50" s="10">
        <f t="shared" si="30"/>
        <v>-1.8248544465994332E-2</v>
      </c>
      <c r="K50" s="26"/>
      <c r="N50" s="26"/>
    </row>
    <row r="51" spans="1:15" x14ac:dyDescent="0.3">
      <c r="G51" s="47"/>
      <c r="I51" s="56"/>
    </row>
    <row r="52" spans="1:15" x14ac:dyDescent="0.3">
      <c r="C52" s="16" t="s">
        <v>45</v>
      </c>
      <c r="D52" s="16"/>
      <c r="E52" s="16"/>
      <c r="F52" s="16"/>
      <c r="G52" s="16"/>
      <c r="H52" s="16"/>
    </row>
    <row r="58" spans="1:15" x14ac:dyDescent="0.3">
      <c r="A58" s="78"/>
      <c r="B58" s="78"/>
    </row>
    <row r="59" spans="1:15" x14ac:dyDescent="0.3">
      <c r="A59" s="78"/>
      <c r="B59" s="78"/>
    </row>
    <row r="60" spans="1:15" x14ac:dyDescent="0.3">
      <c r="A60" s="68"/>
      <c r="B60" s="68"/>
      <c r="C60" s="68"/>
    </row>
    <row r="61" spans="1:15" ht="18" x14ac:dyDescent="0.35">
      <c r="A61" s="62"/>
      <c r="B61" s="62"/>
      <c r="C61" s="68"/>
      <c r="K61" s="73"/>
      <c r="L61" s="62"/>
      <c r="M61" s="69"/>
      <c r="N61" s="62"/>
      <c r="O61" s="61"/>
    </row>
    <row r="62" spans="1:15" ht="18" x14ac:dyDescent="0.3">
      <c r="A62" s="62"/>
      <c r="B62" s="83"/>
      <c r="C62" s="68"/>
      <c r="K62" s="67"/>
      <c r="L62" s="65"/>
      <c r="M62" s="70"/>
      <c r="N62" s="63"/>
      <c r="O62" s="61"/>
    </row>
    <row r="63" spans="1:15" ht="18" x14ac:dyDescent="0.3">
      <c r="A63" s="86"/>
      <c r="B63" s="83"/>
      <c r="C63" s="68"/>
      <c r="K63" s="67"/>
      <c r="L63" s="65"/>
      <c r="M63" s="71"/>
      <c r="N63" s="64"/>
      <c r="O63" s="66"/>
    </row>
    <row r="64" spans="1:15" ht="18" x14ac:dyDescent="0.3">
      <c r="A64" s="86"/>
      <c r="B64" s="83"/>
      <c r="C64" s="68"/>
      <c r="K64" s="67"/>
      <c r="L64" s="65"/>
      <c r="M64" s="70"/>
      <c r="N64" s="63"/>
      <c r="O64" s="67"/>
    </row>
    <row r="65" spans="1:15" ht="18" x14ac:dyDescent="0.3">
      <c r="A65" s="87"/>
      <c r="B65" s="88"/>
      <c r="C65" s="68"/>
      <c r="K65" s="67"/>
      <c r="L65" s="65"/>
      <c r="M65" s="70"/>
      <c r="N65" s="63"/>
      <c r="O65" s="67"/>
    </row>
    <row r="66" spans="1:15" ht="18" x14ac:dyDescent="0.3">
      <c r="A66" s="87"/>
      <c r="B66" s="88"/>
      <c r="C66" s="68"/>
      <c r="K66" s="67"/>
      <c r="L66" s="65"/>
      <c r="M66" s="70"/>
      <c r="N66" s="63"/>
      <c r="O66" s="67"/>
    </row>
    <row r="67" spans="1:15" ht="18" x14ac:dyDescent="0.3">
      <c r="A67" s="87"/>
      <c r="B67" s="88"/>
      <c r="C67" s="68"/>
      <c r="K67" s="67"/>
      <c r="L67" s="65"/>
      <c r="M67" s="70"/>
      <c r="N67" s="63"/>
      <c r="O67" s="67"/>
    </row>
    <row r="68" spans="1:15" ht="18" x14ac:dyDescent="0.3">
      <c r="A68" s="87"/>
      <c r="B68" s="88"/>
      <c r="C68" s="68"/>
      <c r="K68" s="67"/>
      <c r="L68" s="65"/>
      <c r="M68" s="70"/>
      <c r="N68" s="63"/>
      <c r="O68" s="67"/>
    </row>
    <row r="69" spans="1:15" ht="18" x14ac:dyDescent="0.3">
      <c r="A69" s="87"/>
      <c r="B69" s="88"/>
      <c r="C69" s="68"/>
      <c r="K69" s="67"/>
      <c r="L69" s="65"/>
      <c r="M69" s="70"/>
      <c r="N69" s="63"/>
      <c r="O69" s="67"/>
    </row>
    <row r="70" spans="1:15" ht="18" x14ac:dyDescent="0.3">
      <c r="A70" s="86"/>
      <c r="B70" s="83"/>
      <c r="C70" s="68"/>
      <c r="K70" s="67"/>
      <c r="L70" s="65"/>
      <c r="M70" s="70"/>
      <c r="N70" s="63"/>
      <c r="O70" s="67"/>
    </row>
    <row r="71" spans="1:15" ht="18" x14ac:dyDescent="0.3">
      <c r="A71" s="89"/>
      <c r="B71" s="82"/>
      <c r="C71" s="68"/>
      <c r="K71" s="67"/>
      <c r="L71" s="65"/>
      <c r="M71" s="70"/>
      <c r="N71" s="63"/>
      <c r="O71" s="67"/>
    </row>
    <row r="72" spans="1:15" ht="18" x14ac:dyDescent="0.3">
      <c r="A72" s="89"/>
      <c r="B72" s="82"/>
      <c r="C72" s="68"/>
      <c r="K72" s="67"/>
      <c r="L72" s="65"/>
      <c r="M72" s="70"/>
      <c r="N72" s="63"/>
      <c r="O72" s="67"/>
    </row>
    <row r="73" spans="1:15" ht="18" x14ac:dyDescent="0.3">
      <c r="A73" s="89"/>
      <c r="B73" s="82"/>
      <c r="C73" s="68"/>
      <c r="K73" s="67"/>
      <c r="L73" s="65"/>
      <c r="M73" s="70"/>
      <c r="N73" s="63"/>
      <c r="O73" s="67"/>
    </row>
    <row r="74" spans="1:15" ht="18" x14ac:dyDescent="0.3">
      <c r="A74" s="84"/>
      <c r="B74" s="85"/>
      <c r="C74" s="79"/>
      <c r="K74" s="68"/>
      <c r="L74" s="68"/>
      <c r="M74" s="72"/>
      <c r="N74" s="68"/>
      <c r="O74" s="68"/>
    </row>
    <row r="75" spans="1:15" x14ac:dyDescent="0.3">
      <c r="A75" s="80"/>
      <c r="B75" s="67"/>
      <c r="C75" s="81"/>
      <c r="K75" s="68"/>
      <c r="L75" s="68"/>
    </row>
    <row r="76" spans="1:15" x14ac:dyDescent="0.3">
      <c r="A76" s="60"/>
      <c r="B76" s="60"/>
    </row>
  </sheetData>
  <mergeCells count="1">
    <mergeCell ref="A36:B36"/>
  </mergeCell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9" sqref="B19"/>
    </sheetView>
  </sheetViews>
  <sheetFormatPr defaultColWidth="8.88671875" defaultRowHeight="14.4" x14ac:dyDescent="0.3"/>
  <cols>
    <col min="1" max="1" width="47.44140625" bestFit="1" customWidth="1"/>
    <col min="2" max="2" width="25.88671875" customWidth="1"/>
  </cols>
  <sheetData>
    <row r="1" spans="1:2" x14ac:dyDescent="0.3">
      <c r="A1" t="s">
        <v>49</v>
      </c>
      <c r="B1" t="s">
        <v>50</v>
      </c>
    </row>
    <row r="2" spans="1:2" x14ac:dyDescent="0.3">
      <c r="A2" t="str">
        <f>'Автоматизированный расчет'!A38</f>
        <v>Главная Welcome страница</v>
      </c>
      <c r="B2" t="s">
        <v>65</v>
      </c>
    </row>
    <row r="3" spans="1:2" x14ac:dyDescent="0.3">
      <c r="A3" t="str">
        <f>'Автоматизированный расчет'!A39</f>
        <v>Вход в систему</v>
      </c>
      <c r="B3" t="s">
        <v>66</v>
      </c>
    </row>
    <row r="4" spans="1:2" x14ac:dyDescent="0.3">
      <c r="A4" t="str">
        <f>'Автоматизированный расчет'!A40</f>
        <v>Переход на страницу поиска билетов</v>
      </c>
      <c r="B4" t="s">
        <v>67</v>
      </c>
    </row>
    <row r="5" spans="1:2" x14ac:dyDescent="0.3">
      <c r="A5" t="str">
        <f>'Автоматизированный расчет'!A41</f>
        <v xml:space="preserve">Заполнение полей для поиска билета </v>
      </c>
      <c r="B5" t="s">
        <v>68</v>
      </c>
    </row>
    <row r="6" spans="1:2" x14ac:dyDescent="0.3">
      <c r="A6" t="str">
        <f>'Автоматизированный расчет'!A42</f>
        <v xml:space="preserve">Выбор рейса из найденных </v>
      </c>
      <c r="B6" t="s">
        <v>69</v>
      </c>
    </row>
    <row r="7" spans="1:2" x14ac:dyDescent="0.3">
      <c r="A7" t="str">
        <f>'Автоматизированный расчет'!A43</f>
        <v>Оплата билета</v>
      </c>
      <c r="B7" t="s">
        <v>70</v>
      </c>
    </row>
    <row r="8" spans="1:2" x14ac:dyDescent="0.3">
      <c r="A8" t="str">
        <f>'Автоматизированный расчет'!A44</f>
        <v>Просмотр квитанций</v>
      </c>
      <c r="B8" t="s">
        <v>71</v>
      </c>
    </row>
    <row r="9" spans="1:2" x14ac:dyDescent="0.3">
      <c r="A9" t="str">
        <f>'Автоматизированный расчет'!A45</f>
        <v xml:space="preserve">Отмена бронирования </v>
      </c>
      <c r="B9" t="s">
        <v>72</v>
      </c>
    </row>
    <row r="10" spans="1:2" x14ac:dyDescent="0.3">
      <c r="A10" t="str">
        <f>'Автоматизированный расчет'!A46</f>
        <v>Выход из системы</v>
      </c>
      <c r="B10" t="s">
        <v>73</v>
      </c>
    </row>
    <row r="11" spans="1:2" x14ac:dyDescent="0.3">
      <c r="A11" t="str">
        <f>'Автоматизированный расчет'!A47</f>
        <v>Перход на страницу регистрации</v>
      </c>
      <c r="B11" t="s">
        <v>74</v>
      </c>
    </row>
    <row r="12" spans="1:2" x14ac:dyDescent="0.3">
      <c r="A12" t="str">
        <f>'Автоматизированный расчет'!A48</f>
        <v>Заполнение полей регистарции</v>
      </c>
      <c r="B12" t="s">
        <v>75</v>
      </c>
    </row>
    <row r="13" spans="1:2" x14ac:dyDescent="0.3">
      <c r="A13" t="str">
        <f>'Автоматизированный расчет'!A49</f>
        <v>Переход на следующий экран после регистрации</v>
      </c>
      <c r="B13" t="s">
        <v>76</v>
      </c>
    </row>
  </sheetData>
  <conditionalFormatting sqref="B10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P14" sqref="P14"/>
    </sheetView>
  </sheetViews>
  <sheetFormatPr defaultColWidth="8.88671875" defaultRowHeight="14.4" x14ac:dyDescent="0.3"/>
  <cols>
    <col min="1" max="1" width="36.44140625" bestFit="1" customWidth="1"/>
    <col min="3" max="3" width="9.44140625" customWidth="1"/>
  </cols>
  <sheetData>
    <row r="1" spans="1:10" x14ac:dyDescent="0.3">
      <c r="A1" s="109" t="s">
        <v>12</v>
      </c>
      <c r="B1" s="109" t="s">
        <v>51</v>
      </c>
      <c r="C1" s="109" t="s">
        <v>52</v>
      </c>
      <c r="D1" s="109" t="s">
        <v>53</v>
      </c>
      <c r="E1" s="109" t="s">
        <v>54</v>
      </c>
      <c r="F1" s="109" t="s">
        <v>55</v>
      </c>
      <c r="G1" s="109" t="s">
        <v>56</v>
      </c>
      <c r="H1" s="109" t="s">
        <v>13</v>
      </c>
      <c r="I1" s="109" t="s">
        <v>14</v>
      </c>
      <c r="J1" s="109" t="s">
        <v>15</v>
      </c>
    </row>
    <row r="2" spans="1:10" x14ac:dyDescent="0.3">
      <c r="A2" s="108" t="s">
        <v>67</v>
      </c>
      <c r="B2" s="108" t="s">
        <v>57</v>
      </c>
      <c r="C2" s="108">
        <v>0.106</v>
      </c>
      <c r="D2" s="108">
        <v>0.12</v>
      </c>
      <c r="E2" s="108">
        <v>0.159</v>
      </c>
      <c r="F2" s="108">
        <v>1.2E-2</v>
      </c>
      <c r="G2" s="108">
        <v>0.13500000000000001</v>
      </c>
      <c r="H2" s="108">
        <v>104</v>
      </c>
      <c r="I2" s="108">
        <v>0</v>
      </c>
      <c r="J2" s="108">
        <v>0</v>
      </c>
    </row>
    <row r="3" spans="1:10" x14ac:dyDescent="0.3">
      <c r="A3" s="108" t="s">
        <v>74</v>
      </c>
      <c r="B3" s="108" t="s">
        <v>57</v>
      </c>
      <c r="C3" s="108">
        <v>5.6000000000000001E-2</v>
      </c>
      <c r="D3" s="108">
        <v>6.2E-2</v>
      </c>
      <c r="E3" s="108">
        <v>8.6999999999999994E-2</v>
      </c>
      <c r="F3" s="108">
        <v>6.0000000000000001E-3</v>
      </c>
      <c r="G3" s="108">
        <v>6.7000000000000004E-2</v>
      </c>
      <c r="H3" s="108">
        <v>33</v>
      </c>
      <c r="I3" s="108">
        <v>0</v>
      </c>
      <c r="J3" s="108">
        <v>0</v>
      </c>
    </row>
    <row r="4" spans="1:10" x14ac:dyDescent="0.3">
      <c r="A4" s="108" t="s">
        <v>76</v>
      </c>
      <c r="B4" s="108" t="s">
        <v>57</v>
      </c>
      <c r="C4" s="108">
        <v>0.1</v>
      </c>
      <c r="D4" s="108">
        <v>0.115</v>
      </c>
      <c r="E4" s="108">
        <v>0.17899999999999999</v>
      </c>
      <c r="F4" s="108">
        <v>1.7999999999999999E-2</v>
      </c>
      <c r="G4" s="108">
        <v>0.13400000000000001</v>
      </c>
      <c r="H4" s="108">
        <v>34</v>
      </c>
      <c r="I4" s="108">
        <v>0</v>
      </c>
      <c r="J4" s="108">
        <v>0</v>
      </c>
    </row>
    <row r="5" spans="1:10" x14ac:dyDescent="0.3">
      <c r="A5" s="108" t="s">
        <v>75</v>
      </c>
      <c r="B5" s="108" t="s">
        <v>57</v>
      </c>
      <c r="C5" s="108">
        <v>4.9000000000000002E-2</v>
      </c>
      <c r="D5" s="108">
        <v>5.6000000000000001E-2</v>
      </c>
      <c r="E5" s="108">
        <v>6.7000000000000004E-2</v>
      </c>
      <c r="F5" s="108">
        <v>5.0000000000000001E-3</v>
      </c>
      <c r="G5" s="108">
        <v>6.5000000000000002E-2</v>
      </c>
      <c r="H5" s="108">
        <v>34</v>
      </c>
      <c r="I5" s="108">
        <v>0</v>
      </c>
      <c r="J5" s="108">
        <v>0</v>
      </c>
    </row>
    <row r="6" spans="1:10" x14ac:dyDescent="0.3">
      <c r="A6" s="108" t="s">
        <v>72</v>
      </c>
      <c r="B6" s="108" t="s">
        <v>57</v>
      </c>
      <c r="C6" s="108">
        <v>8.5999999999999993E-2</v>
      </c>
      <c r="D6" s="108">
        <v>0.107</v>
      </c>
      <c r="E6" s="108">
        <v>0.14399999999999999</v>
      </c>
      <c r="F6" s="108">
        <v>1.2999999999999999E-2</v>
      </c>
      <c r="G6" s="108">
        <v>0.11600000000000001</v>
      </c>
      <c r="H6" s="108">
        <v>24</v>
      </c>
      <c r="I6" s="108">
        <v>0</v>
      </c>
      <c r="J6" s="108">
        <v>0</v>
      </c>
    </row>
    <row r="7" spans="1:10" x14ac:dyDescent="0.3">
      <c r="A7" s="108" t="s">
        <v>68</v>
      </c>
      <c r="B7" s="108" t="s">
        <v>57</v>
      </c>
      <c r="C7" s="108">
        <v>5.5E-2</v>
      </c>
      <c r="D7" s="108">
        <v>6.2E-2</v>
      </c>
      <c r="E7" s="108">
        <v>7.4999999999999997E-2</v>
      </c>
      <c r="F7" s="108">
        <v>4.0000000000000001E-3</v>
      </c>
      <c r="G7" s="108">
        <v>6.8000000000000005E-2</v>
      </c>
      <c r="H7" s="108">
        <v>92</v>
      </c>
      <c r="I7" s="108">
        <v>0</v>
      </c>
      <c r="J7" s="108">
        <v>0</v>
      </c>
    </row>
    <row r="8" spans="1:10" x14ac:dyDescent="0.3">
      <c r="A8" s="108" t="s">
        <v>71</v>
      </c>
      <c r="B8" s="108" t="s">
        <v>57</v>
      </c>
      <c r="C8" s="108">
        <v>0.13600000000000001</v>
      </c>
      <c r="D8" s="108">
        <v>0.193</v>
      </c>
      <c r="E8" s="108">
        <v>0.23499999999999999</v>
      </c>
      <c r="F8" s="108">
        <v>2.5999999999999999E-2</v>
      </c>
      <c r="G8" s="108">
        <v>0.219</v>
      </c>
      <c r="H8" s="108">
        <v>92</v>
      </c>
      <c r="I8" s="108">
        <v>0</v>
      </c>
      <c r="J8" s="108">
        <v>0</v>
      </c>
    </row>
    <row r="9" spans="1:10" x14ac:dyDescent="0.3">
      <c r="A9" s="108" t="s">
        <v>73</v>
      </c>
      <c r="B9" s="108" t="s">
        <v>57</v>
      </c>
      <c r="C9" s="108">
        <v>8.7999999999999995E-2</v>
      </c>
      <c r="D9" s="108">
        <v>0.10100000000000001</v>
      </c>
      <c r="E9" s="108">
        <v>0.14799999999999999</v>
      </c>
      <c r="F9" s="108">
        <v>8.0000000000000002E-3</v>
      </c>
      <c r="G9" s="108">
        <v>0.107</v>
      </c>
      <c r="H9" s="108">
        <v>112</v>
      </c>
      <c r="I9" s="108">
        <v>0</v>
      </c>
      <c r="J9" s="108">
        <v>0</v>
      </c>
    </row>
    <row r="10" spans="1:10" x14ac:dyDescent="0.3">
      <c r="A10" s="108" t="s">
        <v>66</v>
      </c>
      <c r="B10" s="108" t="s">
        <v>57</v>
      </c>
      <c r="C10" s="108">
        <v>0.1</v>
      </c>
      <c r="D10" s="108">
        <v>0.11700000000000001</v>
      </c>
      <c r="E10" s="108">
        <v>0.17399999999999999</v>
      </c>
      <c r="F10" s="108">
        <v>1.0999999999999999E-2</v>
      </c>
      <c r="G10" s="108">
        <v>0.127</v>
      </c>
      <c r="H10" s="108">
        <v>136</v>
      </c>
      <c r="I10" s="108">
        <v>0</v>
      </c>
      <c r="J10" s="108">
        <v>0</v>
      </c>
    </row>
    <row r="11" spans="1:10" x14ac:dyDescent="0.3">
      <c r="A11" s="108" t="s">
        <v>65</v>
      </c>
      <c r="B11" s="108" t="s">
        <v>57</v>
      </c>
      <c r="C11" s="108">
        <v>9.1999999999999998E-2</v>
      </c>
      <c r="D11" s="108">
        <v>0.10299999999999999</v>
      </c>
      <c r="E11" s="108">
        <v>0.18</v>
      </c>
      <c r="F11" s="108">
        <v>8.9999999999999993E-3</v>
      </c>
      <c r="G11" s="108">
        <v>0.112</v>
      </c>
      <c r="H11" s="108">
        <v>164</v>
      </c>
      <c r="I11" s="108">
        <v>0</v>
      </c>
      <c r="J11" s="108">
        <v>0</v>
      </c>
    </row>
    <row r="12" spans="1:10" x14ac:dyDescent="0.3">
      <c r="A12" s="108" t="s">
        <v>70</v>
      </c>
      <c r="B12" s="108" t="s">
        <v>57</v>
      </c>
      <c r="C12" s="108">
        <v>5.8000000000000003E-2</v>
      </c>
      <c r="D12" s="108">
        <v>6.6000000000000003E-2</v>
      </c>
      <c r="E12" s="108">
        <v>7.8E-2</v>
      </c>
      <c r="F12" s="108">
        <v>5.0000000000000001E-3</v>
      </c>
      <c r="G12" s="108">
        <v>7.2999999999999995E-2</v>
      </c>
      <c r="H12" s="108">
        <v>58</v>
      </c>
      <c r="I12" s="108">
        <v>0</v>
      </c>
      <c r="J12" s="108">
        <v>0</v>
      </c>
    </row>
    <row r="13" spans="1:10" x14ac:dyDescent="0.3">
      <c r="A13" s="108" t="s">
        <v>69</v>
      </c>
      <c r="B13" s="108" t="s">
        <v>57</v>
      </c>
      <c r="C13" s="108">
        <v>5.7000000000000002E-2</v>
      </c>
      <c r="D13" s="108">
        <v>6.4000000000000001E-2</v>
      </c>
      <c r="E13" s="108">
        <v>0.107</v>
      </c>
      <c r="F13" s="108">
        <v>8.0000000000000002E-3</v>
      </c>
      <c r="G13" s="108">
        <v>7.0999999999999994E-2</v>
      </c>
      <c r="H13" s="108">
        <v>91</v>
      </c>
      <c r="I13" s="108">
        <v>0</v>
      </c>
      <c r="J13" s="108">
        <v>0</v>
      </c>
    </row>
    <row r="14" spans="1:10" x14ac:dyDescent="0.3">
      <c r="A14" s="108" t="s">
        <v>77</v>
      </c>
      <c r="B14" s="108" t="s">
        <v>57</v>
      </c>
      <c r="C14" s="108">
        <v>0.71099999999999997</v>
      </c>
      <c r="D14" s="108">
        <v>0.749</v>
      </c>
      <c r="E14" s="108">
        <v>0.84799999999999998</v>
      </c>
      <c r="F14" s="108">
        <v>2.9000000000000001E-2</v>
      </c>
      <c r="G14" s="108">
        <v>0.79</v>
      </c>
      <c r="H14" s="108">
        <v>58</v>
      </c>
      <c r="I14" s="108">
        <v>0</v>
      </c>
      <c r="J14" s="108">
        <v>0</v>
      </c>
    </row>
    <row r="15" spans="1:10" x14ac:dyDescent="0.3">
      <c r="A15" s="108" t="s">
        <v>78</v>
      </c>
      <c r="B15" s="108" t="s">
        <v>57</v>
      </c>
      <c r="C15" s="108">
        <v>0.55100000000000005</v>
      </c>
      <c r="D15" s="108">
        <v>0.59699999999999998</v>
      </c>
      <c r="E15" s="108">
        <v>0.66900000000000004</v>
      </c>
      <c r="F15" s="108">
        <v>0.03</v>
      </c>
      <c r="G15" s="108">
        <v>0.64700000000000002</v>
      </c>
      <c r="H15" s="108">
        <v>24</v>
      </c>
      <c r="I15" s="108">
        <v>0</v>
      </c>
      <c r="J15" s="108">
        <v>0</v>
      </c>
    </row>
    <row r="16" spans="1:10" x14ac:dyDescent="0.3">
      <c r="A16" s="108" t="s">
        <v>79</v>
      </c>
      <c r="B16" s="108" t="s">
        <v>57</v>
      </c>
      <c r="C16" s="108">
        <v>0.41299999999999998</v>
      </c>
      <c r="D16" s="108">
        <v>0.439</v>
      </c>
      <c r="E16" s="108">
        <v>0.51500000000000001</v>
      </c>
      <c r="F16" s="108">
        <v>2.4E-2</v>
      </c>
      <c r="G16" s="108">
        <v>0.47</v>
      </c>
      <c r="H16" s="108">
        <v>34</v>
      </c>
      <c r="I16" s="108">
        <v>0</v>
      </c>
      <c r="J16" s="108">
        <v>0</v>
      </c>
    </row>
    <row r="17" spans="1:10" x14ac:dyDescent="0.3">
      <c r="A17" s="108" t="s">
        <v>80</v>
      </c>
      <c r="B17" s="108" t="s">
        <v>57</v>
      </c>
      <c r="C17" s="108">
        <v>0.40899999999999997</v>
      </c>
      <c r="D17" s="108">
        <v>0.433</v>
      </c>
      <c r="E17" s="108">
        <v>0.47699999999999998</v>
      </c>
      <c r="F17" s="108">
        <v>1.9E-2</v>
      </c>
      <c r="G17" s="108">
        <v>0.46</v>
      </c>
      <c r="H17" s="108">
        <v>12</v>
      </c>
      <c r="I17" s="108">
        <v>0</v>
      </c>
      <c r="J17" s="108">
        <v>0</v>
      </c>
    </row>
    <row r="18" spans="1:10" x14ac:dyDescent="0.3">
      <c r="A18" s="108" t="s">
        <v>81</v>
      </c>
      <c r="B18" s="108" t="s">
        <v>57</v>
      </c>
      <c r="C18" s="108">
        <v>0.46200000000000002</v>
      </c>
      <c r="D18" s="108">
        <v>0.48399999999999999</v>
      </c>
      <c r="E18" s="108">
        <v>0.51200000000000001</v>
      </c>
      <c r="F18" s="108">
        <v>1.6E-2</v>
      </c>
      <c r="G18" s="108">
        <v>0.50600000000000001</v>
      </c>
      <c r="H18" s="108">
        <v>10</v>
      </c>
      <c r="I18" s="108">
        <v>0</v>
      </c>
      <c r="J18" s="108">
        <v>0</v>
      </c>
    </row>
    <row r="19" spans="1:10" x14ac:dyDescent="0.3">
      <c r="A19" s="108" t="s">
        <v>82</v>
      </c>
      <c r="B19" s="108" t="s">
        <v>57</v>
      </c>
      <c r="C19" s="108">
        <v>0.51500000000000001</v>
      </c>
      <c r="D19" s="108">
        <v>0.55900000000000005</v>
      </c>
      <c r="E19" s="108">
        <v>0.63800000000000001</v>
      </c>
      <c r="F19" s="108">
        <v>2.8000000000000001E-2</v>
      </c>
      <c r="G19" s="108">
        <v>0.59899999999999998</v>
      </c>
      <c r="H19" s="108">
        <v>32</v>
      </c>
      <c r="I19" s="108">
        <v>0</v>
      </c>
      <c r="J19" s="108">
        <v>0</v>
      </c>
    </row>
    <row r="20" spans="1:10" x14ac:dyDescent="0.3">
      <c r="A20" s="58"/>
      <c r="B20" s="58"/>
      <c r="C20" s="58"/>
      <c r="D20" s="58"/>
      <c r="E20" s="58"/>
      <c r="F20" s="58"/>
      <c r="G20" s="58"/>
      <c r="H20" s="58"/>
      <c r="I20" s="58"/>
      <c r="J20" s="5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M12" sqref="M12"/>
    </sheetView>
  </sheetViews>
  <sheetFormatPr defaultRowHeight="14.4" x14ac:dyDescent="0.3"/>
  <cols>
    <col min="1" max="1" width="36.6640625" customWidth="1"/>
  </cols>
  <sheetData>
    <row r="1" spans="1:10" x14ac:dyDescent="0.3">
      <c r="A1" s="109" t="s">
        <v>12</v>
      </c>
      <c r="B1" s="109" t="s">
        <v>51</v>
      </c>
      <c r="C1" s="109" t="s">
        <v>52</v>
      </c>
      <c r="D1" s="109" t="s">
        <v>53</v>
      </c>
      <c r="E1" s="109" t="s">
        <v>54</v>
      </c>
      <c r="F1" s="109" t="s">
        <v>55</v>
      </c>
      <c r="G1" s="109" t="s">
        <v>56</v>
      </c>
      <c r="H1" s="109" t="s">
        <v>13</v>
      </c>
      <c r="I1" s="109" t="s">
        <v>14</v>
      </c>
      <c r="J1" s="109" t="s">
        <v>15</v>
      </c>
    </row>
    <row r="2" spans="1:10" x14ac:dyDescent="0.3">
      <c r="A2" s="107" t="s">
        <v>67</v>
      </c>
      <c r="B2" s="107" t="s">
        <v>57</v>
      </c>
      <c r="C2" s="107">
        <v>0.10199999999999999</v>
      </c>
      <c r="D2" s="107">
        <v>0.26300000000000001</v>
      </c>
      <c r="E2" s="107">
        <v>5.069</v>
      </c>
      <c r="F2" s="107">
        <v>0.57599999999999996</v>
      </c>
      <c r="G2" s="107">
        <v>0.252</v>
      </c>
      <c r="H2" s="107">
        <v>307</v>
      </c>
      <c r="I2" s="107">
        <v>0</v>
      </c>
      <c r="J2" s="107">
        <v>0</v>
      </c>
    </row>
    <row r="3" spans="1:10" x14ac:dyDescent="0.3">
      <c r="A3" s="107" t="s">
        <v>74</v>
      </c>
      <c r="B3" s="107" t="s">
        <v>57</v>
      </c>
      <c r="C3" s="107">
        <v>5.3999999999999999E-2</v>
      </c>
      <c r="D3" s="107">
        <v>0.124</v>
      </c>
      <c r="E3" s="107">
        <v>1.262</v>
      </c>
      <c r="F3" s="107">
        <v>0.27300000000000002</v>
      </c>
      <c r="G3" s="107">
        <v>0.08</v>
      </c>
      <c r="H3" s="107">
        <v>98</v>
      </c>
      <c r="I3" s="107">
        <v>0</v>
      </c>
      <c r="J3" s="107">
        <v>0</v>
      </c>
    </row>
    <row r="4" spans="1:10" x14ac:dyDescent="0.3">
      <c r="A4" s="107" t="s">
        <v>76</v>
      </c>
      <c r="B4" s="107" t="s">
        <v>57</v>
      </c>
      <c r="C4" s="107">
        <v>9.7000000000000003E-2</v>
      </c>
      <c r="D4" s="107">
        <v>0.23100000000000001</v>
      </c>
      <c r="E4" s="107">
        <v>2.181</v>
      </c>
      <c r="F4" s="107">
        <v>0.41299999999999998</v>
      </c>
      <c r="G4" s="107">
        <v>0.39200000000000002</v>
      </c>
      <c r="H4" s="107">
        <v>99</v>
      </c>
      <c r="I4" s="107">
        <v>0</v>
      </c>
      <c r="J4" s="107">
        <v>0</v>
      </c>
    </row>
    <row r="5" spans="1:10" x14ac:dyDescent="0.3">
      <c r="A5" s="107" t="s">
        <v>75</v>
      </c>
      <c r="B5" s="107" t="s">
        <v>57</v>
      </c>
      <c r="C5" s="107">
        <v>4.7E-2</v>
      </c>
      <c r="D5" s="107">
        <v>7.9000000000000001E-2</v>
      </c>
      <c r="E5" s="107">
        <v>0.95699999999999996</v>
      </c>
      <c r="F5" s="107">
        <v>0.14099999999999999</v>
      </c>
      <c r="G5" s="107">
        <v>6.2E-2</v>
      </c>
      <c r="H5" s="107">
        <v>98</v>
      </c>
      <c r="I5" s="107">
        <v>0</v>
      </c>
      <c r="J5" s="107">
        <v>0</v>
      </c>
    </row>
    <row r="6" spans="1:10" x14ac:dyDescent="0.3">
      <c r="A6" s="107" t="s">
        <v>72</v>
      </c>
      <c r="B6" s="107" t="s">
        <v>57</v>
      </c>
      <c r="C6" s="107">
        <v>5.8000000000000003E-2</v>
      </c>
      <c r="D6" s="107">
        <v>0.154</v>
      </c>
      <c r="E6" s="107">
        <v>1.0669999999999999</v>
      </c>
      <c r="F6" s="107">
        <v>0.23799999999999999</v>
      </c>
      <c r="G6" s="107">
        <v>0.13600000000000001</v>
      </c>
      <c r="H6" s="107">
        <v>72</v>
      </c>
      <c r="I6" s="107">
        <v>0</v>
      </c>
      <c r="J6" s="107">
        <v>0</v>
      </c>
    </row>
    <row r="7" spans="1:10" x14ac:dyDescent="0.3">
      <c r="A7" s="107" t="s">
        <v>68</v>
      </c>
      <c r="B7" s="107" t="s">
        <v>57</v>
      </c>
      <c r="C7" s="107">
        <v>5.3999999999999999E-2</v>
      </c>
      <c r="D7" s="107">
        <v>7.6999999999999999E-2</v>
      </c>
      <c r="E7" s="107">
        <v>1.0009999999999999</v>
      </c>
      <c r="F7" s="107">
        <v>0.114</v>
      </c>
      <c r="G7" s="107">
        <v>6.7000000000000004E-2</v>
      </c>
      <c r="H7" s="107">
        <v>271</v>
      </c>
      <c r="I7" s="107">
        <v>0</v>
      </c>
      <c r="J7" s="107">
        <v>0</v>
      </c>
    </row>
    <row r="8" spans="1:10" x14ac:dyDescent="0.3">
      <c r="A8" s="107" t="s">
        <v>71</v>
      </c>
      <c r="B8" s="107" t="s">
        <v>57</v>
      </c>
      <c r="C8" s="107">
        <v>0.14099999999999999</v>
      </c>
      <c r="D8" s="107">
        <v>0.315</v>
      </c>
      <c r="E8" s="107">
        <v>3.9039999999999999</v>
      </c>
      <c r="F8" s="107">
        <v>0.53600000000000003</v>
      </c>
      <c r="G8" s="107">
        <v>0.23100000000000001</v>
      </c>
      <c r="H8" s="107">
        <v>278</v>
      </c>
      <c r="I8" s="107">
        <v>0</v>
      </c>
      <c r="J8" s="107">
        <v>0</v>
      </c>
    </row>
    <row r="9" spans="1:10" x14ac:dyDescent="0.3">
      <c r="A9" s="107" t="s">
        <v>73</v>
      </c>
      <c r="B9" s="107" t="s">
        <v>57</v>
      </c>
      <c r="C9" s="107">
        <v>8.5999999999999993E-2</v>
      </c>
      <c r="D9" s="107">
        <v>0.13400000000000001</v>
      </c>
      <c r="E9" s="107">
        <v>2.4180000000000001</v>
      </c>
      <c r="F9" s="107">
        <v>0.26600000000000001</v>
      </c>
      <c r="G9" s="107">
        <v>0.109</v>
      </c>
      <c r="H9" s="107">
        <v>334</v>
      </c>
      <c r="I9" s="107">
        <v>0</v>
      </c>
      <c r="J9" s="107">
        <v>0</v>
      </c>
    </row>
    <row r="10" spans="1:10" x14ac:dyDescent="0.3">
      <c r="A10" s="107" t="s">
        <v>66</v>
      </c>
      <c r="B10" s="107" t="s">
        <v>57</v>
      </c>
      <c r="C10" s="107">
        <v>9.9000000000000005E-2</v>
      </c>
      <c r="D10" s="107">
        <v>0.27</v>
      </c>
      <c r="E10" s="107">
        <v>3.6440000000000001</v>
      </c>
      <c r="F10" s="107">
        <v>0.59499999999999997</v>
      </c>
      <c r="G10" s="107">
        <v>0.33900000000000002</v>
      </c>
      <c r="H10" s="107">
        <v>409</v>
      </c>
      <c r="I10" s="107">
        <v>0</v>
      </c>
      <c r="J10" s="107">
        <v>0</v>
      </c>
    </row>
    <row r="11" spans="1:10" x14ac:dyDescent="0.3">
      <c r="A11" s="107" t="s">
        <v>65</v>
      </c>
      <c r="B11" s="107" t="s">
        <v>57</v>
      </c>
      <c r="C11" s="107">
        <v>9.1999999999999998E-2</v>
      </c>
      <c r="D11" s="107">
        <v>0.20300000000000001</v>
      </c>
      <c r="E11" s="107">
        <v>4.99</v>
      </c>
      <c r="F11" s="107">
        <v>0.51500000000000001</v>
      </c>
      <c r="G11" s="107">
        <v>0.124</v>
      </c>
      <c r="H11" s="107">
        <v>501</v>
      </c>
      <c r="I11" s="107">
        <v>0</v>
      </c>
      <c r="J11" s="107">
        <v>0</v>
      </c>
    </row>
    <row r="12" spans="1:10" x14ac:dyDescent="0.3">
      <c r="A12" s="107" t="s">
        <v>70</v>
      </c>
      <c r="B12" s="107" t="s">
        <v>57</v>
      </c>
      <c r="C12" s="107">
        <v>5.7000000000000002E-2</v>
      </c>
      <c r="D12" s="107">
        <v>7.4999999999999997E-2</v>
      </c>
      <c r="E12" s="107">
        <v>1.1859999999999999</v>
      </c>
      <c r="F12" s="107">
        <v>0.10199999999999999</v>
      </c>
      <c r="G12" s="107">
        <v>6.8000000000000005E-2</v>
      </c>
      <c r="H12" s="107">
        <v>176</v>
      </c>
      <c r="I12" s="107">
        <v>0</v>
      </c>
      <c r="J12" s="107">
        <v>0</v>
      </c>
    </row>
    <row r="13" spans="1:10" x14ac:dyDescent="0.3">
      <c r="A13" s="107" t="s">
        <v>69</v>
      </c>
      <c r="B13" s="107" t="s">
        <v>57</v>
      </c>
      <c r="C13" s="107">
        <v>5.3999999999999999E-2</v>
      </c>
      <c r="D13" s="107">
        <v>6.0999999999999999E-2</v>
      </c>
      <c r="E13" s="107">
        <v>8.5000000000000006E-2</v>
      </c>
      <c r="F13" s="107">
        <v>6.0000000000000001E-3</v>
      </c>
      <c r="G13" s="107">
        <v>6.7000000000000004E-2</v>
      </c>
      <c r="H13" s="107">
        <v>271</v>
      </c>
      <c r="I13" s="107">
        <v>0</v>
      </c>
      <c r="J13" s="107">
        <v>0</v>
      </c>
    </row>
    <row r="14" spans="1:10" x14ac:dyDescent="0.3">
      <c r="A14" s="107" t="s">
        <v>77</v>
      </c>
      <c r="B14" s="107" t="s">
        <v>57</v>
      </c>
      <c r="C14" s="107">
        <v>20.710999999999999</v>
      </c>
      <c r="D14" s="107">
        <v>21.047999999999998</v>
      </c>
      <c r="E14" s="107">
        <v>26.673999999999999</v>
      </c>
      <c r="F14" s="107">
        <v>1.085</v>
      </c>
      <c r="G14" s="107">
        <v>21.183</v>
      </c>
      <c r="H14" s="107">
        <v>176</v>
      </c>
      <c r="I14" s="107">
        <v>0</v>
      </c>
      <c r="J14" s="107">
        <v>0</v>
      </c>
    </row>
    <row r="15" spans="1:10" x14ac:dyDescent="0.3">
      <c r="A15" s="107" t="s">
        <v>78</v>
      </c>
      <c r="B15" s="107" t="s">
        <v>57</v>
      </c>
      <c r="C15" s="107">
        <v>20.538</v>
      </c>
      <c r="D15" s="107">
        <v>21.238</v>
      </c>
      <c r="E15" s="107">
        <v>26.542999999999999</v>
      </c>
      <c r="F15" s="107">
        <v>1.52</v>
      </c>
      <c r="G15" s="107">
        <v>22.477</v>
      </c>
      <c r="H15" s="107">
        <v>72</v>
      </c>
      <c r="I15" s="107">
        <v>0</v>
      </c>
      <c r="J15" s="107">
        <v>0</v>
      </c>
    </row>
    <row r="16" spans="1:10" x14ac:dyDescent="0.3">
      <c r="A16" s="107" t="s">
        <v>79</v>
      </c>
      <c r="B16" s="107" t="s">
        <v>57</v>
      </c>
      <c r="C16" s="107">
        <v>20.411999999999999</v>
      </c>
      <c r="D16" s="107">
        <v>20.78</v>
      </c>
      <c r="E16" s="107">
        <v>24.399000000000001</v>
      </c>
      <c r="F16" s="107">
        <v>0.90800000000000003</v>
      </c>
      <c r="G16" s="107">
        <v>21.318000000000001</v>
      </c>
      <c r="H16" s="107">
        <v>100</v>
      </c>
      <c r="I16" s="107">
        <v>0</v>
      </c>
      <c r="J16" s="107">
        <v>0</v>
      </c>
    </row>
    <row r="17" spans="1:10" x14ac:dyDescent="0.3">
      <c r="A17" s="107" t="s">
        <v>80</v>
      </c>
      <c r="B17" s="107" t="s">
        <v>57</v>
      </c>
      <c r="C17" s="107">
        <v>15.398999999999999</v>
      </c>
      <c r="D17" s="107">
        <v>15.943</v>
      </c>
      <c r="E17" s="107">
        <v>21.37</v>
      </c>
      <c r="F17" s="107">
        <v>1.3839999999999999</v>
      </c>
      <c r="G17" s="107">
        <v>17.440999999999999</v>
      </c>
      <c r="H17" s="107">
        <v>36</v>
      </c>
      <c r="I17" s="107">
        <v>0</v>
      </c>
      <c r="J17" s="107">
        <v>0</v>
      </c>
    </row>
    <row r="18" spans="1:10" x14ac:dyDescent="0.3">
      <c r="A18" s="107" t="s">
        <v>81</v>
      </c>
      <c r="B18" s="107" t="s">
        <v>57</v>
      </c>
      <c r="C18" s="107">
        <v>15.468</v>
      </c>
      <c r="D18" s="107">
        <v>16.279</v>
      </c>
      <c r="E18" s="107">
        <v>22.202999999999999</v>
      </c>
      <c r="F18" s="107">
        <v>1.8120000000000001</v>
      </c>
      <c r="G18" s="107">
        <v>17.753</v>
      </c>
      <c r="H18" s="107">
        <v>30</v>
      </c>
      <c r="I18" s="107">
        <v>0</v>
      </c>
      <c r="J18" s="107">
        <v>0</v>
      </c>
    </row>
    <row r="19" spans="1:10" x14ac:dyDescent="0.3">
      <c r="A19" s="107" t="s">
        <v>82</v>
      </c>
      <c r="B19" s="107" t="s">
        <v>57</v>
      </c>
      <c r="C19" s="107">
        <v>25.536000000000001</v>
      </c>
      <c r="D19" s="107">
        <v>26.291</v>
      </c>
      <c r="E19" s="107">
        <v>33.433</v>
      </c>
      <c r="F19" s="107">
        <v>1.5509999999999999</v>
      </c>
      <c r="G19" s="107">
        <v>28.648</v>
      </c>
      <c r="H19" s="107">
        <v>96</v>
      </c>
      <c r="I19" s="107">
        <v>0</v>
      </c>
      <c r="J19" s="10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N13" sqref="N13"/>
    </sheetView>
  </sheetViews>
  <sheetFormatPr defaultRowHeight="14.4" x14ac:dyDescent="0.3"/>
  <cols>
    <col min="1" max="1" width="26" customWidth="1"/>
  </cols>
  <sheetData>
    <row r="1" spans="1:10" x14ac:dyDescent="0.3">
      <c r="A1" s="106" t="s">
        <v>12</v>
      </c>
      <c r="B1" s="106" t="s">
        <v>51</v>
      </c>
      <c r="C1" s="106" t="s">
        <v>52</v>
      </c>
      <c r="D1" s="106" t="s">
        <v>53</v>
      </c>
      <c r="E1" s="106" t="s">
        <v>54</v>
      </c>
      <c r="F1" s="106" t="s">
        <v>55</v>
      </c>
      <c r="G1" s="106" t="s">
        <v>56</v>
      </c>
      <c r="H1" s="106" t="s">
        <v>13</v>
      </c>
      <c r="I1" s="106" t="s">
        <v>14</v>
      </c>
      <c r="J1" s="106" t="s">
        <v>15</v>
      </c>
    </row>
    <row r="2" spans="1:10" x14ac:dyDescent="0.3">
      <c r="A2" s="123" t="s">
        <v>67</v>
      </c>
      <c r="B2" s="123" t="s">
        <v>57</v>
      </c>
      <c r="C2" s="123">
        <v>0.10199999999999999</v>
      </c>
      <c r="D2" s="123">
        <v>0.11899999999999999</v>
      </c>
      <c r="E2" s="123">
        <v>0.34599999999999997</v>
      </c>
      <c r="F2" s="123">
        <v>0.02</v>
      </c>
      <c r="G2" s="123">
        <v>0.13</v>
      </c>
      <c r="H2" s="123">
        <v>925</v>
      </c>
      <c r="I2" s="123">
        <v>1</v>
      </c>
      <c r="J2" s="123">
        <v>0</v>
      </c>
    </row>
    <row r="3" spans="1:10" x14ac:dyDescent="0.3">
      <c r="A3" s="123" t="s">
        <v>74</v>
      </c>
      <c r="B3" s="123" t="s">
        <v>57</v>
      </c>
      <c r="C3" s="123">
        <v>5.3999999999999999E-2</v>
      </c>
      <c r="D3" s="123">
        <v>6.0999999999999999E-2</v>
      </c>
      <c r="E3" s="123">
        <v>0.108</v>
      </c>
      <c r="F3" s="123">
        <v>7.0000000000000001E-3</v>
      </c>
      <c r="G3" s="123">
        <v>6.5000000000000002E-2</v>
      </c>
      <c r="H3" s="123">
        <v>301</v>
      </c>
      <c r="I3" s="123">
        <v>0</v>
      </c>
      <c r="J3" s="123">
        <v>0</v>
      </c>
    </row>
    <row r="4" spans="1:10" x14ac:dyDescent="0.3">
      <c r="A4" s="123" t="s">
        <v>76</v>
      </c>
      <c r="B4" s="123" t="s">
        <v>57</v>
      </c>
      <c r="C4" s="123">
        <v>9.6000000000000002E-2</v>
      </c>
      <c r="D4" s="123">
        <v>0.113</v>
      </c>
      <c r="E4" s="123">
        <v>0.84599999999999997</v>
      </c>
      <c r="F4" s="123">
        <v>4.4999999999999998E-2</v>
      </c>
      <c r="G4" s="123">
        <v>0.126</v>
      </c>
      <c r="H4" s="123">
        <v>300</v>
      </c>
      <c r="I4" s="123">
        <v>0</v>
      </c>
      <c r="J4" s="123">
        <v>0</v>
      </c>
    </row>
    <row r="5" spans="1:10" x14ac:dyDescent="0.3">
      <c r="A5" s="123" t="s">
        <v>75</v>
      </c>
      <c r="B5" s="123" t="s">
        <v>57</v>
      </c>
      <c r="C5" s="123">
        <v>4.8000000000000001E-2</v>
      </c>
      <c r="D5" s="123">
        <v>5.3999999999999999E-2</v>
      </c>
      <c r="E5" s="123">
        <v>7.0999999999999994E-2</v>
      </c>
      <c r="F5" s="123">
        <v>5.0000000000000001E-3</v>
      </c>
      <c r="G5" s="123">
        <v>0.06</v>
      </c>
      <c r="H5" s="123">
        <v>300</v>
      </c>
      <c r="I5" s="123">
        <v>0</v>
      </c>
      <c r="J5" s="123">
        <v>0</v>
      </c>
    </row>
    <row r="6" spans="1:10" x14ac:dyDescent="0.3">
      <c r="A6" s="123" t="s">
        <v>72</v>
      </c>
      <c r="B6" s="123" t="s">
        <v>57</v>
      </c>
      <c r="C6" s="123">
        <v>5.7000000000000002E-2</v>
      </c>
      <c r="D6" s="123">
        <v>0.14499999999999999</v>
      </c>
      <c r="E6" s="123">
        <v>0.23200000000000001</v>
      </c>
      <c r="F6" s="123">
        <v>4.2000000000000003E-2</v>
      </c>
      <c r="G6" s="123">
        <v>0.17100000000000001</v>
      </c>
      <c r="H6" s="123">
        <v>211</v>
      </c>
      <c r="I6" s="123">
        <v>2</v>
      </c>
      <c r="J6" s="123">
        <v>0</v>
      </c>
    </row>
    <row r="7" spans="1:10" x14ac:dyDescent="0.3">
      <c r="A7" s="123" t="s">
        <v>68</v>
      </c>
      <c r="B7" s="123" t="s">
        <v>57</v>
      </c>
      <c r="C7" s="123">
        <v>5.2999999999999999E-2</v>
      </c>
      <c r="D7" s="123">
        <v>0.06</v>
      </c>
      <c r="E7" s="123">
        <v>0.10199999999999999</v>
      </c>
      <c r="F7" s="123">
        <v>6.0000000000000001E-3</v>
      </c>
      <c r="G7" s="123">
        <v>6.4000000000000001E-2</v>
      </c>
      <c r="H7" s="123">
        <v>814</v>
      </c>
      <c r="I7" s="123">
        <v>0</v>
      </c>
      <c r="J7" s="123">
        <v>0</v>
      </c>
    </row>
    <row r="8" spans="1:10" x14ac:dyDescent="0.3">
      <c r="A8" s="123" t="s">
        <v>71</v>
      </c>
      <c r="B8" s="123" t="s">
        <v>57</v>
      </c>
      <c r="C8" s="123">
        <v>0.17</v>
      </c>
      <c r="D8" s="123">
        <v>0.23699999999999999</v>
      </c>
      <c r="E8" s="123">
        <v>0.46100000000000002</v>
      </c>
      <c r="F8" s="123">
        <v>4.3999999999999997E-2</v>
      </c>
      <c r="G8" s="123">
        <v>0.26900000000000002</v>
      </c>
      <c r="H8" s="123">
        <v>839</v>
      </c>
      <c r="I8" s="123">
        <v>0</v>
      </c>
      <c r="J8" s="123">
        <v>0</v>
      </c>
    </row>
    <row r="9" spans="1:10" x14ac:dyDescent="0.3">
      <c r="A9" s="123" t="s">
        <v>73</v>
      </c>
      <c r="B9" s="123" t="s">
        <v>57</v>
      </c>
      <c r="C9" s="123">
        <v>8.6999999999999994E-2</v>
      </c>
      <c r="D9" s="123">
        <v>9.8000000000000004E-2</v>
      </c>
      <c r="E9" s="123">
        <v>0.221</v>
      </c>
      <c r="F9" s="123">
        <v>8.9999999999999993E-3</v>
      </c>
      <c r="G9" s="123">
        <v>0.105</v>
      </c>
      <c r="H9" s="123">
        <v>990</v>
      </c>
      <c r="I9" s="123">
        <v>0</v>
      </c>
      <c r="J9" s="123">
        <v>0</v>
      </c>
    </row>
    <row r="10" spans="1:10" x14ac:dyDescent="0.3">
      <c r="A10" s="123" t="s">
        <v>66</v>
      </c>
      <c r="B10" s="123" t="s">
        <v>57</v>
      </c>
      <c r="C10" s="123">
        <v>9.7000000000000003E-2</v>
      </c>
      <c r="D10" s="123">
        <v>0.11899999999999999</v>
      </c>
      <c r="E10" s="123">
        <v>0.52100000000000002</v>
      </c>
      <c r="F10" s="123">
        <v>5.3999999999999999E-2</v>
      </c>
      <c r="G10" s="123">
        <v>0.13</v>
      </c>
      <c r="H10" s="133">
        <v>1231</v>
      </c>
      <c r="I10" s="123">
        <v>1</v>
      </c>
      <c r="J10" s="123">
        <v>0</v>
      </c>
    </row>
    <row r="11" spans="1:10" x14ac:dyDescent="0.3">
      <c r="A11" s="123" t="s">
        <v>65</v>
      </c>
      <c r="B11" s="123" t="s">
        <v>57</v>
      </c>
      <c r="C11" s="123">
        <v>0.09</v>
      </c>
      <c r="D11" s="123">
        <v>0.106</v>
      </c>
      <c r="E11" s="123">
        <v>0.874</v>
      </c>
      <c r="F11" s="123">
        <v>7.0000000000000007E-2</v>
      </c>
      <c r="G11" s="123">
        <v>0.109</v>
      </c>
      <c r="H11" s="133">
        <v>1533</v>
      </c>
      <c r="I11" s="123">
        <v>0</v>
      </c>
      <c r="J11" s="123">
        <v>0</v>
      </c>
    </row>
    <row r="12" spans="1:10" x14ac:dyDescent="0.3">
      <c r="A12" s="123" t="s">
        <v>70</v>
      </c>
      <c r="B12" s="123" t="s">
        <v>57</v>
      </c>
      <c r="C12" s="123">
        <v>5.7000000000000002E-2</v>
      </c>
      <c r="D12" s="123">
        <v>6.3E-2</v>
      </c>
      <c r="E12" s="123">
        <v>0.216</v>
      </c>
      <c r="F12" s="123">
        <v>8.0000000000000002E-3</v>
      </c>
      <c r="G12" s="123">
        <v>6.7000000000000004E-2</v>
      </c>
      <c r="H12" s="123">
        <v>534</v>
      </c>
      <c r="I12" s="123">
        <v>0</v>
      </c>
      <c r="J12" s="123">
        <v>0</v>
      </c>
    </row>
    <row r="13" spans="1:10" x14ac:dyDescent="0.3">
      <c r="A13" s="123" t="s">
        <v>69</v>
      </c>
      <c r="B13" s="123" t="s">
        <v>57</v>
      </c>
      <c r="C13" s="123">
        <v>5.5E-2</v>
      </c>
      <c r="D13" s="123">
        <v>6.0999999999999999E-2</v>
      </c>
      <c r="E13" s="123">
        <v>8.5000000000000006E-2</v>
      </c>
      <c r="F13" s="123">
        <v>5.0000000000000001E-3</v>
      </c>
      <c r="G13" s="123">
        <v>6.7000000000000004E-2</v>
      </c>
      <c r="H13" s="123">
        <v>813</v>
      </c>
      <c r="I13" s="123">
        <v>0</v>
      </c>
      <c r="J13" s="123">
        <v>0</v>
      </c>
    </row>
    <row r="14" spans="1:10" x14ac:dyDescent="0.3">
      <c r="A14" s="123" t="s">
        <v>77</v>
      </c>
      <c r="B14" s="123" t="s">
        <v>57</v>
      </c>
      <c r="C14" s="123">
        <v>20.736000000000001</v>
      </c>
      <c r="D14" s="123">
        <v>20.811</v>
      </c>
      <c r="E14" s="123">
        <v>21.327000000000002</v>
      </c>
      <c r="F14" s="123">
        <v>5.1999999999999998E-2</v>
      </c>
      <c r="G14" s="123">
        <v>20.844999999999999</v>
      </c>
      <c r="H14" s="123">
        <v>534</v>
      </c>
      <c r="I14" s="123">
        <v>0</v>
      </c>
      <c r="J14" s="123">
        <v>0</v>
      </c>
    </row>
    <row r="15" spans="1:10" x14ac:dyDescent="0.3">
      <c r="A15" s="123" t="s">
        <v>78</v>
      </c>
      <c r="B15" s="123" t="s">
        <v>57</v>
      </c>
      <c r="C15" s="123">
        <v>20.587</v>
      </c>
      <c r="D15" s="123">
        <v>20.707999999999998</v>
      </c>
      <c r="E15" s="123">
        <v>21.007000000000001</v>
      </c>
      <c r="F15" s="123">
        <v>9.4E-2</v>
      </c>
      <c r="G15" s="123">
        <v>20.76</v>
      </c>
      <c r="H15" s="123">
        <v>211</v>
      </c>
      <c r="I15" s="123">
        <v>2</v>
      </c>
      <c r="J15" s="123">
        <v>0</v>
      </c>
    </row>
    <row r="16" spans="1:10" x14ac:dyDescent="0.3">
      <c r="A16" s="123" t="s">
        <v>79</v>
      </c>
      <c r="B16" s="123" t="s">
        <v>57</v>
      </c>
      <c r="C16" s="123">
        <v>20.420000000000002</v>
      </c>
      <c r="D16" s="123">
        <v>20.468</v>
      </c>
      <c r="E16" s="123">
        <v>21.183</v>
      </c>
      <c r="F16" s="123">
        <v>6.6000000000000003E-2</v>
      </c>
      <c r="G16" s="123">
        <v>20.495000000000001</v>
      </c>
      <c r="H16" s="123">
        <v>301</v>
      </c>
      <c r="I16" s="123">
        <v>0</v>
      </c>
      <c r="J16" s="123">
        <v>0</v>
      </c>
    </row>
    <row r="17" spans="1:10" x14ac:dyDescent="0.3">
      <c r="A17" s="123" t="s">
        <v>80</v>
      </c>
      <c r="B17" s="123" t="s">
        <v>57</v>
      </c>
      <c r="C17" s="123">
        <v>15.4</v>
      </c>
      <c r="D17" s="123">
        <v>15.47</v>
      </c>
      <c r="E17" s="123">
        <v>17.004000000000001</v>
      </c>
      <c r="F17" s="123">
        <v>0.158</v>
      </c>
      <c r="G17" s="123">
        <v>15.502000000000001</v>
      </c>
      <c r="H17" s="123">
        <v>109</v>
      </c>
      <c r="I17" s="123">
        <v>0</v>
      </c>
      <c r="J17" s="123">
        <v>0</v>
      </c>
    </row>
    <row r="18" spans="1:10" x14ac:dyDescent="0.3">
      <c r="A18" s="123" t="s">
        <v>81</v>
      </c>
      <c r="B18" s="123" t="s">
        <v>57</v>
      </c>
      <c r="C18" s="123">
        <v>15.493</v>
      </c>
      <c r="D18" s="123">
        <v>15.571</v>
      </c>
      <c r="E18" s="123">
        <v>17.600000000000001</v>
      </c>
      <c r="F18" s="123">
        <v>0.223</v>
      </c>
      <c r="G18" s="123">
        <v>15.595000000000001</v>
      </c>
      <c r="H18" s="123">
        <v>89</v>
      </c>
      <c r="I18" s="123">
        <v>0</v>
      </c>
      <c r="J18" s="123">
        <v>0</v>
      </c>
    </row>
    <row r="19" spans="1:10" x14ac:dyDescent="0.3">
      <c r="A19" s="123" t="s">
        <v>82</v>
      </c>
      <c r="B19" s="123" t="s">
        <v>57</v>
      </c>
      <c r="C19" s="123">
        <v>25.521000000000001</v>
      </c>
      <c r="D19" s="123">
        <v>25.594000000000001</v>
      </c>
      <c r="E19" s="123">
        <v>27.084</v>
      </c>
      <c r="F19" s="123">
        <v>0.10100000000000001</v>
      </c>
      <c r="G19" s="123">
        <v>25.63</v>
      </c>
      <c r="H19" s="123">
        <v>279</v>
      </c>
      <c r="I19" s="123">
        <v>2</v>
      </c>
      <c r="J19" s="12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3"/>
  <sheetViews>
    <sheetView workbookViewId="0">
      <selection activeCell="F25" sqref="F25"/>
    </sheetView>
  </sheetViews>
  <sheetFormatPr defaultColWidth="8.88671875" defaultRowHeight="14.4" x14ac:dyDescent="0.3"/>
  <cols>
    <col min="1" max="1" width="4.77734375" customWidth="1"/>
    <col min="2" max="2" width="2.88671875" customWidth="1"/>
    <col min="3" max="3" width="3.33203125" customWidth="1"/>
    <col min="4" max="4" width="5.5546875" customWidth="1"/>
    <col min="5" max="5" width="44.109375" customWidth="1"/>
    <col min="6" max="6" width="25.109375" customWidth="1"/>
    <col min="7" max="7" width="13" customWidth="1"/>
    <col min="8" max="8" width="13.21875" customWidth="1"/>
    <col min="9" max="9" width="14" customWidth="1"/>
    <col min="10" max="10" width="8.88671875" customWidth="1"/>
    <col min="11" max="11" width="9.21875" customWidth="1"/>
    <col min="12" max="12" width="40.33203125" customWidth="1"/>
    <col min="13" max="13" width="6" bestFit="1" customWidth="1"/>
    <col min="14" max="14" width="4.109375" bestFit="1" customWidth="1"/>
    <col min="15" max="15" width="5" bestFit="1" customWidth="1"/>
    <col min="16" max="16" width="14.109375" bestFit="1" customWidth="1"/>
    <col min="17" max="17" width="19.44140625" bestFit="1" customWidth="1"/>
  </cols>
  <sheetData>
    <row r="2" spans="2:9" x14ac:dyDescent="0.3">
      <c r="E2" s="119" t="s">
        <v>16</v>
      </c>
      <c r="F2" s="119"/>
      <c r="G2" s="119"/>
      <c r="H2" s="119"/>
      <c r="I2" s="119"/>
    </row>
    <row r="4" spans="2:9" x14ac:dyDescent="0.3">
      <c r="E4" s="136" t="s">
        <v>11</v>
      </c>
      <c r="F4" s="136" t="s">
        <v>88</v>
      </c>
      <c r="G4" s="136" t="s">
        <v>89</v>
      </c>
      <c r="H4" s="136" t="s">
        <v>90</v>
      </c>
      <c r="I4" s="136" t="s">
        <v>91</v>
      </c>
    </row>
    <row r="5" spans="2:9" x14ac:dyDescent="0.3">
      <c r="E5" s="42" t="str">
        <f>'Автоматизированный расчет'!A38</f>
        <v>Главная Welcome страница</v>
      </c>
      <c r="F5" s="42" t="str">
        <f>VLOOKUP('Автоматизированный расчет'!A38,Соответствие!A:B,2,FALSE)</f>
        <v>open_web_tours</v>
      </c>
      <c r="G5" s="135">
        <f>'Автоматизированный расчет'!B38/3</f>
        <v>173.33333333333334</v>
      </c>
      <c r="H5" s="135">
        <f>VLOOKUP(Соответствие!B2,SummaryReportMax!A:J,8,FALSE)/3</f>
        <v>167</v>
      </c>
      <c r="I5" s="137">
        <f t="shared" ref="I5:I16" si="0">1-G5/H5</f>
        <v>-3.79241516966069E-2</v>
      </c>
    </row>
    <row r="6" spans="2:9" x14ac:dyDescent="0.3">
      <c r="E6" s="42" t="str">
        <f>'Автоматизированный расчет'!A39</f>
        <v>Вход в систему</v>
      </c>
      <c r="F6" s="42" t="str">
        <f>VLOOKUP('Автоматизированный расчет'!A39,Соответствие!A:B,2,FALSE)</f>
        <v>login</v>
      </c>
      <c r="G6" s="135">
        <f>'Автоматизированный расчет'!B39/3</f>
        <v>140.66666666666666</v>
      </c>
      <c r="H6" s="135">
        <f>VLOOKUP(Соответствие!B3,SummaryReportMax!A:J,8,FALSE)/3</f>
        <v>136.33333333333334</v>
      </c>
      <c r="I6" s="137">
        <f t="shared" si="0"/>
        <v>-3.1784841075794379E-2</v>
      </c>
    </row>
    <row r="7" spans="2:9" x14ac:dyDescent="0.3">
      <c r="E7" s="42" t="str">
        <f>'Автоматизированный расчет'!A40</f>
        <v>Переход на страницу поиска билетов</v>
      </c>
      <c r="F7" s="42" t="str">
        <f>VLOOKUP('Автоматизированный расчет'!A40,Соответствие!A:B,2,FALSE)</f>
        <v>click_flights</v>
      </c>
      <c r="G7" s="135">
        <f>'Автоматизированный расчет'!B40/3</f>
        <v>101.66666666666667</v>
      </c>
      <c r="H7" s="135">
        <f>VLOOKUP(Соответствие!B4,SummaryReportMax!A:J,8,FALSE)/3</f>
        <v>102.33333333333333</v>
      </c>
      <c r="I7" s="137">
        <f t="shared" si="0"/>
        <v>6.5146579804559179E-3</v>
      </c>
    </row>
    <row r="8" spans="2:9" x14ac:dyDescent="0.3">
      <c r="B8" s="75"/>
      <c r="C8" s="76"/>
      <c r="D8" s="76"/>
      <c r="E8" s="42" t="str">
        <f>'Автоматизированный расчет'!A41</f>
        <v xml:space="preserve">Заполнение полей для поиска билета </v>
      </c>
      <c r="F8" s="42" t="str">
        <f>VLOOKUP('Автоматизированный расчет'!A41,Соответствие!A:B,2,FALSE)</f>
        <v>flights</v>
      </c>
      <c r="G8" s="135">
        <f>'Автоматизированный расчет'!B41/3</f>
        <v>94</v>
      </c>
      <c r="H8" s="135">
        <f>VLOOKUP(Соответствие!B5,SummaryReportMax!A:J,8,FALSE)/3</f>
        <v>90.333333333333329</v>
      </c>
      <c r="I8" s="137">
        <f t="shared" si="0"/>
        <v>-4.0590405904059157E-2</v>
      </c>
    </row>
    <row r="9" spans="2:9" x14ac:dyDescent="0.3">
      <c r="B9" s="77"/>
      <c r="C9" s="78"/>
      <c r="D9" s="78"/>
      <c r="E9" s="42" t="str">
        <f>'Автоматизированный расчет'!A42</f>
        <v xml:space="preserve">Выбор рейса из найденных </v>
      </c>
      <c r="F9" s="42" t="str">
        <f>VLOOKUP('Автоматизированный расчет'!A42,Соответствие!A:B,2,FALSE)</f>
        <v>search_flights</v>
      </c>
      <c r="G9" s="135">
        <f>'Автоматизированный расчет'!B42/3</f>
        <v>90</v>
      </c>
      <c r="H9" s="135">
        <f>VLOOKUP(Соответствие!B6,SummaryReportMax!A:J,8,FALSE)/3</f>
        <v>90.333333333333329</v>
      </c>
      <c r="I9" s="137">
        <f t="shared" si="0"/>
        <v>3.6900369003689537E-3</v>
      </c>
    </row>
    <row r="10" spans="2:9" x14ac:dyDescent="0.3">
      <c r="B10" s="77"/>
      <c r="C10" s="78"/>
      <c r="D10" s="78"/>
      <c r="E10" s="42" t="str">
        <f>'Автоматизированный расчет'!A43</f>
        <v>Оплата билета</v>
      </c>
      <c r="F10" s="42" t="str">
        <f>VLOOKUP('Автоматизированный расчет'!A43,Соответствие!A:B,2,FALSE)</f>
        <v>payment_details</v>
      </c>
      <c r="G10" s="135">
        <f>'Автоматизированный расчет'!B43/3</f>
        <v>58.333333333333336</v>
      </c>
      <c r="H10" s="135">
        <f>VLOOKUP(Соответствие!B7,SummaryReportMax!A:J,8,FALSE)/3</f>
        <v>58.666666666666664</v>
      </c>
      <c r="I10" s="137">
        <f t="shared" si="0"/>
        <v>5.6818181818181213E-3</v>
      </c>
    </row>
    <row r="11" spans="2:9" x14ac:dyDescent="0.3">
      <c r="B11" s="77"/>
      <c r="C11" s="78"/>
      <c r="D11" s="78"/>
      <c r="E11" s="42" t="str">
        <f>'Автоматизированный расчет'!A44</f>
        <v>Просмотр квитанций</v>
      </c>
      <c r="F11" s="42" t="str">
        <f>VLOOKUP('Автоматизированный расчет'!A44,Соответствие!A:B,2,FALSE)</f>
        <v>itinerary</v>
      </c>
      <c r="G11" s="135">
        <f>'Автоматизированный расчет'!B44/3</f>
        <v>93.333333333333329</v>
      </c>
      <c r="H11" s="135">
        <f>VLOOKUP(Соответствие!B8,SummaryReportMax!A:J,8,FALSE)/3</f>
        <v>92.666666666666671</v>
      </c>
      <c r="I11" s="137">
        <f t="shared" si="0"/>
        <v>-7.194244604316502E-3</v>
      </c>
    </row>
    <row r="12" spans="2:9" x14ac:dyDescent="0.3">
      <c r="B12" s="77"/>
      <c r="C12" s="78"/>
      <c r="D12" s="78"/>
      <c r="E12" s="42" t="str">
        <f>'Автоматизированный расчет'!A45</f>
        <v xml:space="preserve">Отмена бронирования </v>
      </c>
      <c r="F12" s="42" t="str">
        <f>VLOOKUP('Автоматизированный расчет'!A45,Соответствие!A:B,2,FALSE)</f>
        <v>delete_ticket</v>
      </c>
      <c r="G12" s="135">
        <f>'Автоматизированный расчет'!B45/3</f>
        <v>24.333333333333332</v>
      </c>
      <c r="H12" s="135">
        <f>VLOOKUP(Соответствие!B9,SummaryReportMax!A:J,8,FALSE)/3</f>
        <v>24</v>
      </c>
      <c r="I12" s="137">
        <f t="shared" si="0"/>
        <v>-1.388888888888884E-2</v>
      </c>
    </row>
    <row r="13" spans="2:9" x14ac:dyDescent="0.3">
      <c r="B13" s="77"/>
      <c r="C13" s="78"/>
      <c r="D13" s="78"/>
      <c r="E13" s="42" t="str">
        <f>'Автоматизированный расчет'!A46</f>
        <v>Выход из системы</v>
      </c>
      <c r="F13" s="42" t="str">
        <f>VLOOKUP('Автоматизированный расчет'!A46,Соответствие!A:B,2,FALSE)</f>
        <v>log_out</v>
      </c>
      <c r="G13" s="135">
        <f>'Автоматизированный расчет'!B46/3</f>
        <v>108.66666666666667</v>
      </c>
      <c r="H13" s="135">
        <f>VLOOKUP(Соответствие!B10,SummaryReportMax!A:J,8,FALSE)/3</f>
        <v>111.33333333333333</v>
      </c>
      <c r="I13" s="137">
        <f t="shared" si="0"/>
        <v>2.39520958083832E-2</v>
      </c>
    </row>
    <row r="14" spans="2:9" x14ac:dyDescent="0.3">
      <c r="B14" s="77"/>
      <c r="C14" s="78"/>
      <c r="D14" s="78"/>
      <c r="E14" s="42" t="str">
        <f>'Автоматизированный расчет'!A47</f>
        <v>Перход на страницу регистрации</v>
      </c>
      <c r="F14" s="42" t="str">
        <f>VLOOKUP('Автоматизированный расчет'!A47,Соответствие!A:B,2,FALSE)</f>
        <v>click_signUp</v>
      </c>
      <c r="G14" s="135">
        <f>'Автоматизированный расчет'!B47/3</f>
        <v>32.333333333333336</v>
      </c>
      <c r="H14" s="135">
        <f>VLOOKUP(Соответствие!B11,SummaryReportMax!A:J,8,FALSE)/3</f>
        <v>32.666666666666664</v>
      </c>
      <c r="I14" s="137">
        <f t="shared" si="0"/>
        <v>1.0204081632652962E-2</v>
      </c>
    </row>
    <row r="15" spans="2:9" x14ac:dyDescent="0.3">
      <c r="B15" s="77"/>
      <c r="C15" s="78"/>
      <c r="D15" s="78"/>
      <c r="E15" s="42" t="str">
        <f>'Автоматизированный расчет'!A48</f>
        <v>Заполнение полей регистарции</v>
      </c>
      <c r="F15" s="42" t="str">
        <f>VLOOKUP('Автоматизированный расчет'!A48,Соответствие!A:B,2,FALSE)</f>
        <v>customerProfile</v>
      </c>
      <c r="G15" s="135">
        <f>'Автоматизированный расчет'!B48/3</f>
        <v>32.333333333333336</v>
      </c>
      <c r="H15" s="135">
        <f>VLOOKUP(Соответствие!B12,SummaryReportMax!A:J,8,FALSE)/3</f>
        <v>32.666666666666664</v>
      </c>
      <c r="I15" s="137">
        <f t="shared" si="0"/>
        <v>1.0204081632652962E-2</v>
      </c>
    </row>
    <row r="16" spans="2:9" x14ac:dyDescent="0.3">
      <c r="B16" s="77"/>
      <c r="C16" s="78"/>
      <c r="D16" s="78"/>
      <c r="E16" s="42" t="str">
        <f>'Автоматизированный расчет'!A49</f>
        <v>Переход на следующий экран после регистрации</v>
      </c>
      <c r="F16" s="42" t="str">
        <f>VLOOKUP('Автоматизированный расчет'!A49,Соответствие!A:B,2,FALSE)</f>
        <v>continue</v>
      </c>
      <c r="G16" s="135">
        <f>'Автоматизированный расчет'!B49/3</f>
        <v>32.333333333333336</v>
      </c>
      <c r="H16" s="135">
        <f>VLOOKUP(Соответствие!B13,SummaryReportMax!A:J,8,FALSE)/3</f>
        <v>33</v>
      </c>
      <c r="I16" s="137">
        <f t="shared" si="0"/>
        <v>2.020202020202011E-2</v>
      </c>
    </row>
    <row r="17" spans="2:9" x14ac:dyDescent="0.3">
      <c r="B17" s="59"/>
      <c r="C17" s="60"/>
      <c r="D17" s="60"/>
    </row>
    <row r="22" spans="2:9" x14ac:dyDescent="0.3">
      <c r="E22" s="119" t="s">
        <v>17</v>
      </c>
      <c r="F22" s="119"/>
      <c r="G22" s="119"/>
      <c r="H22" s="119"/>
      <c r="I22" s="119"/>
    </row>
    <row r="24" spans="2:9" x14ac:dyDescent="0.3">
      <c r="E24" s="136" t="s">
        <v>11</v>
      </c>
      <c r="F24" s="136" t="s">
        <v>88</v>
      </c>
      <c r="G24" s="136" t="s">
        <v>89</v>
      </c>
      <c r="H24" s="136" t="s">
        <v>90</v>
      </c>
      <c r="I24" s="136" t="s">
        <v>91</v>
      </c>
    </row>
    <row r="25" spans="2:9" ht="24.75" customHeight="1" x14ac:dyDescent="0.3">
      <c r="E25" s="42" t="str">
        <f>'Автоматизированный расчет'!A38</f>
        <v>Главная Welcome страница</v>
      </c>
      <c r="F25" s="74" t="str">
        <f>VLOOKUP('Автоматизированный расчет'!A38,Соответствие!A:B,2,FALSE)</f>
        <v>open_web_tours</v>
      </c>
      <c r="G25" s="135">
        <f>'Автоматизированный расчет'!B38</f>
        <v>520</v>
      </c>
      <c r="H25" s="134">
        <f>VLOOKUP(Соответствие!B2,SummaryReportMaxConfirm!A:J,8,FALSE)/3</f>
        <v>511</v>
      </c>
      <c r="I25" s="137">
        <f t="shared" ref="I25:I36" si="1">1-G25/H25</f>
        <v>-1.7612524461839474E-2</v>
      </c>
    </row>
    <row r="26" spans="2:9" x14ac:dyDescent="0.3">
      <c r="E26" s="42" t="str">
        <f>'Автоматизированный расчет'!A39</f>
        <v>Вход в систему</v>
      </c>
      <c r="F26" s="74" t="str">
        <f>VLOOKUP('Автоматизированный расчет'!A39,Соответствие!A:B,2,FALSE)</f>
        <v>login</v>
      </c>
      <c r="G26" s="135">
        <f>'Автоматизированный расчет'!B39</f>
        <v>422</v>
      </c>
      <c r="H26" s="134">
        <f>VLOOKUP(Соответствие!B3,SummaryReportMaxConfirm!A:J,8,FALSE)/3</f>
        <v>410.33333333333331</v>
      </c>
      <c r="I26" s="137">
        <f t="shared" si="1"/>
        <v>-2.8432168968318461E-2</v>
      </c>
    </row>
    <row r="27" spans="2:9" x14ac:dyDescent="0.3">
      <c r="E27" s="42" t="str">
        <f>'Автоматизированный расчет'!A40</f>
        <v>Переход на страницу поиска билетов</v>
      </c>
      <c r="F27" s="74" t="str">
        <f>VLOOKUP('Автоматизированный расчет'!A40,Соответствие!A:B,2,FALSE)</f>
        <v>click_flights</v>
      </c>
      <c r="G27" s="135">
        <f>'Автоматизированный расчет'!B40</f>
        <v>305</v>
      </c>
      <c r="H27" s="134">
        <f>VLOOKUP(Соответствие!B4,SummaryReportMaxConfirm!A:J,8,FALSE)/3</f>
        <v>308.33333333333331</v>
      </c>
      <c r="I27" s="137">
        <f t="shared" si="1"/>
        <v>1.08108108108107E-2</v>
      </c>
    </row>
    <row r="28" spans="2:9" x14ac:dyDescent="0.3">
      <c r="E28" s="42" t="str">
        <f>'Автоматизированный расчет'!A41</f>
        <v xml:space="preserve">Заполнение полей для поиска билета </v>
      </c>
      <c r="F28" s="74" t="str">
        <f>VLOOKUP('Автоматизированный расчет'!A41,Соответствие!A:B,2,FALSE)</f>
        <v>flights</v>
      </c>
      <c r="G28" s="135">
        <f>'Автоматизированный расчет'!B41</f>
        <v>282</v>
      </c>
      <c r="H28" s="134">
        <f>VLOOKUP(Соответствие!B5,SummaryReportMaxConfirm!A:J,8,FALSE)/3</f>
        <v>271.33333333333331</v>
      </c>
      <c r="I28" s="137">
        <f t="shared" si="1"/>
        <v>-3.9312039312039415E-2</v>
      </c>
    </row>
    <row r="29" spans="2:9" x14ac:dyDescent="0.3">
      <c r="E29" s="42" t="str">
        <f>'Автоматизированный расчет'!A42</f>
        <v xml:space="preserve">Выбор рейса из найденных </v>
      </c>
      <c r="F29" s="74" t="str">
        <f>VLOOKUP('Автоматизированный расчет'!A42,Соответствие!A:B,2,FALSE)</f>
        <v>search_flights</v>
      </c>
      <c r="G29" s="135">
        <f>'Автоматизированный расчет'!B42</f>
        <v>270</v>
      </c>
      <c r="H29" s="134">
        <f>VLOOKUP(Соответствие!B6,SummaryReportMaxConfirm!A:J,8,FALSE)/3</f>
        <v>271</v>
      </c>
      <c r="I29" s="137">
        <f t="shared" si="1"/>
        <v>3.6900369003689537E-3</v>
      </c>
    </row>
    <row r="30" spans="2:9" x14ac:dyDescent="0.3">
      <c r="E30" s="42" t="str">
        <f>'Автоматизированный расчет'!A43</f>
        <v>Оплата билета</v>
      </c>
      <c r="F30" s="74" t="str">
        <f>VLOOKUP('Автоматизированный расчет'!A43,Соответствие!A:B,2,FALSE)</f>
        <v>payment_details</v>
      </c>
      <c r="G30" s="135">
        <f>'Автоматизированный расчет'!B43</f>
        <v>175</v>
      </c>
      <c r="H30" s="134">
        <f>VLOOKUP(Соответствие!B7,SummaryReportMaxConfirm!A:J,8,FALSE)/3</f>
        <v>178</v>
      </c>
      <c r="I30" s="137">
        <f t="shared" si="1"/>
        <v>1.6853932584269704E-2</v>
      </c>
    </row>
    <row r="31" spans="2:9" x14ac:dyDescent="0.3">
      <c r="E31" s="42" t="str">
        <f>'Автоматизированный расчет'!A44</f>
        <v>Просмотр квитанций</v>
      </c>
      <c r="F31" s="74" t="str">
        <f>VLOOKUP('Автоматизированный расчет'!A44,Соответствие!A:B,2,FALSE)</f>
        <v>itinerary</v>
      </c>
      <c r="G31" s="135">
        <f>'Автоматизированный расчет'!B44</f>
        <v>280</v>
      </c>
      <c r="H31" s="134">
        <f>VLOOKUP(Соответствие!B8,SummaryReportMaxConfirm!A:J,8,FALSE)/3</f>
        <v>279.66666666666669</v>
      </c>
      <c r="I31" s="137">
        <f t="shared" si="1"/>
        <v>-1.1918951132299238E-3</v>
      </c>
    </row>
    <row r="32" spans="2:9" x14ac:dyDescent="0.3">
      <c r="E32" s="42" t="str">
        <f>'Автоматизированный расчет'!A45</f>
        <v xml:space="preserve">Отмена бронирования </v>
      </c>
      <c r="F32" s="74" t="str">
        <f>VLOOKUP('Автоматизированный расчет'!A45,Соответствие!A:B,2,FALSE)</f>
        <v>delete_ticket</v>
      </c>
      <c r="G32" s="135">
        <f>'Автоматизированный расчет'!B45</f>
        <v>73</v>
      </c>
      <c r="H32" s="134">
        <f>VLOOKUP(Соответствие!B9,SummaryReportMaxConfirm!A:J,8,FALSE)/3</f>
        <v>70.333333333333329</v>
      </c>
      <c r="I32" s="137">
        <f t="shared" si="1"/>
        <v>-3.7914691943128132E-2</v>
      </c>
    </row>
    <row r="33" spans="5:15" x14ac:dyDescent="0.3">
      <c r="E33" s="42" t="str">
        <f>'Автоматизированный расчет'!A46</f>
        <v>Выход из системы</v>
      </c>
      <c r="F33" s="74" t="str">
        <f>VLOOKUP('Автоматизированный расчет'!A46,Соответствие!A:B,2,FALSE)</f>
        <v>log_out</v>
      </c>
      <c r="G33" s="135">
        <f>'Автоматизированный расчет'!B46</f>
        <v>326</v>
      </c>
      <c r="H33" s="134">
        <f>VLOOKUP(Соответствие!B10,SummaryReportMaxConfirm!A:J,8,FALSE)/3</f>
        <v>330</v>
      </c>
      <c r="I33" s="137">
        <f t="shared" si="1"/>
        <v>1.2121212121212088E-2</v>
      </c>
    </row>
    <row r="34" spans="5:15" x14ac:dyDescent="0.3">
      <c r="E34" s="42" t="str">
        <f>'Автоматизированный расчет'!A47</f>
        <v>Перход на страницу регистрации</v>
      </c>
      <c r="F34" s="74" t="str">
        <f>VLOOKUP('Автоматизированный расчет'!A47,Соответствие!A:B,2,FALSE)</f>
        <v>click_signUp</v>
      </c>
      <c r="G34" s="135">
        <f>'Автоматизированный расчет'!B47</f>
        <v>97</v>
      </c>
      <c r="H34" s="134">
        <f>VLOOKUP(Соответствие!B11,SummaryReportMaxConfirm!A:J,8,FALSE)/3</f>
        <v>100.33333333333333</v>
      </c>
      <c r="I34" s="137">
        <f t="shared" si="1"/>
        <v>3.3222591362126241E-2</v>
      </c>
    </row>
    <row r="35" spans="5:15" x14ac:dyDescent="0.3">
      <c r="E35" s="42" t="str">
        <f>'Автоматизированный расчет'!A48</f>
        <v>Заполнение полей регистарции</v>
      </c>
      <c r="F35" s="74" t="str">
        <f>VLOOKUP('Автоматизированный расчет'!A48,Соответствие!A:B,2,FALSE)</f>
        <v>customerProfile</v>
      </c>
      <c r="G35" s="135">
        <f>'Автоматизированный расчет'!B48</f>
        <v>97</v>
      </c>
      <c r="H35" s="134">
        <f>VLOOKUP(Соответствие!B12,SummaryReportMaxConfirm!A:J,8,FALSE)/3</f>
        <v>100</v>
      </c>
      <c r="I35" s="137">
        <f t="shared" si="1"/>
        <v>3.0000000000000027E-2</v>
      </c>
    </row>
    <row r="36" spans="5:15" x14ac:dyDescent="0.3">
      <c r="E36" s="42" t="str">
        <f>'Автоматизированный расчет'!A49</f>
        <v>Переход на следующий экран после регистрации</v>
      </c>
      <c r="F36" s="74" t="str">
        <f>VLOOKUP('Автоматизированный расчет'!A49,Соответствие!A:B,2,FALSE)</f>
        <v>continue</v>
      </c>
      <c r="G36" s="135">
        <f>'Автоматизированный расчет'!B49</f>
        <v>97</v>
      </c>
      <c r="H36" s="134">
        <f>VLOOKUP(Соответствие!B13,SummaryReportMaxConfirm!A:J,8,FALSE)/3</f>
        <v>100</v>
      </c>
      <c r="I36" s="137">
        <f t="shared" si="1"/>
        <v>3.0000000000000027E-2</v>
      </c>
    </row>
    <row r="45" spans="5:15" ht="27.75" customHeight="1" x14ac:dyDescent="0.3">
      <c r="L45" s="1"/>
      <c r="M45" s="1"/>
      <c r="N45" s="1"/>
      <c r="O45" s="1"/>
    </row>
    <row r="46" spans="5:15" x14ac:dyDescent="0.3">
      <c r="L46" s="1"/>
      <c r="M46" s="1"/>
      <c r="N46" s="1"/>
      <c r="O46" s="1"/>
    </row>
    <row r="47" spans="5:15" x14ac:dyDescent="0.3">
      <c r="L47" s="1"/>
      <c r="M47" s="1"/>
      <c r="N47" s="1"/>
      <c r="O47" s="1"/>
    </row>
    <row r="48" spans="5:15" x14ac:dyDescent="0.3">
      <c r="L48" s="1"/>
      <c r="M48" s="1"/>
      <c r="N48" s="1"/>
      <c r="O48" s="1"/>
    </row>
    <row r="49" spans="12:15" x14ac:dyDescent="0.3">
      <c r="L49" s="1"/>
      <c r="M49" s="1"/>
      <c r="N49" s="1"/>
      <c r="O49" s="1"/>
    </row>
    <row r="50" spans="12:15" x14ac:dyDescent="0.3">
      <c r="L50" s="1"/>
      <c r="M50" s="1"/>
      <c r="N50" s="1"/>
      <c r="O50" s="1"/>
    </row>
    <row r="51" spans="12:15" x14ac:dyDescent="0.3">
      <c r="L51" s="1"/>
      <c r="M51" s="1"/>
      <c r="N51" s="1"/>
      <c r="O51" s="1"/>
    </row>
    <row r="52" spans="12:15" x14ac:dyDescent="0.3">
      <c r="L52" s="1"/>
      <c r="M52" s="1"/>
      <c r="N52" s="1"/>
      <c r="O52" s="1"/>
    </row>
    <row r="53" spans="12:15" ht="16.5" customHeight="1" x14ac:dyDescent="0.3"/>
  </sheetData>
  <mergeCells count="2">
    <mergeCell ref="E22:I22"/>
    <mergeCell ref="E2:I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Автоматизированный расчет</vt:lpstr>
      <vt:lpstr>Соответствие</vt:lpstr>
      <vt:lpstr>SummaryReportDebug</vt:lpstr>
      <vt:lpstr>SummaryReportMax</vt:lpstr>
      <vt:lpstr>SummaryReportMaxConfirm</vt:lpstr>
      <vt:lpstr>Результаты всех тестов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Иван Таширев</cp:lastModifiedBy>
  <dcterms:created xsi:type="dcterms:W3CDTF">2015-06-05T18:19:34Z</dcterms:created>
  <dcterms:modified xsi:type="dcterms:W3CDTF">2023-11-30T15:41:45Z</dcterms:modified>
</cp:coreProperties>
</file>