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hareef\Suspension Tools\3D_Suspension_Analyzer\"/>
    </mc:Choice>
  </mc:AlternateContent>
  <xr:revisionPtr revIDLastSave="0" documentId="13_ncr:1_{1856B50E-F3ED-4D3E-86C1-ACDC0B45F154}" xr6:coauthVersionLast="47" xr6:coauthVersionMax="47" xr10:uidLastSave="{00000000-0000-0000-0000-000000000000}"/>
  <bookViews>
    <workbookView xWindow="-120" yWindow="-120" windowWidth="38640" windowHeight="21120" xr2:uid="{9695B30A-B9BA-4C2C-80C9-40991A052BC6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4" i="2" l="1"/>
  <c r="D43" i="2"/>
  <c r="D42" i="2"/>
  <c r="D41" i="2"/>
  <c r="D40" i="2"/>
  <c r="D36" i="2"/>
  <c r="D35" i="2"/>
  <c r="D24" i="2"/>
  <c r="D25" i="2"/>
  <c r="D21" i="2"/>
  <c r="D23" i="2" s="1"/>
  <c r="D20" i="2"/>
  <c r="D22" i="2" s="1"/>
  <c r="D29" i="2" l="1"/>
  <c r="D30" i="2" s="1"/>
  <c r="D32" i="2" s="1"/>
  <c r="D28" i="2"/>
  <c r="D26" i="2"/>
  <c r="D27" i="2" s="1"/>
  <c r="D31" i="2" l="1"/>
  <c r="D34" i="2" s="1"/>
</calcChain>
</file>

<file path=xl/sharedStrings.xml><?xml version="1.0" encoding="utf-8"?>
<sst xmlns="http://schemas.openxmlformats.org/spreadsheetml/2006/main" count="118" uniqueCount="81">
  <si>
    <t>Value</t>
  </si>
  <si>
    <t>deg</t>
  </si>
  <si>
    <t>Unit</t>
  </si>
  <si>
    <t>Parameter Name</t>
  </si>
  <si>
    <t>Geometry Inputs</t>
  </si>
  <si>
    <t>Description</t>
  </si>
  <si>
    <t>Calculated Intermediate Values</t>
  </si>
  <si>
    <t>Caluclated Final Values</t>
  </si>
  <si>
    <t>Y_U</t>
  </si>
  <si>
    <t>Z_U</t>
  </si>
  <si>
    <t>Y_L</t>
  </si>
  <si>
    <t>Z_L</t>
  </si>
  <si>
    <t>X_UOP</t>
  </si>
  <si>
    <t>X_LOP</t>
  </si>
  <si>
    <t>L_u</t>
  </si>
  <si>
    <t>X_uf</t>
  </si>
  <si>
    <t>X_lf</t>
  </si>
  <si>
    <t>X_ur</t>
  </si>
  <si>
    <t>X_lr</t>
  </si>
  <si>
    <t>mm</t>
  </si>
  <si>
    <t>Upper inboard pickup axis lateral position (from origin)</t>
  </si>
  <si>
    <t>Upper inboard pickup axis vertical position (from origin)</t>
  </si>
  <si>
    <t>Lower inboard pickup axis lateral position (from origin)</t>
  </si>
  <si>
    <t>Lower inboard pickup axis vertical position (from origin)</t>
  </si>
  <si>
    <t>dX</t>
  </si>
  <si>
    <t>L_U</t>
  </si>
  <si>
    <t>Upper arm member length</t>
  </si>
  <si>
    <t>L_L</t>
  </si>
  <si>
    <t>Lower arm member length</t>
  </si>
  <si>
    <t>Upright length (linear distance between upper and lower outboard rod end centers)</t>
  </si>
  <si>
    <t>Longitudinal position of the upper front pickup (from origin)</t>
  </si>
  <si>
    <t>Longitudinal position of the upper rear pickup (from origin)</t>
  </si>
  <si>
    <t>Longitudinal position of the lower front pickup (from origin)</t>
  </si>
  <si>
    <t>Longitudinal position of the lower rear pickup (from origin)</t>
  </si>
  <si>
    <t>base_U</t>
  </si>
  <si>
    <t>longitudinal spacing between the 2 upper inboard pickup points</t>
  </si>
  <si>
    <t>longitudinal spacing between the 2 lower inboard pickup points</t>
  </si>
  <si>
    <t>base_L</t>
  </si>
  <si>
    <t>upper arm swing radius</t>
  </si>
  <si>
    <t>lower arm swing radius</t>
  </si>
  <si>
    <t>logitudinal position of the upper outboard pivot on the upright</t>
  </si>
  <si>
    <t>logitudinal position of the lower outboard pivot on the upright</t>
  </si>
  <si>
    <t>longitudinal distance between upper and lower outboard pivots</t>
  </si>
  <si>
    <t>UOP_y</t>
  </si>
  <si>
    <t>lateral position of upper outboard pivot at current upper arm angle</t>
  </si>
  <si>
    <t>UOP_z</t>
  </si>
  <si>
    <t>vertical position of upper outboard pivot at current upper arm angle</t>
  </si>
  <si>
    <t>const</t>
  </si>
  <si>
    <t>caster</t>
  </si>
  <si>
    <t>side view angle of the steering axis from vertical</t>
  </si>
  <si>
    <t>KPI</t>
  </si>
  <si>
    <t>(Kingpin inclination) front view angle between the steering axis and horizontal</t>
  </si>
  <si>
    <t>IC_y</t>
  </si>
  <si>
    <t>IC_det</t>
  </si>
  <si>
    <t>IC_z</t>
  </si>
  <si>
    <t>determinant of the two arm direction vectors (0 when the arms are parallel and increasesd when they diverege)</t>
  </si>
  <si>
    <t>horizontal position of the instant center</t>
  </si>
  <si>
    <t>vertical position of the instant center</t>
  </si>
  <si>
    <t>Suspension Pivot Hardpoints (Inputs)</t>
  </si>
  <si>
    <t>Camber-KPI Offset (deg)</t>
  </si>
  <si>
    <t>D_1</t>
  </si>
  <si>
    <t>diagonal distance from lower inboard pivot to upper outboard point (splits the 4 bar linkage into 2 triangles)</t>
  </si>
  <si>
    <t>theta_1</t>
  </si>
  <si>
    <t>theta_U</t>
  </si>
  <si>
    <t>theta_2</t>
  </si>
  <si>
    <t>Angle from D1 to horizontal</t>
  </si>
  <si>
    <t>R_U</t>
  </si>
  <si>
    <t>R_L</t>
  </si>
  <si>
    <t>linear distance between upper and lower outboard points from a front view</t>
  </si>
  <si>
    <t>Angle from D1 to lower arm</t>
  </si>
  <si>
    <t>D_2</t>
  </si>
  <si>
    <t>Jeb</t>
  </si>
  <si>
    <t>the value of jeb tell us which of the 2 mathematically possible ways the linkage folds IRL</t>
  </si>
  <si>
    <t>theta_L</t>
  </si>
  <si>
    <t xml:space="preserve">Lower arm angle from horizontal </t>
  </si>
  <si>
    <t>Upper arm angle from horizontal</t>
  </si>
  <si>
    <t>LOP_Y</t>
  </si>
  <si>
    <t>LOP_Z</t>
  </si>
  <si>
    <t>lateral position of lower outboard pivot at current upper arm angle</t>
  </si>
  <si>
    <t>vertical position of lower outboard pivot at current upper arm angle</t>
  </si>
  <si>
    <t>mm^2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</si>
</sst>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465891984709724E-2"/>
          <c:y val="8.8791519388762577E-2"/>
          <c:w val="0.92483827039276922"/>
          <c:h val="0.8121174999817466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'Sheet 1'!#REF!</c:f>
            </c:numRef>
          </c:xVal>
          <c:yVal>
            <c:numRef>
              <c:f>'Sheet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E-4A11-8307-CE1C994BB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97951"/>
        <c:axId val="90105631"/>
      </c:scatterChart>
      <c:valAx>
        <c:axId val="9009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Upper Arm Angle (degrees)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5631"/>
        <c:crosses val="autoZero"/>
        <c:crossBetween val="midCat"/>
      </c:valAx>
      <c:valAx>
        <c:axId val="901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Camber</a:t>
                </a:r>
                <a:r>
                  <a:rPr lang="en-US" baseline="0"/>
                  <a:t> </a:t>
                </a:r>
                <a:r>
                  <a:rPr lang="en-US"/>
                  <a:t> Angle (degrees)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97951"/>
        <c:crossesAt val="-2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817094</xdr:colOff>
      <xdr:row>4</xdr:row>
      <xdr:rowOff>189565</xdr:rowOff>
    </xdr:from>
    <xdr:to>
      <xdr:col>17</xdr:col>
      <xdr:colOff>0</xdr:colOff>
      <xdr:row>37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D022B8-4166-C718-B151-C41446493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304800</xdr:colOff>
      <xdr:row>43</xdr:row>
      <xdr:rowOff>114300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63C1941C-1508-D270-F2D4-837BFC47E8C0}"/>
            </a:ext>
          </a:extLst>
        </xdr:cNvPr>
        <xdr:cNvSpPr>
          <a:spLocks noChangeAspect="1" noChangeArrowheads="1"/>
        </xdr:cNvSpPr>
      </xdr:nvSpPr>
      <xdr:spPr bwMode="auto">
        <a:xfrm>
          <a:off x="16849725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304800</xdr:colOff>
      <xdr:row>42</xdr:row>
      <xdr:rowOff>114300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3CE6C93E-9A9D-341F-135B-DA390B22B963}"/>
            </a:ext>
          </a:extLst>
        </xdr:cNvPr>
        <xdr:cNvSpPr>
          <a:spLocks noChangeAspect="1" noChangeArrowheads="1"/>
        </xdr:cNvSpPr>
      </xdr:nvSpPr>
      <xdr:spPr bwMode="auto">
        <a:xfrm>
          <a:off x="15687675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266700</xdr:colOff>
      <xdr:row>46</xdr:row>
      <xdr:rowOff>152400</xdr:rowOff>
    </xdr:from>
    <xdr:to>
      <xdr:col>5</xdr:col>
      <xdr:colOff>9288134</xdr:colOff>
      <xdr:row>82</xdr:row>
      <xdr:rowOff>96199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A4C17F-ECEC-7990-C850-2CD9F117B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5675" y="8915400"/>
          <a:ext cx="9021434" cy="6801799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0.34106</cdr:x>
      <cdr:y>0.01818</cdr:y>
    </cdr:from>
    <cdr:to>
      <cdr:x>0.69369</cdr:x>
      <cdr:y>0.08545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7B2599A-9D74-EEC6-5082-92381C217DAE}"/>
            </a:ext>
          </a:extLst>
        </cdr:cNvPr>
        <cdr:cNvSpPr txBox="1"/>
      </cdr:nvSpPr>
      <cdr:spPr>
        <a:xfrm xmlns:a="http://schemas.openxmlformats.org/drawingml/2006/main">
          <a:off x="2969560" y="112062"/>
          <a:ext cx="3070412" cy="4146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000" kern="1200">
              <a:solidFill>
                <a:schemeClr val="bg2"/>
              </a:solidFill>
            </a:rPr>
            <a:t>Camber</a:t>
          </a:r>
          <a:r>
            <a:rPr lang="en-US" sz="2000" kern="1200" baseline="0">
              <a:solidFill>
                <a:schemeClr val="bg2"/>
              </a:solidFill>
            </a:rPr>
            <a:t> vs Upper Arm Angle</a:t>
          </a:r>
        </a:p>
        <a:p xmlns:a="http://schemas.openxmlformats.org/drawingml/2006/main">
          <a:endParaRPr lang="en-US" sz="1100" kern="1200">
            <a:solidFill>
              <a:schemeClr val="bg2"/>
            </a:solidFill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EDE4-CF63-4BE7-9597-216ED5BF300E}">
  <dimension ref="C3:P44"/>
  <sheetViews>
    <sheetView tabSelected="1" zoomScaleNormal="100" workbookViewId="0">
      <selection activeCell="D5" sqref="D5"/>
    </sheetView>
  </sheetViews>
  <sheetFormatPr defaultRowHeight="15" x14ac:dyDescent="0.25"/>
  <cols>
    <col min="3" max="3" width="16" bestFit="1" customWidth="1"/>
    <col min="4" max="4" width="8.28515625" bestFit="1" customWidth="1"/>
    <col min="5" max="5" width="6.5703125" bestFit="1" customWidth="1"/>
    <col min="6" max="6" width="159" bestFit="1" customWidth="1"/>
    <col min="7" max="7" width="13.42578125" customWidth="1"/>
    <col min="8" max="8" width="15.7109375" customWidth="1"/>
    <col min="9" max="9" width="10.7109375" customWidth="1"/>
    <col min="10" max="11" width="6.7109375" bestFit="1" customWidth="1"/>
    <col min="12" max="12" width="9.42578125" customWidth="1"/>
    <col min="13" max="13" width="8.140625" customWidth="1"/>
    <col min="14" max="14" width="8.140625" bestFit="1" customWidth="1"/>
    <col min="15" max="15" width="19" customWidth="1"/>
    <col min="16" max="16" width="22.85546875" customWidth="1"/>
    <col min="19" max="19" width="18.7109375" bestFit="1" customWidth="1"/>
    <col min="20" max="20" width="15.5703125" bestFit="1" customWidth="1"/>
    <col min="21" max="21" width="9.140625" customWidth="1"/>
    <col min="22" max="22" width="9" bestFit="1" customWidth="1"/>
    <col min="23" max="23" width="11.85546875" bestFit="1" customWidth="1"/>
    <col min="24" max="25" width="9.42578125" bestFit="1" customWidth="1"/>
    <col min="26" max="26" width="32.28515625" bestFit="1" customWidth="1"/>
    <col min="27" max="27" width="43.42578125" bestFit="1" customWidth="1"/>
    <col min="28" max="28" width="41.140625" bestFit="1" customWidth="1"/>
    <col min="29" max="29" width="18.42578125" bestFit="1" customWidth="1"/>
  </cols>
  <sheetData>
    <row r="3" spans="3:16" x14ac:dyDescent="0.25">
      <c r="C3" s="4" t="s">
        <v>58</v>
      </c>
      <c r="D3" s="4"/>
      <c r="E3" s="4"/>
      <c r="F3" s="4"/>
      <c r="H3" s="9" t="s">
        <v>59</v>
      </c>
      <c r="I3" s="8"/>
      <c r="J3" s="8"/>
      <c r="K3" s="8"/>
      <c r="L3" s="8"/>
      <c r="M3" s="8"/>
      <c r="N3" s="8"/>
      <c r="O3" s="8"/>
      <c r="P3" s="8"/>
    </row>
    <row r="4" spans="3:16" x14ac:dyDescent="0.25">
      <c r="C4" s="12" t="s">
        <v>4</v>
      </c>
      <c r="D4" s="12" t="s">
        <v>0</v>
      </c>
      <c r="E4" s="12" t="s">
        <v>2</v>
      </c>
      <c r="F4" s="12" t="s">
        <v>5</v>
      </c>
      <c r="H4" s="10">
        <v>0</v>
      </c>
      <c r="I4" s="11"/>
      <c r="J4" s="11"/>
      <c r="K4" s="11"/>
      <c r="L4" s="11"/>
      <c r="M4" s="11"/>
      <c r="N4" s="11"/>
      <c r="O4" s="11"/>
      <c r="P4" s="11"/>
    </row>
    <row r="5" spans="3:16" x14ac:dyDescent="0.25">
      <c r="C5" s="2" t="s">
        <v>8</v>
      </c>
      <c r="D5" s="2">
        <v>100</v>
      </c>
      <c r="E5" s="2" t="s">
        <v>19</v>
      </c>
      <c r="F5" s="2" t="s">
        <v>20</v>
      </c>
    </row>
    <row r="6" spans="3:16" x14ac:dyDescent="0.25">
      <c r="C6" s="2" t="s">
        <v>9</v>
      </c>
      <c r="D6" s="2">
        <v>100</v>
      </c>
      <c r="E6" s="2" t="s">
        <v>19</v>
      </c>
      <c r="F6" s="2" t="s">
        <v>21</v>
      </c>
    </row>
    <row r="7" spans="3:16" x14ac:dyDescent="0.25">
      <c r="C7" s="2" t="s">
        <v>10</v>
      </c>
      <c r="D7" s="2">
        <v>80</v>
      </c>
      <c r="E7" s="2" t="s">
        <v>19</v>
      </c>
      <c r="F7" s="2" t="s">
        <v>22</v>
      </c>
    </row>
    <row r="8" spans="3:16" x14ac:dyDescent="0.25">
      <c r="C8" s="2" t="s">
        <v>11</v>
      </c>
      <c r="D8" s="2">
        <v>30</v>
      </c>
      <c r="E8" s="2" t="s">
        <v>19</v>
      </c>
      <c r="F8" s="2" t="s">
        <v>23</v>
      </c>
    </row>
    <row r="9" spans="3:16" x14ac:dyDescent="0.25">
      <c r="C9" s="2" t="s">
        <v>25</v>
      </c>
      <c r="D9" s="2">
        <v>170</v>
      </c>
      <c r="E9" s="2" t="s">
        <v>19</v>
      </c>
      <c r="F9" s="2" t="s">
        <v>26</v>
      </c>
    </row>
    <row r="10" spans="3:16" x14ac:dyDescent="0.25">
      <c r="C10" s="2" t="s">
        <v>27</v>
      </c>
      <c r="D10" s="2">
        <v>180</v>
      </c>
      <c r="E10" s="2" t="s">
        <v>19</v>
      </c>
      <c r="F10" s="2" t="s">
        <v>28</v>
      </c>
    </row>
    <row r="11" spans="3:16" x14ac:dyDescent="0.25">
      <c r="C11" s="2" t="s">
        <v>14</v>
      </c>
      <c r="D11" s="2">
        <v>150</v>
      </c>
      <c r="E11" s="2" t="s">
        <v>19</v>
      </c>
      <c r="F11" s="2" t="s">
        <v>29</v>
      </c>
    </row>
    <row r="12" spans="3:16" x14ac:dyDescent="0.25">
      <c r="C12" s="2" t="s">
        <v>15</v>
      </c>
      <c r="D12" s="2">
        <v>50</v>
      </c>
      <c r="E12" s="2" t="s">
        <v>19</v>
      </c>
      <c r="F12" s="2" t="s">
        <v>30</v>
      </c>
    </row>
    <row r="13" spans="3:16" x14ac:dyDescent="0.25">
      <c r="C13" s="2" t="s">
        <v>17</v>
      </c>
      <c r="D13" s="2">
        <v>310</v>
      </c>
      <c r="E13" s="2" t="s">
        <v>19</v>
      </c>
      <c r="F13" s="2" t="s">
        <v>31</v>
      </c>
    </row>
    <row r="14" spans="3:16" x14ac:dyDescent="0.25">
      <c r="C14" s="2" t="s">
        <v>16</v>
      </c>
      <c r="D14" s="2">
        <v>30</v>
      </c>
      <c r="E14" s="2" t="s">
        <v>19</v>
      </c>
      <c r="F14" s="2" t="s">
        <v>32</v>
      </c>
    </row>
    <row r="15" spans="3:16" x14ac:dyDescent="0.25">
      <c r="C15" s="2" t="s">
        <v>18</v>
      </c>
      <c r="D15" s="2">
        <v>290</v>
      </c>
      <c r="E15" s="2" t="s">
        <v>19</v>
      </c>
      <c r="F15" s="2" t="s">
        <v>33</v>
      </c>
    </row>
    <row r="16" spans="3:16" x14ac:dyDescent="0.25">
      <c r="C16" s="2" t="s">
        <v>63</v>
      </c>
      <c r="D16" s="2">
        <v>0</v>
      </c>
      <c r="E16" s="2" t="s">
        <v>1</v>
      </c>
      <c r="F16" s="2" t="s">
        <v>75</v>
      </c>
    </row>
    <row r="18" spans="3:7" x14ac:dyDescent="0.25">
      <c r="C18" s="5" t="s">
        <v>6</v>
      </c>
      <c r="D18" s="6"/>
      <c r="E18" s="6"/>
      <c r="F18" s="7"/>
    </row>
    <row r="19" spans="3:7" x14ac:dyDescent="0.25">
      <c r="C19" s="12" t="s">
        <v>3</v>
      </c>
      <c r="D19" s="12" t="s">
        <v>0</v>
      </c>
      <c r="E19" s="12" t="s">
        <v>2</v>
      </c>
      <c r="F19" s="12" t="s">
        <v>5</v>
      </c>
    </row>
    <row r="20" spans="3:7" x14ac:dyDescent="0.25">
      <c r="C20" s="2" t="s">
        <v>34</v>
      </c>
      <c r="D20" s="2">
        <f>(D13-D12)</f>
        <v>260</v>
      </c>
      <c r="E20" s="2" t="s">
        <v>19</v>
      </c>
      <c r="F20" s="2" t="s">
        <v>35</v>
      </c>
    </row>
    <row r="21" spans="3:7" x14ac:dyDescent="0.25">
      <c r="C21" s="2" t="s">
        <v>37</v>
      </c>
      <c r="D21" s="2">
        <f>(D15-D14)</f>
        <v>260</v>
      </c>
      <c r="E21" s="2" t="s">
        <v>19</v>
      </c>
      <c r="F21" s="2" t="s">
        <v>36</v>
      </c>
    </row>
    <row r="22" spans="3:7" x14ac:dyDescent="0.25">
      <c r="C22" s="2" t="s">
        <v>66</v>
      </c>
      <c r="D22" s="2">
        <f>SQRT((D9)^2-(D20/2)^2)</f>
        <v>109.54451150103323</v>
      </c>
      <c r="E22" s="2" t="s">
        <v>19</v>
      </c>
      <c r="F22" s="2" t="s">
        <v>38</v>
      </c>
    </row>
    <row r="23" spans="3:7" x14ac:dyDescent="0.25">
      <c r="C23" s="2" t="s">
        <v>67</v>
      </c>
      <c r="D23" s="2">
        <f>SQRT((D10)^2-(D21/2)^2)</f>
        <v>124.49899597988733</v>
      </c>
      <c r="E23" s="2" t="s">
        <v>19</v>
      </c>
      <c r="F23" s="2" t="s">
        <v>39</v>
      </c>
    </row>
    <row r="24" spans="3:7" x14ac:dyDescent="0.25">
      <c r="C24" s="2" t="s">
        <v>12</v>
      </c>
      <c r="D24" s="2">
        <f>(D12+D13)/2</f>
        <v>180</v>
      </c>
      <c r="E24" s="2" t="s">
        <v>19</v>
      </c>
      <c r="F24" s="2" t="s">
        <v>40</v>
      </c>
    </row>
    <row r="25" spans="3:7" x14ac:dyDescent="0.25">
      <c r="C25" s="2" t="s">
        <v>13</v>
      </c>
      <c r="D25" s="2">
        <f>(D14+D15)/2</f>
        <v>160</v>
      </c>
      <c r="E25" s="2" t="s">
        <v>19</v>
      </c>
      <c r="F25" s="2" t="s">
        <v>41</v>
      </c>
    </row>
    <row r="26" spans="3:7" x14ac:dyDescent="0.25">
      <c r="C26" s="2" t="s">
        <v>24</v>
      </c>
      <c r="D26" s="2">
        <f>D24-D25</f>
        <v>20</v>
      </c>
      <c r="E26" s="2" t="s">
        <v>19</v>
      </c>
      <c r="F26" s="2" t="s">
        <v>42</v>
      </c>
    </row>
    <row r="27" spans="3:7" x14ac:dyDescent="0.25">
      <c r="C27" s="2" t="s">
        <v>70</v>
      </c>
      <c r="D27" s="2">
        <f>SQRT((D11^2)-(D26^2))</f>
        <v>148.66068747318505</v>
      </c>
      <c r="E27" s="2" t="s">
        <v>19</v>
      </c>
      <c r="F27" s="2" t="s">
        <v>68</v>
      </c>
      <c r="G27" s="3"/>
    </row>
    <row r="28" spans="3:7" x14ac:dyDescent="0.25">
      <c r="C28" s="2" t="s">
        <v>45</v>
      </c>
      <c r="D28" s="2">
        <f>D5+D22*SIN(RADIANS(D16))</f>
        <v>100</v>
      </c>
      <c r="E28" s="2" t="s">
        <v>19</v>
      </c>
      <c r="F28" s="2" t="s">
        <v>44</v>
      </c>
    </row>
    <row r="29" spans="3:7" x14ac:dyDescent="0.25">
      <c r="C29" s="2" t="s">
        <v>43</v>
      </c>
      <c r="D29" s="2">
        <f>D5+D22*COS(RADIANS(D16))</f>
        <v>209.54451150103324</v>
      </c>
      <c r="E29" s="2" t="s">
        <v>19</v>
      </c>
      <c r="F29" s="2" t="s">
        <v>46</v>
      </c>
    </row>
    <row r="30" spans="3:7" x14ac:dyDescent="0.25">
      <c r="C30" s="2" t="s">
        <v>60</v>
      </c>
      <c r="D30" s="2">
        <f>SQRT((D29-D7)^2 + (D28-D8)^2)</f>
        <v>147.24734449232466</v>
      </c>
      <c r="E30" s="2" t="s">
        <v>19</v>
      </c>
      <c r="F30" s="2" t="s">
        <v>61</v>
      </c>
    </row>
    <row r="31" spans="3:7" x14ac:dyDescent="0.25">
      <c r="C31" s="2" t="s">
        <v>62</v>
      </c>
      <c r="D31" s="2">
        <f>DEGREES(ATAN(((D28-D8)/(D29-D7))))</f>
        <v>28.384783475547717</v>
      </c>
      <c r="E31" s="2" t="s">
        <v>1</v>
      </c>
      <c r="F31" s="2" t="s">
        <v>65</v>
      </c>
    </row>
    <row r="32" spans="3:7" x14ac:dyDescent="0.25">
      <c r="C32" s="2" t="s">
        <v>64</v>
      </c>
      <c r="D32" s="2">
        <f>DEGREES(ACOS((D23^2 + D30^2 - D27^2)/(2*D23*D30)))</f>
        <v>65.710463226864007</v>
      </c>
      <c r="E32" s="2" t="s">
        <v>1</v>
      </c>
      <c r="F32" s="2" t="s">
        <v>69</v>
      </c>
    </row>
    <row r="33" spans="3:6" x14ac:dyDescent="0.25">
      <c r="C33" s="2" t="s">
        <v>71</v>
      </c>
      <c r="D33" s="2">
        <v>-1</v>
      </c>
      <c r="E33" s="2" t="s">
        <v>47</v>
      </c>
      <c r="F33" s="2" t="s">
        <v>72</v>
      </c>
    </row>
    <row r="34" spans="3:6" x14ac:dyDescent="0.25">
      <c r="C34" s="2" t="s">
        <v>73</v>
      </c>
      <c r="D34" s="2">
        <f>D31+(D33*D32)</f>
        <v>-37.325679751316287</v>
      </c>
      <c r="E34" s="2" t="s">
        <v>1</v>
      </c>
      <c r="F34" s="2" t="s">
        <v>74</v>
      </c>
    </row>
    <row r="35" spans="3:6" x14ac:dyDescent="0.25">
      <c r="C35" s="2" t="s">
        <v>76</v>
      </c>
      <c r="D35" s="2">
        <f>D7+(D23)*(COS(RADIANS(D34)))</f>
        <v>179.00182560944995</v>
      </c>
      <c r="E35" s="2" t="s">
        <v>19</v>
      </c>
      <c r="F35" s="2" t="s">
        <v>78</v>
      </c>
    </row>
    <row r="36" spans="3:6" x14ac:dyDescent="0.25">
      <c r="C36" s="2" t="s">
        <v>77</v>
      </c>
      <c r="D36" s="2">
        <f>D8+(D23)*(SIN(RADIANS(D34)))</f>
        <v>-45.48932723237148</v>
      </c>
      <c r="E36" s="2" t="s">
        <v>19</v>
      </c>
      <c r="F36" s="2" t="s">
        <v>79</v>
      </c>
    </row>
    <row r="38" spans="3:6" x14ac:dyDescent="0.25">
      <c r="C38" s="8" t="s">
        <v>7</v>
      </c>
      <c r="D38" s="8"/>
      <c r="E38" s="8"/>
      <c r="F38" s="8"/>
    </row>
    <row r="39" spans="3:6" x14ac:dyDescent="0.25">
      <c r="C39" s="12" t="s">
        <v>3</v>
      </c>
      <c r="D39" s="12" t="s">
        <v>0</v>
      </c>
      <c r="E39" s="12" t="s">
        <v>2</v>
      </c>
      <c r="F39" s="12" t="s">
        <v>5</v>
      </c>
    </row>
    <row r="40" spans="3:6" x14ac:dyDescent="0.25">
      <c r="C40" s="2" t="s">
        <v>48</v>
      </c>
      <c r="D40" s="1">
        <f>DEGREES(ATAN(D26/(D28-D36)))</f>
        <v>7.8272280346744827</v>
      </c>
      <c r="E40" s="2" t="s">
        <v>1</v>
      </c>
      <c r="F40" s="2" t="s">
        <v>49</v>
      </c>
    </row>
    <row r="41" spans="3:6" x14ac:dyDescent="0.25">
      <c r="C41" s="2" t="s">
        <v>50</v>
      </c>
      <c r="D41" s="1">
        <f>-DEGREES(ATAN((D29-D35)/(D28-D36)))</f>
        <v>-11.855979792562804</v>
      </c>
      <c r="E41" s="2" t="s">
        <v>1</v>
      </c>
      <c r="F41" s="2" t="s">
        <v>51</v>
      </c>
    </row>
    <row r="42" spans="3:6" x14ac:dyDescent="0.25">
      <c r="C42" s="2" t="s">
        <v>53</v>
      </c>
      <c r="D42" s="1">
        <f>(D29-D5)*(D36-D8)-(D28-D6)*(D35-D7)</f>
        <v>-8269.4414752117791</v>
      </c>
      <c r="E42" s="2" t="s">
        <v>80</v>
      </c>
      <c r="F42" s="2" t="s">
        <v>55</v>
      </c>
    </row>
    <row r="43" spans="3:6" x14ac:dyDescent="0.25">
      <c r="C43" s="2" t="s">
        <v>52</v>
      </c>
      <c r="D43" s="1">
        <f>D5 + (((D7-D5)*(D36-D8)-(D8-D6)*(D35-D7))/D42)*(D29-D5)</f>
        <v>-11.802749431441569</v>
      </c>
      <c r="E43" s="2" t="s">
        <v>19</v>
      </c>
      <c r="F43" s="2" t="s">
        <v>56</v>
      </c>
    </row>
    <row r="44" spans="3:6" x14ac:dyDescent="0.25">
      <c r="C44" s="2" t="s">
        <v>54</v>
      </c>
      <c r="D44" s="1">
        <f>D6 + (((D7-D5)*(D36-D8)-(D8-D6)*(D35-D7))/D42)*(D28-D6)</f>
        <v>100</v>
      </c>
      <c r="E44" s="2" t="s">
        <v>19</v>
      </c>
      <c r="F44" s="2" t="s">
        <v>57</v>
      </c>
    </row>
  </sheetData>
  <mergeCells count="5">
    <mergeCell ref="C3:F3"/>
    <mergeCell ref="C18:F18"/>
    <mergeCell ref="C38:F38"/>
    <mergeCell ref="H3:P3"/>
    <mergeCell ref="H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2026-07-02T21:07:01Z</dcterms:modified>
</cp:coreProperties>
</file>