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ne\Documents\PROBABLITY_STATS\"/>
    </mc:Choice>
  </mc:AlternateContent>
  <xr:revisionPtr revIDLastSave="0" documentId="13_ncr:1_{D2F6835F-9B39-4396-9866-2C12580B1421}" xr6:coauthVersionLast="47" xr6:coauthVersionMax="47" xr10:uidLastSave="{00000000-0000-0000-0000-000000000000}"/>
  <bookViews>
    <workbookView minimized="1" xWindow="720" yWindow="1080" windowWidth="6590" windowHeight="8890" activeTab="4" xr2:uid="{F672486E-0BF4-4C53-8280-A87EA2BCAD52}"/>
  </bookViews>
  <sheets>
    <sheet name="QUESTION1" sheetId="3" r:id="rId1"/>
    <sheet name="QUESTION2" sheetId="1" r:id="rId2"/>
    <sheet name="QUESTION3" sheetId="2" r:id="rId3"/>
    <sheet name="QUESTION4" sheetId="5" r:id="rId4"/>
    <sheet name="QUESTION 5" sheetId="4" r:id="rId5"/>
  </sheets>
  <definedNames>
    <definedName name="_xlchart.v1.0" hidden="1">QUESTION3!$B$18:$B$49</definedName>
    <definedName name="_xlchart.v1.1" hidden="1">QUESTION3!$C$18:$C$49</definedName>
    <definedName name="_xlchart.v1.2" hidden="1">'QUESTION 5'!$D$16:$D$35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J15" i="5"/>
  <c r="B15" i="5"/>
  <c r="H3" i="5"/>
  <c r="C63" i="2"/>
  <c r="C61" i="2"/>
  <c r="B61" i="2"/>
  <c r="C60" i="2"/>
  <c r="C59" i="2"/>
  <c r="B23" i="5"/>
  <c r="B20" i="5"/>
  <c r="B22" i="5"/>
  <c r="I17" i="5"/>
  <c r="L13" i="5"/>
  <c r="L12" i="5"/>
  <c r="L11" i="5"/>
  <c r="L10" i="5"/>
  <c r="K12" i="5"/>
  <c r="K11" i="5"/>
  <c r="K10" i="5"/>
  <c r="M12" i="5"/>
  <c r="J12" i="5"/>
  <c r="J11" i="5"/>
  <c r="J10" i="5"/>
  <c r="C74" i="2"/>
  <c r="C75" i="2"/>
  <c r="C73" i="2"/>
  <c r="C58" i="2"/>
  <c r="C56" i="2"/>
  <c r="C57" i="2"/>
  <c r="C54" i="2"/>
  <c r="B56" i="2"/>
  <c r="B57" i="2"/>
  <c r="B58" i="2"/>
  <c r="B60" i="2" s="1"/>
  <c r="M10" i="5"/>
  <c r="B17" i="5"/>
  <c r="I12" i="5"/>
  <c r="J4" i="5"/>
  <c r="J5" i="5"/>
  <c r="J6" i="5"/>
  <c r="J3" i="5"/>
  <c r="I4" i="5"/>
  <c r="I5" i="5"/>
  <c r="K5" i="5" s="1"/>
  <c r="B12" i="5" s="1"/>
  <c r="C12" i="5" s="1"/>
  <c r="I6" i="5"/>
  <c r="I11" i="5" s="1"/>
  <c r="I3" i="5"/>
  <c r="K3" i="5" s="1"/>
  <c r="B10" i="5" s="1"/>
  <c r="C10" i="5" s="1"/>
  <c r="H4" i="5"/>
  <c r="H5" i="5"/>
  <c r="H6" i="5"/>
  <c r="I10" i="5" s="1"/>
  <c r="A49" i="4"/>
  <c r="D41" i="4"/>
  <c r="C41" i="4"/>
  <c r="B58" i="4"/>
  <c r="L36" i="4"/>
  <c r="B57" i="4"/>
  <c r="E51" i="4"/>
  <c r="D51" i="4"/>
  <c r="C51" i="4"/>
  <c r="C43" i="4"/>
  <c r="H36" i="4"/>
  <c r="K36" i="4"/>
  <c r="B56" i="4"/>
  <c r="M3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16" i="4"/>
  <c r="C55" i="4"/>
  <c r="A47" i="4"/>
  <c r="B55" i="4"/>
  <c r="B51" i="4"/>
  <c r="I36" i="4"/>
  <c r="E43" i="4"/>
  <c r="D43" i="4"/>
  <c r="B43" i="4"/>
  <c r="A43" i="4"/>
  <c r="A41" i="4"/>
  <c r="F39" i="4"/>
  <c r="B41" i="4" s="1"/>
  <c r="E39" i="4"/>
  <c r="D39" i="4"/>
  <c r="B39" i="4"/>
  <c r="H17" i="4"/>
  <c r="I17" i="4" s="1"/>
  <c r="H18" i="4"/>
  <c r="I18" i="4" s="1"/>
  <c r="H20" i="4"/>
  <c r="I20" i="4" s="1"/>
  <c r="H25" i="4"/>
  <c r="I25" i="4" s="1"/>
  <c r="H26" i="4"/>
  <c r="I26" i="4" s="1"/>
  <c r="H28" i="4"/>
  <c r="I28" i="4" s="1"/>
  <c r="H33" i="4"/>
  <c r="I33" i="4" s="1"/>
  <c r="H34" i="4"/>
  <c r="I34" i="4" s="1"/>
  <c r="H16" i="4"/>
  <c r="I16" i="4" s="1"/>
  <c r="G17" i="4"/>
  <c r="G18" i="4"/>
  <c r="G19" i="4"/>
  <c r="H19" i="4" s="1"/>
  <c r="I19" i="4" s="1"/>
  <c r="G20" i="4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G26" i="4"/>
  <c r="G27" i="4"/>
  <c r="H27" i="4" s="1"/>
  <c r="I27" i="4" s="1"/>
  <c r="G28" i="4"/>
  <c r="G29" i="4"/>
  <c r="H29" i="4" s="1"/>
  <c r="I29" i="4" s="1"/>
  <c r="G30" i="4"/>
  <c r="H30" i="4" s="1"/>
  <c r="I30" i="4" s="1"/>
  <c r="G31" i="4"/>
  <c r="H31" i="4" s="1"/>
  <c r="I31" i="4" s="1"/>
  <c r="G32" i="4"/>
  <c r="H32" i="4" s="1"/>
  <c r="I32" i="4" s="1"/>
  <c r="G33" i="4"/>
  <c r="G34" i="4"/>
  <c r="G35" i="4"/>
  <c r="H35" i="4" s="1"/>
  <c r="I35" i="4" s="1"/>
  <c r="G16" i="4"/>
  <c r="B36" i="4"/>
  <c r="A39" i="4"/>
  <c r="B13" i="3"/>
  <c r="C13" i="3" s="1"/>
  <c r="B12" i="3"/>
  <c r="C12" i="3" s="1"/>
  <c r="B11" i="3"/>
  <c r="C11" i="3" s="1"/>
  <c r="B80" i="2"/>
  <c r="B79" i="2"/>
  <c r="C78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C62" i="2"/>
  <c r="G50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18" i="2"/>
  <c r="K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8" i="2"/>
  <c r="C70" i="2"/>
  <c r="C79" i="2"/>
  <c r="B62" i="2"/>
  <c r="B84" i="2"/>
  <c r="B83" i="2"/>
  <c r="B82" i="2"/>
  <c r="B81" i="2"/>
  <c r="B77" i="2"/>
  <c r="B59" i="2"/>
  <c r="B76" i="2"/>
  <c r="B74" i="2"/>
  <c r="B75" i="2"/>
  <c r="B73" i="2"/>
  <c r="B71" i="2"/>
  <c r="B70" i="2"/>
  <c r="B51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18" i="2"/>
  <c r="F18" i="2" s="1"/>
  <c r="C53" i="2"/>
  <c r="B53" i="2"/>
  <c r="B54" i="2"/>
  <c r="B65" i="2"/>
  <c r="B64" i="2"/>
  <c r="C105" i="1"/>
  <c r="D105" i="1" s="1"/>
  <c r="E105" i="1" s="1"/>
  <c r="C104" i="1"/>
  <c r="D104" i="1" s="1"/>
  <c r="E104" i="1" s="1"/>
  <c r="E11" i="3" l="1"/>
  <c r="E14" i="3" s="1"/>
  <c r="D11" i="3"/>
  <c r="E12" i="3"/>
  <c r="D12" i="3"/>
  <c r="E13" i="3"/>
  <c r="D13" i="3"/>
  <c r="B14" i="3"/>
  <c r="M11" i="5"/>
  <c r="M13" i="5" s="1"/>
  <c r="K16" i="5" s="1"/>
  <c r="K6" i="5"/>
  <c r="K4" i="5"/>
  <c r="B11" i="5" s="1"/>
  <c r="C11" i="5" s="1"/>
  <c r="C13" i="5" s="1"/>
  <c r="J13" i="5"/>
  <c r="B67" i="2"/>
  <c r="F105" i="1"/>
  <c r="F104" i="1"/>
  <c r="C106" i="1"/>
  <c r="D12" i="5" l="1"/>
  <c r="E12" i="5" s="1"/>
  <c r="D11" i="5"/>
  <c r="E11" i="5" s="1"/>
  <c r="D10" i="5"/>
  <c r="E10" i="5" s="1"/>
  <c r="F12" i="5"/>
  <c r="F11" i="5"/>
  <c r="F10" i="5"/>
  <c r="B66" i="2"/>
  <c r="F13" i="5" l="1"/>
</calcChain>
</file>

<file path=xl/sharedStrings.xml><?xml version="1.0" encoding="utf-8"?>
<sst xmlns="http://schemas.openxmlformats.org/spreadsheetml/2006/main" count="669" uniqueCount="206">
  <si>
    <t>A B A B C</t>
  </si>
  <si>
    <t>C C B B B</t>
  </si>
  <si>
    <t>B A B B B</t>
  </si>
  <si>
    <t>C B C B A</t>
  </si>
  <si>
    <t>GRADE</t>
  </si>
  <si>
    <t>FREQUENCY</t>
  </si>
  <si>
    <t>PERCENT FREQUENCY</t>
  </si>
  <si>
    <t>A</t>
  </si>
  <si>
    <t>C</t>
  </si>
  <si>
    <t>B</t>
  </si>
  <si>
    <t>City</t>
  </si>
  <si>
    <t>AT&amp;T</t>
  </si>
  <si>
    <t>Sprint (y)</t>
  </si>
  <si>
    <t>T-Mobile (x)</t>
  </si>
  <si>
    <t>Verizon</t>
  </si>
  <si>
    <t>Atlanta</t>
  </si>
  <si>
    <t>Boston</t>
  </si>
  <si>
    <t>Chicago</t>
  </si>
  <si>
    <t>Dallas</t>
  </si>
  <si>
    <t>Denver</t>
  </si>
  <si>
    <t>Detroit</t>
  </si>
  <si>
    <t>Jacksonville</t>
  </si>
  <si>
    <t>Las Vegas</t>
  </si>
  <si>
    <t>Los Angeles</t>
  </si>
  <si>
    <t>Miami</t>
  </si>
  <si>
    <t>Minneapolis</t>
  </si>
  <si>
    <t>Philadelphia</t>
  </si>
  <si>
    <t>Phoenix</t>
  </si>
  <si>
    <t>San Antonio</t>
  </si>
  <si>
    <t>San Diego</t>
  </si>
  <si>
    <t>San Francisco</t>
  </si>
  <si>
    <t>Seattle</t>
  </si>
  <si>
    <t>St. Louis</t>
  </si>
  <si>
    <t>Tampa</t>
  </si>
  <si>
    <t>Washington</t>
  </si>
  <si>
    <t>Customer</t>
  </si>
  <si>
    <t>Type of Customer</t>
  </si>
  <si>
    <t>Items</t>
  </si>
  <si>
    <t>Net Sales</t>
  </si>
  <si>
    <t>Method of Payment</t>
  </si>
  <si>
    <t>Gender</t>
  </si>
  <si>
    <t>Marital Status</t>
  </si>
  <si>
    <t>Age</t>
  </si>
  <si>
    <t>Regular</t>
  </si>
  <si>
    <t>Discover</t>
  </si>
  <si>
    <t>Male</t>
  </si>
  <si>
    <t>Married</t>
  </si>
  <si>
    <t>Promotional</t>
  </si>
  <si>
    <t>Proprietary Card</t>
  </si>
  <si>
    <t>Female</t>
  </si>
  <si>
    <t>MasterCard</t>
  </si>
  <si>
    <t>Visa</t>
  </si>
  <si>
    <t>Single</t>
  </si>
  <si>
    <t>American Express</t>
  </si>
  <si>
    <t>MEAN</t>
  </si>
  <si>
    <t>TYPE OF CUSTOMER</t>
  </si>
  <si>
    <t>RELATIVE FREQENCY</t>
  </si>
  <si>
    <t>PIE CHART ANGLES</t>
  </si>
  <si>
    <t>Find the following "Numerical Values" for Revenue and Current Value with NFL Team data.</t>
  </si>
  <si>
    <t>a. Mean</t>
  </si>
  <si>
    <t>b. Median</t>
  </si>
  <si>
    <t>c. Mode</t>
  </si>
  <si>
    <t>d. Q1, Q2, Q3</t>
  </si>
  <si>
    <t>e. Range</t>
  </si>
  <si>
    <t>f. IQR</t>
  </si>
  <si>
    <t>g. Sample Variance</t>
  </si>
  <si>
    <t>h. Sample SD (Standard Deviation)</t>
  </si>
  <si>
    <t>i. Coefficient of Variation</t>
  </si>
  <si>
    <t>j. Minimum, Maximum</t>
  </si>
  <si>
    <t>k. Lower and Upper Limit</t>
  </si>
  <si>
    <t>2. Generate Box-plot for Revenue and Current Value.</t>
  </si>
  <si>
    <t>3. Find the sample covariance and sample Correlation Coefficient between Revenue and Current Value.</t>
  </si>
  <si>
    <t>4. Generate a scatter plot for Revenue and Current Value.</t>
  </si>
  <si>
    <t>Team</t>
  </si>
  <si>
    <t>Revenue ($ millions)</t>
  </si>
  <si>
    <t>Current Value ($ millions)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</si>
  <si>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</si>
  <si>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</si>
  <si>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</si>
  <si>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</si>
  <si>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</si>
  <si>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</si>
  <si>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</si>
  <si>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</si>
  <si>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</si>
  <si>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</si>
  <si>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</si>
  <si>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</si>
  <si>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</si>
  <si>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</si>
  <si>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</si>
  <si>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</si>
  <si>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</si>
  <si>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</si>
  <si>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</si>
  <si>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</si>
  <si>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</si>
  <si>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</si>
  <si>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</si>
  <si>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</si>
  <si>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</si>
  <si>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</si>
  <si>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</si>
  <si>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Seattle Seahawks</t>
  </si>
  <si>
    <t>St Louis Rams</t>
  </si>
  <si>
    <t>Tampa Bay Buccaneers</t>
  </si>
  <si>
    <t>Tennessee Titans</t>
  </si>
  <si>
    <t>Washington Redskins</t>
  </si>
  <si>
    <t>MEDIAN</t>
  </si>
  <si>
    <t>MODE</t>
  </si>
  <si>
    <t>Q1</t>
  </si>
  <si>
    <t>Q2</t>
  </si>
  <si>
    <t>Q3</t>
  </si>
  <si>
    <t>RANGE</t>
  </si>
  <si>
    <t>IOR</t>
  </si>
  <si>
    <t>SAMPLE VARIANCE</t>
  </si>
  <si>
    <t>SAMPLE S.D</t>
  </si>
  <si>
    <t>COEFF OF VARIATION</t>
  </si>
  <si>
    <t>MINIMUM</t>
  </si>
  <si>
    <t>MAXIMUM</t>
  </si>
  <si>
    <t>LOWER LIMIT</t>
  </si>
  <si>
    <t>UPPER LIMIT</t>
  </si>
  <si>
    <t>REVENUE-MEAN</t>
  </si>
  <si>
    <t>(REVENUE-MEAN)2</t>
  </si>
  <si>
    <t>(REVENUE-MEAN)2/n-1</t>
  </si>
  <si>
    <t>TOTAL SAMPLES</t>
  </si>
  <si>
    <t>MEAN OF REVENUE</t>
  </si>
  <si>
    <t>MEAN OF CURRENT VALUE</t>
  </si>
  <si>
    <t>CURRENT VALUE - MEAN</t>
  </si>
  <si>
    <t>(CURRENT VALUE- MEAN )2</t>
  </si>
  <si>
    <t>FOR CURRENT VALUE</t>
  </si>
  <si>
    <t>FOR REVENUE</t>
  </si>
  <si>
    <t>(CURRENT VALUE-MEAN)2/n-1</t>
  </si>
  <si>
    <t>S.D/MEAN</t>
  </si>
  <si>
    <t>Question 1</t>
  </si>
  <si>
    <t>A student has completed 20 courses in the School of Arts and Sciences. Her grades in the 20</t>
  </si>
  <si>
    <t>courses are shown below:</t>
  </si>
  <si>
    <t>Develop Bar chart and Pie chart for Frequency.</t>
  </si>
  <si>
    <t>RELATIVE FREQUENCY</t>
  </si>
  <si>
    <t xml:space="preserve">PIE CHART </t>
  </si>
  <si>
    <t>Question 5</t>
  </si>
  <si>
    <t>Consumer Reports provides overall customer satisfaction scores for AT&amp;T, Sprint, T-Mobile,</t>
  </si>
  <si>
    <t>and Verizon cell-phone services in major metropolitan areas throughout the United States.</t>
  </si>
  <si>
    <t>The rating for each service reflects the overall customer satisfaction considering a variety of</t>
  </si>
  <si>
    <t>factors such as cost, connectivity problems, dropped calls, static interference, and customer</t>
  </si>
  <si>
    <t>support. A satisfaction scale from 0 to 100 is used with 0 indicating completely dissatisfied</t>
  </si>
  <si>
    <t>and 100 indicating completely satisfied. Suppose that the ratings for the four cell-phone</t>
  </si>
  <si>
    <t>services in 20 metropolitan areas are as shown below.</t>
  </si>
  <si>
    <t>1. Find the following numerical measures in Excel for T-Mobile?</t>
  </si>
  <si>
    <t>2. Develop Box-plot for T-Mobile</t>
  </si>
  <si>
    <t>3. Compute the sample covariance between T-Mobile and Sprint</t>
  </si>
  <si>
    <t>4. Compute the sample correlation coefficient between T-Mobile and Sprint</t>
  </si>
  <si>
    <t>25TH PERCENTILE</t>
  </si>
  <si>
    <t>50PERCENTILE</t>
  </si>
  <si>
    <t>75PERCENTILE</t>
  </si>
  <si>
    <t>IQR</t>
  </si>
  <si>
    <t xml:space="preserve">SAMPLE S.D </t>
  </si>
  <si>
    <t>COEFFICIENT OF VARIATION</t>
  </si>
  <si>
    <t xml:space="preserve">MINIMUM </t>
  </si>
  <si>
    <t>MEAN                     (T MOBILE)</t>
  </si>
  <si>
    <t>TMOBILE -MEAN</t>
  </si>
  <si>
    <t>(TMOBILE-MEAN)2</t>
  </si>
  <si>
    <t>(TMOBILE-MEAN)2/(n-1)</t>
  </si>
  <si>
    <t>Total Number</t>
  </si>
  <si>
    <t>71,73,74,75</t>
  </si>
  <si>
    <t>Sample covariance</t>
  </si>
  <si>
    <t>sum(xi-xbar).sum(yi-ybar)/n-1</t>
  </si>
  <si>
    <t>MEAN SPRINT MOBILE</t>
  </si>
  <si>
    <t>SPRINT-MEAN</t>
  </si>
  <si>
    <t>(SPRINT-MEAN)2</t>
  </si>
  <si>
    <t>(SPRINT-MEAN)2/N-1</t>
  </si>
  <si>
    <t>SPRINT MOBILE MEAN</t>
  </si>
  <si>
    <t>Sample correlation</t>
  </si>
  <si>
    <t>sum(xi-xbar).sum(yi-ybar)/sqrt((xi-xbar)2*(yi-ybar)2)</t>
  </si>
  <si>
    <t>Sample corellation</t>
  </si>
  <si>
    <t>QUALITY</t>
  </si>
  <si>
    <t>MEAL</t>
  </si>
  <si>
    <t>PRICE</t>
  </si>
  <si>
    <t>(x)</t>
  </si>
  <si>
    <t>(y)</t>
  </si>
  <si>
    <t>Total</t>
  </si>
  <si>
    <t>x</t>
  </si>
  <si>
    <t>f(x)</t>
  </si>
  <si>
    <t>x.f(x)</t>
  </si>
  <si>
    <t>y</t>
  </si>
  <si>
    <t>f(y)</t>
  </si>
  <si>
    <t>EXPECTED VALUE(E(x))=</t>
  </si>
  <si>
    <t>x-u(x)</t>
  </si>
  <si>
    <t>(x-u(x))2</t>
  </si>
  <si>
    <t>y-u(y)</t>
  </si>
  <si>
    <t>(y-u(y))2</t>
  </si>
  <si>
    <t>(y-u(y))2.f(y)</t>
  </si>
  <si>
    <t>(x-u(x))2*f(x)</t>
  </si>
  <si>
    <t>Cov(x,y)=</t>
  </si>
  <si>
    <t>[Var(x+y)-Var(x)-Var(y)]/2</t>
  </si>
  <si>
    <t>Varaince for Quality =</t>
  </si>
  <si>
    <t>var(x+y)=</t>
  </si>
  <si>
    <t>Variance for Meal price=</t>
  </si>
  <si>
    <t>S.D</t>
  </si>
  <si>
    <t>S.D=</t>
  </si>
  <si>
    <t>Correlation(x,y)=S.D(XY)/SD(x).SD(y)</t>
  </si>
  <si>
    <t>S.D (XY)</t>
  </si>
  <si>
    <t>y.f(y)</t>
  </si>
  <si>
    <t>ρ (X,Y) = cov (X,Y) / σX.σY</t>
  </si>
  <si>
    <t>EXPECTED VALUE(E(x)</t>
  </si>
  <si>
    <t>MEAL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</si>
</sst>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4" tint="-0.249977111117893"/>
      <name val="Arial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0" fontId="0" fillId="0" borderId="4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6" fillId="0" borderId="5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8" fillId="0" borderId="0" xfId="0" applyFont="1"/>
    <xf numFmtId="0" fontId="6" fillId="0" borderId="0" xfId="0" applyFont="1" applyAlignment="1">
      <alignment horizontal="center" wrapText="1"/>
    </xf>
    <xf numFmtId="0" fontId="0" fillId="0" borderId="3" xfId="0" applyBorder="1"/>
    <xf numFmtId="0" fontId="0" fillId="0" borderId="12" xfId="0" applyBorder="1"/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" xfId="0" applyBorder="1"/>
    <xf numFmtId="0" fontId="0" fillId="0" borderId="8" xfId="0" applyBorder="1"/>
    <xf numFmtId="0" fontId="0" fillId="0" borderId="13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9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9" xfId="0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3" xfId="0" applyFont="1" applyBorder="1"/>
    <xf numFmtId="0" fontId="10" fillId="0" borderId="0" xfId="0" applyFont="1"/>
    <xf numFmtId="0" fontId="10" fillId="0" borderId="12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13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0" xfId="0" applyFont="1"/>
    <xf numFmtId="0" fontId="11" fillId="0" borderId="12" xfId="0" applyFont="1" applyBorder="1"/>
    <xf numFmtId="0" fontId="11" fillId="0" borderId="5" xfId="0" applyFont="1" applyBorder="1"/>
    <xf numFmtId="0" fontId="11" fillId="0" borderId="8" xfId="0" applyFont="1" applyBorder="1"/>
    <xf numFmtId="0" fontId="10" fillId="0" borderId="1" xfId="0" applyFont="1" applyBorder="1"/>
    <xf numFmtId="0" fontId="10" fillId="0" borderId="7" xfId="0" applyFont="1" applyBorder="1"/>
    <xf numFmtId="0" fontId="10" fillId="0" borderId="14" xfId="0" applyFont="1" applyBorder="1"/>
    <xf numFmtId="0" fontId="12" fillId="0" borderId="0" xfId="0" applyFont="1"/>
    <xf numFmtId="2" fontId="10" fillId="0" borderId="9" xfId="0" applyNumberFormat="1" applyFont="1" applyBorder="1" applyAlignment="1">
      <alignment wrapText="1"/>
    </xf>
    <xf numFmtId="2" fontId="10" fillId="0" borderId="3" xfId="0" applyNumberFormat="1" applyFont="1" applyBorder="1"/>
    <xf numFmtId="0" fontId="13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QUESTION1!$A$11:$A$13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QUESTION1!$B$11:$B$13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9-44B5-B465-A8264412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5094024"/>
        <c:axId val="635106264"/>
      </c:barChart>
      <c:catAx>
        <c:axId val="635094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6264"/>
        <c:crosses val="autoZero"/>
        <c:auto val="1"/>
        <c:lblAlgn val="ctr"/>
        <c:lblOffset val="100"/>
        <c:noMultiLvlLbl val="0"/>
      </c:catAx>
      <c:valAx>
        <c:axId val="635106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9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2283464566929"/>
          <c:y val="0.2061555847185769"/>
          <c:w val="0.40876574803149612"/>
          <c:h val="0.681276246719160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D5-4F75-851D-32B88D75C9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D5-4F75-851D-32B88D75C9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D5-4F75-851D-32B88D75C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QUESTION1!$A$11:$A$13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QUESTION1!$B$11:$B$13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1F3-A758-E3759BB9F7ED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D5-4F75-851D-32B88D75C9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D5-4F75-851D-32B88D75C9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D5-4F75-851D-32B88D75C9E0}"/>
              </c:ext>
            </c:extLst>
          </c:dPt>
          <c:cat>
            <c:strRef>
              <c:f>QUESTION1!$A$11:$A$13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QUESTION1!$E$11:$E$13</c:f>
              <c:numCache>
                <c:formatCode>General</c:formatCode>
                <c:ptCount val="3"/>
                <c:pt idx="0">
                  <c:v>72</c:v>
                </c:pt>
                <c:pt idx="1">
                  <c:v>198.00000000000003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5-41F3-A758-E3759BB9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42792"/>
        <c:axId val="520038832"/>
      </c:barChart>
      <c:catAx>
        <c:axId val="52004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8832"/>
        <c:crosses val="autoZero"/>
        <c:auto val="1"/>
        <c:lblAlgn val="ctr"/>
        <c:lblOffset val="100"/>
        <c:noMultiLvlLbl val="0"/>
      </c:catAx>
      <c:valAx>
        <c:axId val="520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QUESTION2!$C$103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QUESTION2!$B$104:$B$105</c:f>
              <c:strCache>
                <c:ptCount val="2"/>
                <c:pt idx="0">
                  <c:v>Regular</c:v>
                </c:pt>
                <c:pt idx="1">
                  <c:v>Promotional</c:v>
                </c:pt>
              </c:strCache>
            </c:strRef>
          </c:cat>
          <c:val>
            <c:numRef>
              <c:f>QUESTION2!$C$104:$C$105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4A7B-A0F7-88003A96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46392"/>
        <c:axId val="520047112"/>
      </c:barChart>
      <c:catAx>
        <c:axId val="52004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7112"/>
        <c:crosses val="autoZero"/>
        <c:auto val="1"/>
        <c:lblAlgn val="ctr"/>
        <c:lblOffset val="100"/>
        <c:noMultiLvlLbl val="0"/>
      </c:catAx>
      <c:valAx>
        <c:axId val="5200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QUESTION2!$F$103</c:f>
              <c:strCache>
                <c:ptCount val="1"/>
                <c:pt idx="0">
                  <c:v>PIE CHART ANGLES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65-4EC6-90C0-2D1EF5D57B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5-4EC6-90C0-2D1EF5D57BC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QUESTION2!$B$104:$B$105</c:f>
              <c:strCache>
                <c:ptCount val="2"/>
                <c:pt idx="0">
                  <c:v>Regular</c:v>
                </c:pt>
                <c:pt idx="1">
                  <c:v>Promotional</c:v>
                </c:pt>
              </c:strCache>
            </c:strRef>
          </c:cat>
          <c:val>
            <c:numRef>
              <c:f>QUESTION2!$F$104:$F$105</c:f>
              <c:numCache>
                <c:formatCode>General</c:formatCode>
                <c:ptCount val="2"/>
                <c:pt idx="0">
                  <c:v>108</c:v>
                </c:pt>
                <c:pt idx="1">
                  <c:v>251.99999999999997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5-4EC6-90C0-2D1EF5D5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QUESTION2!$D$2:$D$101</c:f>
              <c:numCache>
                <c:formatCode>0.00</c:formatCode>
                <c:ptCount val="100"/>
                <c:pt idx="0">
                  <c:v>39.5</c:v>
                </c:pt>
                <c:pt idx="1">
                  <c:v>102.4</c:v>
                </c:pt>
                <c:pt idx="2">
                  <c:v>22.5</c:v>
                </c:pt>
                <c:pt idx="3">
                  <c:v>100.4</c:v>
                </c:pt>
                <c:pt idx="4">
                  <c:v>54</c:v>
                </c:pt>
                <c:pt idx="5">
                  <c:v>44.5</c:v>
                </c:pt>
                <c:pt idx="6">
                  <c:v>78</c:v>
                </c:pt>
                <c:pt idx="7">
                  <c:v>22.5</c:v>
                </c:pt>
                <c:pt idx="8">
                  <c:v>56.52</c:v>
                </c:pt>
                <c:pt idx="9">
                  <c:v>44.5</c:v>
                </c:pt>
                <c:pt idx="10">
                  <c:v>29.5</c:v>
                </c:pt>
                <c:pt idx="11">
                  <c:v>31.6</c:v>
                </c:pt>
                <c:pt idx="12">
                  <c:v>160.4</c:v>
                </c:pt>
                <c:pt idx="13">
                  <c:v>64.5</c:v>
                </c:pt>
                <c:pt idx="14">
                  <c:v>49.5</c:v>
                </c:pt>
                <c:pt idx="15">
                  <c:v>71.400000000000006</c:v>
                </c:pt>
                <c:pt idx="16">
                  <c:v>94</c:v>
                </c:pt>
                <c:pt idx="17">
                  <c:v>54.5</c:v>
                </c:pt>
                <c:pt idx="18">
                  <c:v>38.5</c:v>
                </c:pt>
                <c:pt idx="19">
                  <c:v>44.8</c:v>
                </c:pt>
                <c:pt idx="20">
                  <c:v>31.6</c:v>
                </c:pt>
                <c:pt idx="21">
                  <c:v>70.819999999999993</c:v>
                </c:pt>
                <c:pt idx="22">
                  <c:v>266</c:v>
                </c:pt>
                <c:pt idx="23">
                  <c:v>74</c:v>
                </c:pt>
                <c:pt idx="24">
                  <c:v>39.5</c:v>
                </c:pt>
                <c:pt idx="25">
                  <c:v>30.02</c:v>
                </c:pt>
                <c:pt idx="26">
                  <c:v>44.5</c:v>
                </c:pt>
                <c:pt idx="27">
                  <c:v>192.8</c:v>
                </c:pt>
                <c:pt idx="28">
                  <c:v>71.2</c:v>
                </c:pt>
                <c:pt idx="29">
                  <c:v>18</c:v>
                </c:pt>
                <c:pt idx="30">
                  <c:v>63.2</c:v>
                </c:pt>
                <c:pt idx="31">
                  <c:v>75</c:v>
                </c:pt>
                <c:pt idx="32">
                  <c:v>63.2</c:v>
                </c:pt>
                <c:pt idx="33">
                  <c:v>40</c:v>
                </c:pt>
                <c:pt idx="34">
                  <c:v>105.5</c:v>
                </c:pt>
                <c:pt idx="35">
                  <c:v>29.5</c:v>
                </c:pt>
                <c:pt idx="36">
                  <c:v>102.5</c:v>
                </c:pt>
                <c:pt idx="37">
                  <c:v>117.5</c:v>
                </c:pt>
                <c:pt idx="38">
                  <c:v>13.23</c:v>
                </c:pt>
                <c:pt idx="39">
                  <c:v>52.5</c:v>
                </c:pt>
                <c:pt idx="40">
                  <c:v>198.8</c:v>
                </c:pt>
                <c:pt idx="41">
                  <c:v>19.5</c:v>
                </c:pt>
                <c:pt idx="42">
                  <c:v>123.5</c:v>
                </c:pt>
                <c:pt idx="43">
                  <c:v>62.4</c:v>
                </c:pt>
                <c:pt idx="44">
                  <c:v>23.8</c:v>
                </c:pt>
                <c:pt idx="45">
                  <c:v>39.6</c:v>
                </c:pt>
                <c:pt idx="46">
                  <c:v>25</c:v>
                </c:pt>
                <c:pt idx="47">
                  <c:v>63.64</c:v>
                </c:pt>
                <c:pt idx="48">
                  <c:v>14.82</c:v>
                </c:pt>
                <c:pt idx="49">
                  <c:v>145.19999999999999</c:v>
                </c:pt>
                <c:pt idx="50">
                  <c:v>176.62</c:v>
                </c:pt>
                <c:pt idx="51">
                  <c:v>118.8</c:v>
                </c:pt>
                <c:pt idx="52">
                  <c:v>58</c:v>
                </c:pt>
                <c:pt idx="53">
                  <c:v>74</c:v>
                </c:pt>
                <c:pt idx="54">
                  <c:v>49.5</c:v>
                </c:pt>
                <c:pt idx="55">
                  <c:v>141.6</c:v>
                </c:pt>
                <c:pt idx="56">
                  <c:v>123.1</c:v>
                </c:pt>
                <c:pt idx="57">
                  <c:v>80.400000000000006</c:v>
                </c:pt>
                <c:pt idx="58">
                  <c:v>65.2</c:v>
                </c:pt>
                <c:pt idx="59">
                  <c:v>113</c:v>
                </c:pt>
                <c:pt idx="60">
                  <c:v>108.8</c:v>
                </c:pt>
                <c:pt idx="61">
                  <c:v>59.91</c:v>
                </c:pt>
                <c:pt idx="62">
                  <c:v>53.6</c:v>
                </c:pt>
                <c:pt idx="63">
                  <c:v>31.6</c:v>
                </c:pt>
                <c:pt idx="64">
                  <c:v>49.5</c:v>
                </c:pt>
                <c:pt idx="65">
                  <c:v>39.6</c:v>
                </c:pt>
                <c:pt idx="66">
                  <c:v>59.5</c:v>
                </c:pt>
                <c:pt idx="67">
                  <c:v>146.80000000000001</c:v>
                </c:pt>
                <c:pt idx="68">
                  <c:v>47.2</c:v>
                </c:pt>
                <c:pt idx="69">
                  <c:v>95.05</c:v>
                </c:pt>
                <c:pt idx="70">
                  <c:v>155.32</c:v>
                </c:pt>
                <c:pt idx="71">
                  <c:v>58</c:v>
                </c:pt>
                <c:pt idx="72">
                  <c:v>69</c:v>
                </c:pt>
                <c:pt idx="73">
                  <c:v>46.5</c:v>
                </c:pt>
                <c:pt idx="74">
                  <c:v>45.22</c:v>
                </c:pt>
                <c:pt idx="75">
                  <c:v>84.74</c:v>
                </c:pt>
                <c:pt idx="76">
                  <c:v>39</c:v>
                </c:pt>
                <c:pt idx="77">
                  <c:v>111.14</c:v>
                </c:pt>
                <c:pt idx="78">
                  <c:v>86.8</c:v>
                </c:pt>
                <c:pt idx="79">
                  <c:v>89</c:v>
                </c:pt>
                <c:pt idx="80">
                  <c:v>78</c:v>
                </c:pt>
                <c:pt idx="81">
                  <c:v>53.2</c:v>
                </c:pt>
                <c:pt idx="82">
                  <c:v>58.5</c:v>
                </c:pt>
                <c:pt idx="83">
                  <c:v>46</c:v>
                </c:pt>
                <c:pt idx="84">
                  <c:v>37.5</c:v>
                </c:pt>
                <c:pt idx="85">
                  <c:v>20.8</c:v>
                </c:pt>
                <c:pt idx="86">
                  <c:v>144</c:v>
                </c:pt>
                <c:pt idx="87">
                  <c:v>107</c:v>
                </c:pt>
                <c:pt idx="88">
                  <c:v>31.6</c:v>
                </c:pt>
                <c:pt idx="89">
                  <c:v>57.6</c:v>
                </c:pt>
                <c:pt idx="90">
                  <c:v>95.2</c:v>
                </c:pt>
                <c:pt idx="91">
                  <c:v>22.42</c:v>
                </c:pt>
                <c:pt idx="92">
                  <c:v>159.75</c:v>
                </c:pt>
                <c:pt idx="93">
                  <c:v>229.5</c:v>
                </c:pt>
                <c:pt idx="94">
                  <c:v>66</c:v>
                </c:pt>
                <c:pt idx="95">
                  <c:v>39.5</c:v>
                </c:pt>
                <c:pt idx="96">
                  <c:v>253</c:v>
                </c:pt>
                <c:pt idx="97">
                  <c:v>287.58999999999997</c:v>
                </c:pt>
                <c:pt idx="98">
                  <c:v>47.6</c:v>
                </c:pt>
                <c:pt idx="99">
                  <c:v>28.44</c:v>
                </c:pt>
              </c:numCache>
            </c:numRef>
          </c:xVal>
          <c:yVal>
            <c:numRef>
              <c:f>QUESTION2!$H$2:$H$101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34</c:v>
                </c:pt>
                <c:pt idx="5">
                  <c:v>44</c:v>
                </c:pt>
                <c:pt idx="6">
                  <c:v>30</c:v>
                </c:pt>
                <c:pt idx="7">
                  <c:v>40</c:v>
                </c:pt>
                <c:pt idx="8">
                  <c:v>46</c:v>
                </c:pt>
                <c:pt idx="9">
                  <c:v>36</c:v>
                </c:pt>
                <c:pt idx="10">
                  <c:v>48</c:v>
                </c:pt>
                <c:pt idx="11">
                  <c:v>40</c:v>
                </c:pt>
                <c:pt idx="12">
                  <c:v>40</c:v>
                </c:pt>
                <c:pt idx="13">
                  <c:v>46</c:v>
                </c:pt>
                <c:pt idx="14">
                  <c:v>24</c:v>
                </c:pt>
                <c:pt idx="15">
                  <c:v>36</c:v>
                </c:pt>
                <c:pt idx="16">
                  <c:v>22</c:v>
                </c:pt>
                <c:pt idx="17">
                  <c:v>40</c:v>
                </c:pt>
                <c:pt idx="18">
                  <c:v>32</c:v>
                </c:pt>
                <c:pt idx="19">
                  <c:v>56</c:v>
                </c:pt>
                <c:pt idx="20">
                  <c:v>28</c:v>
                </c:pt>
                <c:pt idx="21">
                  <c:v>38</c:v>
                </c:pt>
                <c:pt idx="22">
                  <c:v>50</c:v>
                </c:pt>
                <c:pt idx="23">
                  <c:v>42</c:v>
                </c:pt>
                <c:pt idx="24">
                  <c:v>48</c:v>
                </c:pt>
                <c:pt idx="25">
                  <c:v>60</c:v>
                </c:pt>
                <c:pt idx="26">
                  <c:v>54</c:v>
                </c:pt>
                <c:pt idx="27">
                  <c:v>42</c:v>
                </c:pt>
                <c:pt idx="28">
                  <c:v>32</c:v>
                </c:pt>
                <c:pt idx="29">
                  <c:v>70</c:v>
                </c:pt>
                <c:pt idx="30">
                  <c:v>28</c:v>
                </c:pt>
                <c:pt idx="31">
                  <c:v>52</c:v>
                </c:pt>
                <c:pt idx="32">
                  <c:v>44</c:v>
                </c:pt>
                <c:pt idx="33">
                  <c:v>34</c:v>
                </c:pt>
                <c:pt idx="34">
                  <c:v>56</c:v>
                </c:pt>
                <c:pt idx="35">
                  <c:v>36</c:v>
                </c:pt>
                <c:pt idx="36">
                  <c:v>42</c:v>
                </c:pt>
                <c:pt idx="37">
                  <c:v>50</c:v>
                </c:pt>
                <c:pt idx="38">
                  <c:v>44</c:v>
                </c:pt>
                <c:pt idx="39">
                  <c:v>58</c:v>
                </c:pt>
                <c:pt idx="40">
                  <c:v>42</c:v>
                </c:pt>
                <c:pt idx="41">
                  <c:v>46</c:v>
                </c:pt>
                <c:pt idx="42">
                  <c:v>48</c:v>
                </c:pt>
                <c:pt idx="43">
                  <c:v>54</c:v>
                </c:pt>
                <c:pt idx="44">
                  <c:v>38</c:v>
                </c:pt>
                <c:pt idx="45">
                  <c:v>60</c:v>
                </c:pt>
                <c:pt idx="46">
                  <c:v>46</c:v>
                </c:pt>
                <c:pt idx="47">
                  <c:v>30</c:v>
                </c:pt>
                <c:pt idx="48">
                  <c:v>32</c:v>
                </c:pt>
                <c:pt idx="49">
                  <c:v>46</c:v>
                </c:pt>
                <c:pt idx="50">
                  <c:v>38</c:v>
                </c:pt>
                <c:pt idx="51">
                  <c:v>68</c:v>
                </c:pt>
                <c:pt idx="52">
                  <c:v>78</c:v>
                </c:pt>
                <c:pt idx="53">
                  <c:v>20</c:v>
                </c:pt>
                <c:pt idx="54">
                  <c:v>32</c:v>
                </c:pt>
                <c:pt idx="55">
                  <c:v>38</c:v>
                </c:pt>
                <c:pt idx="56">
                  <c:v>54</c:v>
                </c:pt>
                <c:pt idx="57">
                  <c:v>48</c:v>
                </c:pt>
                <c:pt idx="58">
                  <c:v>46</c:v>
                </c:pt>
                <c:pt idx="59">
                  <c:v>50</c:v>
                </c:pt>
                <c:pt idx="60">
                  <c:v>46</c:v>
                </c:pt>
                <c:pt idx="61">
                  <c:v>30</c:v>
                </c:pt>
                <c:pt idx="62">
                  <c:v>54</c:v>
                </c:pt>
                <c:pt idx="63">
                  <c:v>42</c:v>
                </c:pt>
                <c:pt idx="64">
                  <c:v>48</c:v>
                </c:pt>
                <c:pt idx="65">
                  <c:v>62</c:v>
                </c:pt>
                <c:pt idx="66">
                  <c:v>34</c:v>
                </c:pt>
                <c:pt idx="67">
                  <c:v>28</c:v>
                </c:pt>
                <c:pt idx="68">
                  <c:v>46</c:v>
                </c:pt>
                <c:pt idx="69">
                  <c:v>54</c:v>
                </c:pt>
                <c:pt idx="70">
                  <c:v>30</c:v>
                </c:pt>
                <c:pt idx="71">
                  <c:v>32</c:v>
                </c:pt>
                <c:pt idx="72">
                  <c:v>22</c:v>
                </c:pt>
                <c:pt idx="73">
                  <c:v>32</c:v>
                </c:pt>
                <c:pt idx="74">
                  <c:v>74</c:v>
                </c:pt>
                <c:pt idx="75">
                  <c:v>62</c:v>
                </c:pt>
                <c:pt idx="76">
                  <c:v>42</c:v>
                </c:pt>
                <c:pt idx="77">
                  <c:v>28</c:v>
                </c:pt>
                <c:pt idx="78">
                  <c:v>38</c:v>
                </c:pt>
                <c:pt idx="79">
                  <c:v>54</c:v>
                </c:pt>
                <c:pt idx="80">
                  <c:v>68</c:v>
                </c:pt>
                <c:pt idx="81">
                  <c:v>30</c:v>
                </c:pt>
                <c:pt idx="82">
                  <c:v>36</c:v>
                </c:pt>
                <c:pt idx="83">
                  <c:v>44</c:v>
                </c:pt>
                <c:pt idx="84">
                  <c:v>44</c:v>
                </c:pt>
                <c:pt idx="85">
                  <c:v>62</c:v>
                </c:pt>
                <c:pt idx="86">
                  <c:v>48</c:v>
                </c:pt>
                <c:pt idx="87">
                  <c:v>36</c:v>
                </c:pt>
                <c:pt idx="88">
                  <c:v>20</c:v>
                </c:pt>
                <c:pt idx="89">
                  <c:v>42</c:v>
                </c:pt>
                <c:pt idx="90">
                  <c:v>54</c:v>
                </c:pt>
                <c:pt idx="91">
                  <c:v>54</c:v>
                </c:pt>
                <c:pt idx="92">
                  <c:v>72</c:v>
                </c:pt>
                <c:pt idx="93">
                  <c:v>30</c:v>
                </c:pt>
                <c:pt idx="94">
                  <c:v>46</c:v>
                </c:pt>
                <c:pt idx="95">
                  <c:v>44</c:v>
                </c:pt>
                <c:pt idx="96">
                  <c:v>30</c:v>
                </c:pt>
                <c:pt idx="97">
                  <c:v>52</c:v>
                </c:pt>
                <c:pt idx="98">
                  <c:v>30</c:v>
                </c:pt>
                <c:pt idx="99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5E-47E7-A30F-E0CADFCC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0816"/>
        <c:axId val="580817216"/>
      </c:scatterChart>
      <c:valAx>
        <c:axId val="5808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7216"/>
        <c:crosses val="autoZero"/>
        <c:crossBetween val="midCat"/>
      </c:valAx>
      <c:valAx>
        <c:axId val="580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</a:t>
          </a:r>
        </a:p>
      </cx:txPr>
    </cx:title>
    <cx:plotArea>
      <cx:plotAreaRegion>
        <cx:series layoutId="boxWhisker" uniqueId="{A7D85700-6A19-4E0B-A4BE-E7523BDB587B}"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CURRENT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CURRENT VALUE</a:t>
          </a:r>
        </a:p>
      </cx:txPr>
    </cx:title>
    <cx:plotArea>
      <cx:plotAreaRegion>
        <cx:plotSurface>
          <cx:spPr>
            <a:ln>
              <a:solidFill>
                <a:schemeClr val="accent1">
                  <a:lumMod val="75000"/>
                </a:schemeClr>
              </a:solidFill>
            </a:ln>
            <a:effectLst>
              <a:glow rad="228600">
                <a:schemeClr val="accent3">
                  <a:lumMod val="75000"/>
                  <a:alpha val="40000"/>
                </a:schemeClr>
              </a:glow>
            </a:effectLst>
          </cx:spPr>
        </cx:plotSurface>
        <cx:series layoutId="boxWhisker" uniqueId="{991B80C9-49EE-4857-A443-DABC31F7EC05}"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T-MOBILE</cx:v>
        </cx:txData>
      </cx:tx>
      <cx:spPr>
        <a:ln>
          <a:solidFill>
            <a:schemeClr val="accent2">
              <a:lumMod val="60000"/>
              <a:lumOff val="40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T-MOBILE</a:t>
          </a:r>
        </a:p>
      </cx:txPr>
    </cx:title>
    <cx:plotArea>
      <cx:plotAreaRegion>
        <cx:series layoutId="boxWhisker" uniqueId="{C1896DE4-8903-4300-8C89-4BDE7C2E62B8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14</xdr:row>
      <xdr:rowOff>68580</xdr:rowOff>
    </xdr:from>
    <xdr:to>
      <xdr:col>5</xdr:col>
      <xdr:colOff>45720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23C7D-E95C-F9B8-6BE4-4CD545DAB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14</xdr:row>
      <xdr:rowOff>76200</xdr:rowOff>
    </xdr:from>
    <xdr:to>
      <xdr:col>13</xdr:col>
      <xdr:colOff>83820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9D081-C1BE-D8A9-D91F-58239137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110</xdr:row>
      <xdr:rowOff>114300</xdr:rowOff>
    </xdr:from>
    <xdr:to>
      <xdr:col>3</xdr:col>
      <xdr:colOff>266700</xdr:colOff>
      <xdr:row>123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A2129-B58C-97DD-6D44-C0549D19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107</xdr:row>
      <xdr:rowOff>15240</xdr:rowOff>
    </xdr:from>
    <xdr:to>
      <xdr:col>3</xdr:col>
      <xdr:colOff>228600</xdr:colOff>
      <xdr:row>124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83DA8-6DD1-DE0D-B08F-E06DD997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107</xdr:row>
      <xdr:rowOff>30480</xdr:rowOff>
    </xdr:from>
    <xdr:to>
      <xdr:col>11</xdr:col>
      <xdr:colOff>152400</xdr:colOff>
      <xdr:row>124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6714D-A824-1BD3-F0AB-63F1179E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260985</xdr:colOff>
      <xdr:row>107</xdr:row>
      <xdr:rowOff>22860</xdr:rowOff>
    </xdr:from>
    <xdr:to>
      <xdr:col>19</xdr:col>
      <xdr:colOff>565785</xdr:colOff>
      <xdr:row>124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B93D0-46CF-AA15-0189-650C9E92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50</xdr:row>
      <xdr:rowOff>152400</xdr:rowOff>
    </xdr:from>
    <xdr:to>
      <xdr:col>7</xdr:col>
      <xdr:colOff>38100</xdr:colOff>
      <xdr:row>72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F1CF87-8CFA-AAA4-D550-4444C8D6D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6750" y="10960100"/>
              <a:ext cx="4673600" cy="433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457200</xdr:colOff>
      <xdr:row>50</xdr:row>
      <xdr:rowOff>133350</xdr:rowOff>
    </xdr:from>
    <xdr:to>
      <xdr:col>11</xdr:col>
      <xdr:colOff>200025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55F62-7683-E32A-7011-DB4FA0A2E2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10941050"/>
              <a:ext cx="4664075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</xdr:colOff>
      <xdr:row>0</xdr:row>
      <xdr:rowOff>69850</xdr:rowOff>
    </xdr:from>
    <xdr:to>
      <xdr:col>19</xdr:col>
      <xdr:colOff>359410</xdr:colOff>
      <xdr:row>13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C99116-7B9C-E649-9A66-32E34A4208A2}"/>
            </a:ext>
          </a:extLst>
        </xdr:cNvPr>
        <xdr:cNvSpPr txBox="1"/>
      </xdr:nvSpPr>
      <xdr:spPr>
        <a:xfrm>
          <a:off x="8639810" y="69850"/>
          <a:ext cx="3962400" cy="237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/>
            <a:t>Canadian Restaurant Ratings. The Chamber of Commerce in a Canadian city has conducted an evaluation of 300 restaurants in its metropolitan area. Each restaurant received a rating on a 3-point scale on typical meal price (1 least expensive to 3 most expensive) and quality (1 lowest quality to 3 greatest quality). A cross tabulation of the rating data is shown below. Forty-two of the restaurants received a rating of 1 on quality and 1 on meal price, 39 of the restaurants received a rating of 1 on quality and 2 on meal price, and so on. Forty-eight of the restaurants received the highest rating of 3 on both quality and meal price.</a:t>
          </a:r>
        </a:p>
        <a:p>
          <a:r>
            <a:rPr lang="en-IN" sz="10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Let x = quality rating and y = meal price. </a:t>
          </a:r>
        </a:p>
        <a:p>
          <a:r>
            <a:rPr lang="en-IN" sz="10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1. Compute the expected value and variance for quality rating, x. </a:t>
          </a:r>
        </a:p>
        <a:p>
          <a:r>
            <a:rPr lang="en-IN" sz="10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2. Compute the expected value and variance for meal price, y. </a:t>
          </a:r>
        </a:p>
        <a:p>
          <a:r>
            <a:rPr lang="en-IN" sz="10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3. The Var (x + y) = 1.6691. Compute the covariance of x and y </a:t>
          </a:r>
        </a:p>
        <a:p>
          <a:r>
            <a:rPr lang="en-IN" sz="10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 Compute the correlation coefficient between quality and meal price. </a:t>
          </a:r>
          <a:endParaRPr lang="en-IN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618067</xdr:colOff>
      <xdr:row>36</xdr:row>
      <xdr:rowOff>122766</xdr:rowOff>
    </xdr:from>
    <xdr:to>
      <xdr:col>10</xdr:col>
      <xdr:colOff>1100667</xdr:colOff>
      <xdr:row>49</xdr:row>
      <xdr:rowOff>224366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8B0665-5857-DABD-8121-57901E1A8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0467" y="7241116"/>
              <a:ext cx="464185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A545-D05A-4C80-B242-8161712B0538}">
  <dimension ref="A1:F14"/>
  <sheetViews>
    <sheetView topLeftCell="A11" workbookViewId="0">
      <selection activeCell="H14" sqref="H14"/>
    </sheetView>
  </sheetViews>
  <sheetFormatPr defaultRowHeight="14.5" x14ac:dyDescent="0.35"/>
  <cols>
    <col min="1" max="1" width="8.90625" customWidth="1"/>
    <col min="2" max="2" width="17.1796875" customWidth="1"/>
    <col min="3" max="3" width="20.08984375" customWidth="1"/>
    <col min="4" max="4" width="13.453125" customWidth="1"/>
  </cols>
  <sheetData>
    <row r="1" spans="1:6" x14ac:dyDescent="0.35">
      <c r="A1" t="s">
        <v>134</v>
      </c>
    </row>
    <row r="2" spans="1:6" x14ac:dyDescent="0.35">
      <c r="A2" t="s">
        <v>135</v>
      </c>
    </row>
    <row r="3" spans="1:6" x14ac:dyDescent="0.35">
      <c r="A3" t="s">
        <v>136</v>
      </c>
    </row>
    <row r="4" spans="1:6" x14ac:dyDescent="0.35">
      <c r="A4" t="s">
        <v>0</v>
      </c>
      <c r="B4" s="28" t="s">
        <v>7</v>
      </c>
      <c r="C4" s="28" t="s">
        <v>9</v>
      </c>
      <c r="D4" s="28" t="s">
        <v>7</v>
      </c>
      <c r="E4" s="28" t="s">
        <v>9</v>
      </c>
      <c r="F4" s="28" t="s">
        <v>8</v>
      </c>
    </row>
    <row r="5" spans="1:6" x14ac:dyDescent="0.35">
      <c r="A5" t="s">
        <v>1</v>
      </c>
      <c r="B5" s="28" t="s">
        <v>8</v>
      </c>
      <c r="C5" s="28" t="s">
        <v>8</v>
      </c>
      <c r="D5" s="28" t="s">
        <v>9</v>
      </c>
      <c r="E5" s="28" t="s">
        <v>9</v>
      </c>
      <c r="F5" s="28" t="s">
        <v>9</v>
      </c>
    </row>
    <row r="6" spans="1:6" x14ac:dyDescent="0.35">
      <c r="A6" t="s">
        <v>2</v>
      </c>
      <c r="B6" s="28" t="s">
        <v>9</v>
      </c>
      <c r="C6" s="28" t="s">
        <v>7</v>
      </c>
      <c r="D6" s="28" t="s">
        <v>9</v>
      </c>
      <c r="E6" s="28" t="s">
        <v>9</v>
      </c>
      <c r="F6" s="28" t="s">
        <v>9</v>
      </c>
    </row>
    <row r="7" spans="1:6" x14ac:dyDescent="0.35">
      <c r="A7" t="s">
        <v>3</v>
      </c>
      <c r="B7" s="28" t="s">
        <v>8</v>
      </c>
      <c r="C7" s="28" t="s">
        <v>9</v>
      </c>
      <c r="D7" s="28" t="s">
        <v>8</v>
      </c>
      <c r="E7" s="28" t="s">
        <v>9</v>
      </c>
      <c r="F7" s="28" t="s">
        <v>7</v>
      </c>
    </row>
    <row r="8" spans="1:6" x14ac:dyDescent="0.35">
      <c r="A8" t="s">
        <v>137</v>
      </c>
    </row>
    <row r="10" spans="1:6" ht="29" x14ac:dyDescent="0.35">
      <c r="A10" t="s">
        <v>4</v>
      </c>
      <c r="B10" t="s">
        <v>5</v>
      </c>
      <c r="C10" t="s">
        <v>138</v>
      </c>
      <c r="D10" s="1" t="s">
        <v>6</v>
      </c>
      <c r="E10" s="1" t="s">
        <v>139</v>
      </c>
    </row>
    <row r="11" spans="1:6" x14ac:dyDescent="0.35">
      <c r="A11" t="s">
        <v>7</v>
      </c>
      <c r="B11">
        <f>COUNTIF(B4:F7,"A")</f>
        <v>4</v>
      </c>
      <c r="C11">
        <f>B11/20</f>
        <v>0.2</v>
      </c>
      <c r="D11">
        <f>C11*100</f>
        <v>20</v>
      </c>
      <c r="E11">
        <f>C11*360</f>
        <v>72</v>
      </c>
    </row>
    <row r="12" spans="1:6" x14ac:dyDescent="0.35">
      <c r="A12" t="s">
        <v>9</v>
      </c>
      <c r="B12">
        <f>COUNTIF(B4:F7,"B")</f>
        <v>11</v>
      </c>
      <c r="C12">
        <f t="shared" ref="C12:C13" si="0">B12/20</f>
        <v>0.55000000000000004</v>
      </c>
      <c r="D12">
        <f t="shared" ref="D12:D13" si="1">C12*100</f>
        <v>55.000000000000007</v>
      </c>
      <c r="E12">
        <f t="shared" ref="E12:E13" si="2">C12*360</f>
        <v>198.00000000000003</v>
      </c>
    </row>
    <row r="13" spans="1:6" x14ac:dyDescent="0.35">
      <c r="A13" t="s">
        <v>8</v>
      </c>
      <c r="B13">
        <f>COUNTIF(B4:F7,"C")</f>
        <v>5</v>
      </c>
      <c r="C13">
        <f t="shared" si="0"/>
        <v>0.25</v>
      </c>
      <c r="D13">
        <f t="shared" si="1"/>
        <v>25</v>
      </c>
      <c r="E13">
        <f t="shared" si="2"/>
        <v>90</v>
      </c>
    </row>
    <row r="14" spans="1:6" x14ac:dyDescent="0.35">
      <c r="B14">
        <f>SUM(B11:B13)</f>
        <v>20</v>
      </c>
      <c r="E14">
        <f>SUM(E11:E13)</f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680-D566-4711-86D5-A8D01F7EF2A9}">
  <dimension ref="A1:J163"/>
  <sheetViews>
    <sheetView topLeftCell="A52" zoomScale="80" zoomScaleNormal="80" workbookViewId="0">
      <selection activeCell="F104" sqref="F104"/>
    </sheetView>
  </sheetViews>
  <sheetFormatPr defaultRowHeight="14.5" x14ac:dyDescent="0.35"/>
  <cols>
    <col min="1" max="1" width="40.1796875" customWidth="1"/>
    <col min="2" max="2" width="18" customWidth="1"/>
  </cols>
  <sheetData>
    <row r="1" spans="1:10" ht="15" customHeight="1" x14ac:dyDescent="0.35">
      <c r="A1" s="2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/>
      <c r="J1" s="3"/>
    </row>
    <row r="2" spans="1:10" ht="15.5" x14ac:dyDescent="0.35">
      <c r="A2" s="4">
        <v>1</v>
      </c>
      <c r="B2" s="5" t="s">
        <v>43</v>
      </c>
      <c r="C2">
        <v>1</v>
      </c>
      <c r="D2" s="6">
        <v>39.5</v>
      </c>
      <c r="E2" t="s">
        <v>44</v>
      </c>
      <c r="F2" t="s">
        <v>45</v>
      </c>
      <c r="G2" t="s">
        <v>46</v>
      </c>
      <c r="H2" s="4">
        <v>32</v>
      </c>
    </row>
    <row r="3" spans="1:10" x14ac:dyDescent="0.35">
      <c r="A3" s="4">
        <v>2</v>
      </c>
      <c r="B3" s="6" t="s">
        <v>47</v>
      </c>
      <c r="C3">
        <v>1</v>
      </c>
      <c r="D3" s="6">
        <v>102.4</v>
      </c>
      <c r="E3" t="s">
        <v>48</v>
      </c>
      <c r="F3" t="s">
        <v>49</v>
      </c>
      <c r="G3" t="s">
        <v>46</v>
      </c>
      <c r="H3" s="4">
        <v>36</v>
      </c>
    </row>
    <row r="4" spans="1:10" x14ac:dyDescent="0.35">
      <c r="A4" s="4">
        <v>3</v>
      </c>
      <c r="B4" s="6" t="s">
        <v>43</v>
      </c>
      <c r="C4">
        <v>1</v>
      </c>
      <c r="D4" s="6">
        <v>22.5</v>
      </c>
      <c r="E4" t="s">
        <v>48</v>
      </c>
      <c r="F4" t="s">
        <v>49</v>
      </c>
      <c r="G4" t="s">
        <v>46</v>
      </c>
      <c r="H4" s="4">
        <v>32</v>
      </c>
    </row>
    <row r="5" spans="1:10" x14ac:dyDescent="0.35">
      <c r="A5" s="4">
        <v>4</v>
      </c>
      <c r="B5" s="6" t="s">
        <v>47</v>
      </c>
      <c r="C5">
        <v>5</v>
      </c>
      <c r="D5" s="6">
        <v>100.4</v>
      </c>
      <c r="E5" t="s">
        <v>48</v>
      </c>
      <c r="F5" t="s">
        <v>49</v>
      </c>
      <c r="G5" t="s">
        <v>46</v>
      </c>
      <c r="H5" s="4">
        <v>28</v>
      </c>
    </row>
    <row r="6" spans="1:10" x14ac:dyDescent="0.35">
      <c r="A6" s="4">
        <v>5</v>
      </c>
      <c r="B6" s="6" t="s">
        <v>43</v>
      </c>
      <c r="C6">
        <v>2</v>
      </c>
      <c r="D6" s="6">
        <v>54</v>
      </c>
      <c r="E6" t="s">
        <v>50</v>
      </c>
      <c r="F6" t="s">
        <v>49</v>
      </c>
      <c r="G6" t="s">
        <v>46</v>
      </c>
      <c r="H6" s="4">
        <v>34</v>
      </c>
    </row>
    <row r="7" spans="1:10" x14ac:dyDescent="0.35">
      <c r="A7" s="4">
        <v>6</v>
      </c>
      <c r="B7" s="6" t="s">
        <v>43</v>
      </c>
      <c r="C7">
        <v>1</v>
      </c>
      <c r="D7" s="6">
        <v>44.5</v>
      </c>
      <c r="E7" t="s">
        <v>50</v>
      </c>
      <c r="F7" t="s">
        <v>49</v>
      </c>
      <c r="G7" t="s">
        <v>46</v>
      </c>
      <c r="H7" s="4">
        <v>44</v>
      </c>
    </row>
    <row r="8" spans="1:10" x14ac:dyDescent="0.35">
      <c r="A8" s="4">
        <v>7</v>
      </c>
      <c r="B8" s="6" t="s">
        <v>47</v>
      </c>
      <c r="C8">
        <v>2</v>
      </c>
      <c r="D8" s="6">
        <v>78</v>
      </c>
      <c r="E8" t="s">
        <v>48</v>
      </c>
      <c r="F8" t="s">
        <v>49</v>
      </c>
      <c r="G8" t="s">
        <v>46</v>
      </c>
      <c r="H8" s="4">
        <v>30</v>
      </c>
    </row>
    <row r="9" spans="1:10" x14ac:dyDescent="0.35">
      <c r="A9" s="4">
        <v>8</v>
      </c>
      <c r="B9" s="6" t="s">
        <v>43</v>
      </c>
      <c r="C9">
        <v>1</v>
      </c>
      <c r="D9" s="6">
        <v>22.5</v>
      </c>
      <c r="E9" t="s">
        <v>51</v>
      </c>
      <c r="F9" t="s">
        <v>49</v>
      </c>
      <c r="G9" t="s">
        <v>46</v>
      </c>
      <c r="H9" s="4">
        <v>40</v>
      </c>
    </row>
    <row r="10" spans="1:10" x14ac:dyDescent="0.35">
      <c r="A10" s="4">
        <v>9</v>
      </c>
      <c r="B10" s="6" t="s">
        <v>47</v>
      </c>
      <c r="C10">
        <v>2</v>
      </c>
      <c r="D10" s="6">
        <v>56.52</v>
      </c>
      <c r="E10" t="s">
        <v>48</v>
      </c>
      <c r="F10" t="s">
        <v>49</v>
      </c>
      <c r="G10" t="s">
        <v>46</v>
      </c>
      <c r="H10" s="4">
        <v>46</v>
      </c>
    </row>
    <row r="11" spans="1:10" x14ac:dyDescent="0.35">
      <c r="A11" s="4">
        <v>10</v>
      </c>
      <c r="B11" s="6" t="s">
        <v>43</v>
      </c>
      <c r="C11">
        <v>1</v>
      </c>
      <c r="D11" s="6">
        <v>44.5</v>
      </c>
      <c r="E11" t="s">
        <v>48</v>
      </c>
      <c r="F11" t="s">
        <v>49</v>
      </c>
      <c r="G11" t="s">
        <v>46</v>
      </c>
      <c r="H11" s="4">
        <v>36</v>
      </c>
    </row>
    <row r="12" spans="1:10" x14ac:dyDescent="0.35">
      <c r="A12" s="4">
        <v>11</v>
      </c>
      <c r="B12" s="6" t="s">
        <v>43</v>
      </c>
      <c r="C12">
        <v>1</v>
      </c>
      <c r="D12" s="6">
        <v>29.5</v>
      </c>
      <c r="E12" t="s">
        <v>48</v>
      </c>
      <c r="F12" t="s">
        <v>49</v>
      </c>
      <c r="G12" t="s">
        <v>46</v>
      </c>
      <c r="H12" s="4">
        <v>48</v>
      </c>
    </row>
    <row r="13" spans="1:10" x14ac:dyDescent="0.35">
      <c r="A13" s="4">
        <v>12</v>
      </c>
      <c r="B13" s="6" t="s">
        <v>47</v>
      </c>
      <c r="C13">
        <v>1</v>
      </c>
      <c r="D13" s="6">
        <v>31.6</v>
      </c>
      <c r="E13" t="s">
        <v>48</v>
      </c>
      <c r="F13" t="s">
        <v>49</v>
      </c>
      <c r="G13" t="s">
        <v>46</v>
      </c>
      <c r="H13" s="4">
        <v>40</v>
      </c>
    </row>
    <row r="14" spans="1:10" x14ac:dyDescent="0.35">
      <c r="A14" s="4">
        <v>13</v>
      </c>
      <c r="B14" s="6" t="s">
        <v>47</v>
      </c>
      <c r="C14">
        <v>9</v>
      </c>
      <c r="D14" s="6">
        <v>160.4</v>
      </c>
      <c r="E14" t="s">
        <v>51</v>
      </c>
      <c r="F14" t="s">
        <v>49</v>
      </c>
      <c r="G14" t="s">
        <v>46</v>
      </c>
      <c r="H14" s="4">
        <v>40</v>
      </c>
    </row>
    <row r="15" spans="1:10" x14ac:dyDescent="0.35">
      <c r="A15" s="4">
        <v>14</v>
      </c>
      <c r="B15" s="6" t="s">
        <v>47</v>
      </c>
      <c r="C15">
        <v>2</v>
      </c>
      <c r="D15" s="6">
        <v>64.5</v>
      </c>
      <c r="E15" t="s">
        <v>51</v>
      </c>
      <c r="F15" t="s">
        <v>49</v>
      </c>
      <c r="G15" t="s">
        <v>46</v>
      </c>
      <c r="H15" s="4">
        <v>46</v>
      </c>
    </row>
    <row r="16" spans="1:10" x14ac:dyDescent="0.35">
      <c r="A16" s="4">
        <v>15</v>
      </c>
      <c r="B16" s="6" t="s">
        <v>43</v>
      </c>
      <c r="C16">
        <v>1</v>
      </c>
      <c r="D16" s="6">
        <v>49.5</v>
      </c>
      <c r="E16" t="s">
        <v>51</v>
      </c>
      <c r="F16" t="s">
        <v>45</v>
      </c>
      <c r="G16" t="s">
        <v>52</v>
      </c>
      <c r="H16" s="4">
        <v>24</v>
      </c>
    </row>
    <row r="17" spans="1:8" x14ac:dyDescent="0.35">
      <c r="A17" s="4">
        <v>16</v>
      </c>
      <c r="B17" s="6" t="s">
        <v>47</v>
      </c>
      <c r="C17">
        <v>2</v>
      </c>
      <c r="D17" s="6">
        <v>71.400000000000006</v>
      </c>
      <c r="E17" t="s">
        <v>48</v>
      </c>
      <c r="F17" t="s">
        <v>45</v>
      </c>
      <c r="G17" t="s">
        <v>52</v>
      </c>
      <c r="H17" s="4">
        <v>36</v>
      </c>
    </row>
    <row r="18" spans="1:8" x14ac:dyDescent="0.35">
      <c r="A18" s="4">
        <v>17</v>
      </c>
      <c r="B18" s="6" t="s">
        <v>47</v>
      </c>
      <c r="C18">
        <v>3</v>
      </c>
      <c r="D18" s="6">
        <v>94</v>
      </c>
      <c r="E18" t="s">
        <v>48</v>
      </c>
      <c r="F18" t="s">
        <v>49</v>
      </c>
      <c r="G18" t="s">
        <v>52</v>
      </c>
      <c r="H18" s="4">
        <v>22</v>
      </c>
    </row>
    <row r="19" spans="1:8" x14ac:dyDescent="0.35">
      <c r="A19" s="4">
        <v>18</v>
      </c>
      <c r="B19" s="6" t="s">
        <v>43</v>
      </c>
      <c r="C19">
        <v>3</v>
      </c>
      <c r="D19" s="6">
        <v>54.5</v>
      </c>
      <c r="E19" t="s">
        <v>44</v>
      </c>
      <c r="F19" t="s">
        <v>49</v>
      </c>
      <c r="G19" t="s">
        <v>46</v>
      </c>
      <c r="H19" s="4">
        <v>40</v>
      </c>
    </row>
    <row r="20" spans="1:8" x14ac:dyDescent="0.35">
      <c r="A20" s="4">
        <v>19</v>
      </c>
      <c r="B20" s="6" t="s">
        <v>47</v>
      </c>
      <c r="C20">
        <v>2</v>
      </c>
      <c r="D20" s="6">
        <v>38.5</v>
      </c>
      <c r="E20" t="s">
        <v>50</v>
      </c>
      <c r="F20" t="s">
        <v>49</v>
      </c>
      <c r="G20" t="s">
        <v>46</v>
      </c>
      <c r="H20" s="4">
        <v>32</v>
      </c>
    </row>
    <row r="21" spans="1:8" x14ac:dyDescent="0.35">
      <c r="A21" s="4">
        <v>20</v>
      </c>
      <c r="B21" s="6" t="s">
        <v>47</v>
      </c>
      <c r="C21">
        <v>6</v>
      </c>
      <c r="D21" s="6">
        <v>44.8</v>
      </c>
      <c r="E21" t="s">
        <v>48</v>
      </c>
      <c r="F21" t="s">
        <v>49</v>
      </c>
      <c r="G21" t="s">
        <v>46</v>
      </c>
      <c r="H21" s="4">
        <v>56</v>
      </c>
    </row>
    <row r="22" spans="1:8" x14ac:dyDescent="0.35">
      <c r="A22" s="4">
        <v>21</v>
      </c>
      <c r="B22" s="6" t="s">
        <v>47</v>
      </c>
      <c r="C22">
        <v>1</v>
      </c>
      <c r="D22" s="6">
        <v>31.6</v>
      </c>
      <c r="E22" t="s">
        <v>48</v>
      </c>
      <c r="F22" t="s">
        <v>49</v>
      </c>
      <c r="G22" t="s">
        <v>52</v>
      </c>
      <c r="H22" s="4">
        <v>28</v>
      </c>
    </row>
    <row r="23" spans="1:8" x14ac:dyDescent="0.35">
      <c r="A23" s="4">
        <v>22</v>
      </c>
      <c r="B23" s="6" t="s">
        <v>47</v>
      </c>
      <c r="C23">
        <v>4</v>
      </c>
      <c r="D23" s="6">
        <v>70.819999999999993</v>
      </c>
      <c r="E23" t="s">
        <v>48</v>
      </c>
      <c r="F23" t="s">
        <v>49</v>
      </c>
      <c r="G23" t="s">
        <v>46</v>
      </c>
      <c r="H23" s="4">
        <v>38</v>
      </c>
    </row>
    <row r="24" spans="1:8" x14ac:dyDescent="0.35">
      <c r="A24" s="4">
        <v>23</v>
      </c>
      <c r="B24" s="6" t="s">
        <v>47</v>
      </c>
      <c r="C24">
        <v>7</v>
      </c>
      <c r="D24" s="6">
        <v>266</v>
      </c>
      <c r="E24" t="s">
        <v>53</v>
      </c>
      <c r="F24" t="s">
        <v>49</v>
      </c>
      <c r="G24" t="s">
        <v>46</v>
      </c>
      <c r="H24" s="4">
        <v>50</v>
      </c>
    </row>
    <row r="25" spans="1:8" x14ac:dyDescent="0.35">
      <c r="A25" s="4">
        <v>24</v>
      </c>
      <c r="B25" s="6" t="s">
        <v>43</v>
      </c>
      <c r="C25">
        <v>2</v>
      </c>
      <c r="D25" s="6">
        <v>74</v>
      </c>
      <c r="E25" t="s">
        <v>48</v>
      </c>
      <c r="F25" t="s">
        <v>49</v>
      </c>
      <c r="G25" t="s">
        <v>46</v>
      </c>
      <c r="H25" s="4">
        <v>42</v>
      </c>
    </row>
    <row r="26" spans="1:8" x14ac:dyDescent="0.35">
      <c r="A26" s="4">
        <v>25</v>
      </c>
      <c r="B26" s="6" t="s">
        <v>47</v>
      </c>
      <c r="C26">
        <v>2</v>
      </c>
      <c r="D26" s="6">
        <v>39.5</v>
      </c>
      <c r="E26" t="s">
        <v>51</v>
      </c>
      <c r="F26" t="s">
        <v>45</v>
      </c>
      <c r="G26" t="s">
        <v>46</v>
      </c>
      <c r="H26" s="4">
        <v>48</v>
      </c>
    </row>
    <row r="27" spans="1:8" x14ac:dyDescent="0.35">
      <c r="A27" s="4">
        <v>26</v>
      </c>
      <c r="B27" s="6" t="s">
        <v>47</v>
      </c>
      <c r="C27">
        <v>1</v>
      </c>
      <c r="D27" s="6">
        <v>30.02</v>
      </c>
      <c r="E27" t="s">
        <v>48</v>
      </c>
      <c r="F27" t="s">
        <v>49</v>
      </c>
      <c r="G27" t="s">
        <v>46</v>
      </c>
      <c r="H27" s="4">
        <v>60</v>
      </c>
    </row>
    <row r="28" spans="1:8" x14ac:dyDescent="0.35">
      <c r="A28" s="4">
        <v>27</v>
      </c>
      <c r="B28" s="6" t="s">
        <v>43</v>
      </c>
      <c r="C28">
        <v>1</v>
      </c>
      <c r="D28" s="6">
        <v>44.5</v>
      </c>
      <c r="E28" t="s">
        <v>48</v>
      </c>
      <c r="F28" t="s">
        <v>49</v>
      </c>
      <c r="G28" t="s">
        <v>46</v>
      </c>
      <c r="H28" s="4">
        <v>54</v>
      </c>
    </row>
    <row r="29" spans="1:8" x14ac:dyDescent="0.35">
      <c r="A29" s="4">
        <v>28</v>
      </c>
      <c r="B29" s="6" t="s">
        <v>47</v>
      </c>
      <c r="C29">
        <v>5</v>
      </c>
      <c r="D29" s="6">
        <v>192.8</v>
      </c>
      <c r="E29" t="s">
        <v>48</v>
      </c>
      <c r="F29" t="s">
        <v>49</v>
      </c>
      <c r="G29" t="s">
        <v>52</v>
      </c>
      <c r="H29" s="4">
        <v>42</v>
      </c>
    </row>
    <row r="30" spans="1:8" x14ac:dyDescent="0.35">
      <c r="A30" s="4">
        <v>29</v>
      </c>
      <c r="B30" s="6" t="s">
        <v>47</v>
      </c>
      <c r="C30">
        <v>3</v>
      </c>
      <c r="D30" s="6">
        <v>71.2</v>
      </c>
      <c r="E30" t="s">
        <v>48</v>
      </c>
      <c r="F30" t="s">
        <v>49</v>
      </c>
      <c r="G30" t="s">
        <v>46</v>
      </c>
      <c r="H30" s="4">
        <v>32</v>
      </c>
    </row>
    <row r="31" spans="1:8" x14ac:dyDescent="0.35">
      <c r="A31" s="4">
        <v>30</v>
      </c>
      <c r="B31" s="6" t="s">
        <v>47</v>
      </c>
      <c r="C31">
        <v>1</v>
      </c>
      <c r="D31" s="6">
        <v>18</v>
      </c>
      <c r="E31" t="s">
        <v>48</v>
      </c>
      <c r="F31" t="s">
        <v>49</v>
      </c>
      <c r="G31" t="s">
        <v>46</v>
      </c>
      <c r="H31" s="4">
        <v>70</v>
      </c>
    </row>
    <row r="32" spans="1:8" x14ac:dyDescent="0.35">
      <c r="A32" s="4">
        <v>31</v>
      </c>
      <c r="B32" s="6" t="s">
        <v>47</v>
      </c>
      <c r="C32">
        <v>2</v>
      </c>
      <c r="D32" s="6">
        <v>63.2</v>
      </c>
      <c r="E32" t="s">
        <v>50</v>
      </c>
      <c r="F32" t="s">
        <v>49</v>
      </c>
      <c r="G32" t="s">
        <v>46</v>
      </c>
      <c r="H32" s="4">
        <v>28</v>
      </c>
    </row>
    <row r="33" spans="1:8" x14ac:dyDescent="0.35">
      <c r="A33" s="4">
        <v>32</v>
      </c>
      <c r="B33" s="6" t="s">
        <v>43</v>
      </c>
      <c r="C33">
        <v>1</v>
      </c>
      <c r="D33" s="6">
        <v>75</v>
      </c>
      <c r="E33" t="s">
        <v>48</v>
      </c>
      <c r="F33" t="s">
        <v>49</v>
      </c>
      <c r="G33" t="s">
        <v>46</v>
      </c>
      <c r="H33" s="4">
        <v>52</v>
      </c>
    </row>
    <row r="34" spans="1:8" x14ac:dyDescent="0.35">
      <c r="A34" s="4">
        <v>33</v>
      </c>
      <c r="B34" s="6" t="s">
        <v>47</v>
      </c>
      <c r="C34">
        <v>3</v>
      </c>
      <c r="D34" s="6">
        <v>63.2</v>
      </c>
      <c r="E34" t="s">
        <v>48</v>
      </c>
      <c r="F34" t="s">
        <v>49</v>
      </c>
      <c r="G34" t="s">
        <v>46</v>
      </c>
      <c r="H34" s="4">
        <v>44</v>
      </c>
    </row>
    <row r="35" spans="1:8" x14ac:dyDescent="0.35">
      <c r="A35" s="4">
        <v>34</v>
      </c>
      <c r="B35" s="6" t="s">
        <v>43</v>
      </c>
      <c r="C35">
        <v>1</v>
      </c>
      <c r="D35" s="6">
        <v>40</v>
      </c>
      <c r="E35" t="s">
        <v>48</v>
      </c>
      <c r="F35" t="s">
        <v>49</v>
      </c>
      <c r="G35" t="s">
        <v>46</v>
      </c>
      <c r="H35" s="4">
        <v>34</v>
      </c>
    </row>
    <row r="36" spans="1:8" x14ac:dyDescent="0.35">
      <c r="A36" s="4">
        <v>35</v>
      </c>
      <c r="B36" s="6" t="s">
        <v>47</v>
      </c>
      <c r="C36">
        <v>5</v>
      </c>
      <c r="D36" s="6">
        <v>105.5</v>
      </c>
      <c r="E36" t="s">
        <v>50</v>
      </c>
      <c r="F36" t="s">
        <v>49</v>
      </c>
      <c r="G36" t="s">
        <v>46</v>
      </c>
      <c r="H36" s="4">
        <v>56</v>
      </c>
    </row>
    <row r="37" spans="1:8" x14ac:dyDescent="0.35">
      <c r="A37" s="4">
        <v>36</v>
      </c>
      <c r="B37" s="6" t="s">
        <v>43</v>
      </c>
      <c r="C37">
        <v>1</v>
      </c>
      <c r="D37" s="6">
        <v>29.5</v>
      </c>
      <c r="E37" t="s">
        <v>50</v>
      </c>
      <c r="F37" t="s">
        <v>45</v>
      </c>
      <c r="G37" t="s">
        <v>52</v>
      </c>
      <c r="H37" s="4">
        <v>36</v>
      </c>
    </row>
    <row r="38" spans="1:8" x14ac:dyDescent="0.35">
      <c r="A38" s="4">
        <v>37</v>
      </c>
      <c r="B38" s="6" t="s">
        <v>43</v>
      </c>
      <c r="C38">
        <v>2</v>
      </c>
      <c r="D38" s="6">
        <v>102.5</v>
      </c>
      <c r="E38" t="s">
        <v>51</v>
      </c>
      <c r="F38" t="s">
        <v>49</v>
      </c>
      <c r="G38" t="s">
        <v>52</v>
      </c>
      <c r="H38" s="4">
        <v>42</v>
      </c>
    </row>
    <row r="39" spans="1:8" x14ac:dyDescent="0.35">
      <c r="A39" s="4">
        <v>38</v>
      </c>
      <c r="B39" s="6" t="s">
        <v>47</v>
      </c>
      <c r="C39">
        <v>6</v>
      </c>
      <c r="D39" s="6">
        <v>117.5</v>
      </c>
      <c r="E39" t="s">
        <v>48</v>
      </c>
      <c r="F39" t="s">
        <v>49</v>
      </c>
      <c r="G39" t="s">
        <v>46</v>
      </c>
      <c r="H39" s="4">
        <v>50</v>
      </c>
    </row>
    <row r="40" spans="1:8" x14ac:dyDescent="0.35">
      <c r="A40" s="4">
        <v>39</v>
      </c>
      <c r="B40" s="6" t="s">
        <v>47</v>
      </c>
      <c r="C40">
        <v>5</v>
      </c>
      <c r="D40" s="6">
        <v>13.23</v>
      </c>
      <c r="E40" t="s">
        <v>48</v>
      </c>
      <c r="F40" t="s">
        <v>49</v>
      </c>
      <c r="G40" t="s">
        <v>46</v>
      </c>
      <c r="H40" s="4">
        <v>44</v>
      </c>
    </row>
    <row r="41" spans="1:8" x14ac:dyDescent="0.35">
      <c r="A41" s="4">
        <v>40</v>
      </c>
      <c r="B41" s="6" t="s">
        <v>43</v>
      </c>
      <c r="C41">
        <v>2</v>
      </c>
      <c r="D41" s="6">
        <v>52.5</v>
      </c>
      <c r="E41" t="s">
        <v>48</v>
      </c>
      <c r="F41" t="s">
        <v>49</v>
      </c>
      <c r="G41" t="s">
        <v>46</v>
      </c>
      <c r="H41" s="4">
        <v>58</v>
      </c>
    </row>
    <row r="42" spans="1:8" x14ac:dyDescent="0.35">
      <c r="A42" s="4">
        <v>41</v>
      </c>
      <c r="B42" s="6" t="s">
        <v>47</v>
      </c>
      <c r="C42">
        <v>13</v>
      </c>
      <c r="D42" s="6">
        <v>198.8</v>
      </c>
      <c r="E42" t="s">
        <v>48</v>
      </c>
      <c r="F42" t="s">
        <v>49</v>
      </c>
      <c r="G42" t="s">
        <v>46</v>
      </c>
      <c r="H42" s="4">
        <v>42</v>
      </c>
    </row>
    <row r="43" spans="1:8" x14ac:dyDescent="0.35">
      <c r="A43" s="4">
        <v>42</v>
      </c>
      <c r="B43" s="6" t="s">
        <v>47</v>
      </c>
      <c r="C43">
        <v>4</v>
      </c>
      <c r="D43" s="6">
        <v>19.5</v>
      </c>
      <c r="E43" t="s">
        <v>51</v>
      </c>
      <c r="F43" t="s">
        <v>49</v>
      </c>
      <c r="G43" t="s">
        <v>46</v>
      </c>
      <c r="H43" s="4">
        <v>46</v>
      </c>
    </row>
    <row r="44" spans="1:8" x14ac:dyDescent="0.35">
      <c r="A44" s="4">
        <v>43</v>
      </c>
      <c r="B44" s="6" t="s">
        <v>43</v>
      </c>
      <c r="C44">
        <v>2</v>
      </c>
      <c r="D44" s="6">
        <v>123.5</v>
      </c>
      <c r="E44" t="s">
        <v>48</v>
      </c>
      <c r="F44" t="s">
        <v>49</v>
      </c>
      <c r="G44" t="s">
        <v>46</v>
      </c>
      <c r="H44" s="4">
        <v>48</v>
      </c>
    </row>
    <row r="45" spans="1:8" x14ac:dyDescent="0.35">
      <c r="A45" s="4">
        <v>44</v>
      </c>
      <c r="B45" s="6" t="s">
        <v>47</v>
      </c>
      <c r="C45">
        <v>1</v>
      </c>
      <c r="D45" s="6">
        <v>62.4</v>
      </c>
      <c r="E45" t="s">
        <v>48</v>
      </c>
      <c r="F45" t="s">
        <v>49</v>
      </c>
      <c r="G45" t="s">
        <v>46</v>
      </c>
      <c r="H45" s="4">
        <v>54</v>
      </c>
    </row>
    <row r="46" spans="1:8" x14ac:dyDescent="0.35">
      <c r="A46" s="4">
        <v>45</v>
      </c>
      <c r="B46" s="6" t="s">
        <v>47</v>
      </c>
      <c r="C46">
        <v>2</v>
      </c>
      <c r="D46" s="6">
        <v>23.8</v>
      </c>
      <c r="E46" t="s">
        <v>48</v>
      </c>
      <c r="F46" t="s">
        <v>49</v>
      </c>
      <c r="G46" t="s">
        <v>46</v>
      </c>
      <c r="H46" s="4">
        <v>38</v>
      </c>
    </row>
    <row r="47" spans="1:8" x14ac:dyDescent="0.35">
      <c r="A47" s="4">
        <v>46</v>
      </c>
      <c r="B47" s="6" t="s">
        <v>47</v>
      </c>
      <c r="C47">
        <v>2</v>
      </c>
      <c r="D47" s="6">
        <v>39.6</v>
      </c>
      <c r="E47" t="s">
        <v>48</v>
      </c>
      <c r="F47" t="s">
        <v>49</v>
      </c>
      <c r="G47" t="s">
        <v>46</v>
      </c>
      <c r="H47" s="4">
        <v>60</v>
      </c>
    </row>
    <row r="48" spans="1:8" x14ac:dyDescent="0.35">
      <c r="A48" s="4">
        <v>47</v>
      </c>
      <c r="B48" s="6" t="s">
        <v>43</v>
      </c>
      <c r="C48">
        <v>1</v>
      </c>
      <c r="D48" s="6">
        <v>25</v>
      </c>
      <c r="E48" t="s">
        <v>50</v>
      </c>
      <c r="F48" t="s">
        <v>49</v>
      </c>
      <c r="G48" t="s">
        <v>46</v>
      </c>
      <c r="H48" s="4">
        <v>46</v>
      </c>
    </row>
    <row r="49" spans="1:8" x14ac:dyDescent="0.35">
      <c r="A49" s="4">
        <v>48</v>
      </c>
      <c r="B49" s="6" t="s">
        <v>47</v>
      </c>
      <c r="C49">
        <v>3</v>
      </c>
      <c r="D49" s="6">
        <v>63.64</v>
      </c>
      <c r="E49" t="s">
        <v>48</v>
      </c>
      <c r="F49" t="s">
        <v>49</v>
      </c>
      <c r="G49" t="s">
        <v>46</v>
      </c>
      <c r="H49" s="4">
        <v>30</v>
      </c>
    </row>
    <row r="50" spans="1:8" x14ac:dyDescent="0.35">
      <c r="A50" s="4">
        <v>49</v>
      </c>
      <c r="B50" s="6" t="s">
        <v>47</v>
      </c>
      <c r="C50">
        <v>1</v>
      </c>
      <c r="D50" s="6">
        <v>14.82</v>
      </c>
      <c r="E50" t="s">
        <v>48</v>
      </c>
      <c r="F50" t="s">
        <v>49</v>
      </c>
      <c r="G50" t="s">
        <v>46</v>
      </c>
      <c r="H50" s="4">
        <v>32</v>
      </c>
    </row>
    <row r="51" spans="1:8" x14ac:dyDescent="0.35">
      <c r="A51" s="4">
        <v>50</v>
      </c>
      <c r="B51" s="6" t="s">
        <v>47</v>
      </c>
      <c r="C51">
        <v>9</v>
      </c>
      <c r="D51" s="6">
        <v>145.19999999999999</v>
      </c>
      <c r="E51" t="s">
        <v>50</v>
      </c>
      <c r="F51" t="s">
        <v>49</v>
      </c>
      <c r="G51" t="s">
        <v>46</v>
      </c>
      <c r="H51" s="4">
        <v>46</v>
      </c>
    </row>
    <row r="52" spans="1:8" x14ac:dyDescent="0.35">
      <c r="A52" s="4">
        <v>51</v>
      </c>
      <c r="B52" s="6" t="s">
        <v>47</v>
      </c>
      <c r="C52">
        <v>6</v>
      </c>
      <c r="D52" s="6">
        <v>176.62</v>
      </c>
      <c r="E52" t="s">
        <v>48</v>
      </c>
      <c r="F52" t="s">
        <v>49</v>
      </c>
      <c r="G52" t="s">
        <v>46</v>
      </c>
      <c r="H52" s="4">
        <v>38</v>
      </c>
    </row>
    <row r="53" spans="1:8" x14ac:dyDescent="0.35">
      <c r="A53" s="4">
        <v>52</v>
      </c>
      <c r="B53" s="6" t="s">
        <v>47</v>
      </c>
      <c r="C53">
        <v>5</v>
      </c>
      <c r="D53" s="6">
        <v>118.8</v>
      </c>
      <c r="E53" t="s">
        <v>48</v>
      </c>
      <c r="F53" t="s">
        <v>45</v>
      </c>
      <c r="G53" t="s">
        <v>46</v>
      </c>
      <c r="H53" s="4">
        <v>68</v>
      </c>
    </row>
    <row r="54" spans="1:8" x14ac:dyDescent="0.35">
      <c r="A54" s="4">
        <v>53</v>
      </c>
      <c r="B54" s="6" t="s">
        <v>43</v>
      </c>
      <c r="C54">
        <v>1</v>
      </c>
      <c r="D54" s="6">
        <v>58</v>
      </c>
      <c r="E54" t="s">
        <v>44</v>
      </c>
      <c r="F54" t="s">
        <v>49</v>
      </c>
      <c r="G54" t="s">
        <v>52</v>
      </c>
      <c r="H54" s="4">
        <v>78</v>
      </c>
    </row>
    <row r="55" spans="1:8" x14ac:dyDescent="0.35">
      <c r="A55" s="4">
        <v>54</v>
      </c>
      <c r="B55" s="6" t="s">
        <v>43</v>
      </c>
      <c r="C55">
        <v>2</v>
      </c>
      <c r="D55" s="6">
        <v>74</v>
      </c>
      <c r="E55" t="s">
        <v>51</v>
      </c>
      <c r="F55" t="s">
        <v>49</v>
      </c>
      <c r="G55" t="s">
        <v>52</v>
      </c>
      <c r="H55" s="4">
        <v>20</v>
      </c>
    </row>
    <row r="56" spans="1:8" x14ac:dyDescent="0.35">
      <c r="A56" s="4">
        <v>55</v>
      </c>
      <c r="B56" s="6" t="s">
        <v>43</v>
      </c>
      <c r="C56">
        <v>2</v>
      </c>
      <c r="D56" s="6">
        <v>49.5</v>
      </c>
      <c r="E56" t="s">
        <v>50</v>
      </c>
      <c r="F56" t="s">
        <v>49</v>
      </c>
      <c r="G56" t="s">
        <v>46</v>
      </c>
      <c r="H56" s="4">
        <v>32</v>
      </c>
    </row>
    <row r="57" spans="1:8" x14ac:dyDescent="0.35">
      <c r="A57" s="4">
        <v>56</v>
      </c>
      <c r="B57" s="6" t="s">
        <v>47</v>
      </c>
      <c r="C57">
        <v>3</v>
      </c>
      <c r="D57" s="6">
        <v>141.6</v>
      </c>
      <c r="E57" t="s">
        <v>48</v>
      </c>
      <c r="F57" t="s">
        <v>49</v>
      </c>
      <c r="G57" t="s">
        <v>46</v>
      </c>
      <c r="H57" s="4">
        <v>38</v>
      </c>
    </row>
    <row r="58" spans="1:8" x14ac:dyDescent="0.35">
      <c r="A58" s="4">
        <v>57</v>
      </c>
      <c r="B58" s="6" t="s">
        <v>47</v>
      </c>
      <c r="C58">
        <v>6</v>
      </c>
      <c r="D58" s="6">
        <v>123.1</v>
      </c>
      <c r="E58" t="s">
        <v>48</v>
      </c>
      <c r="F58" t="s">
        <v>49</v>
      </c>
      <c r="G58" t="s">
        <v>46</v>
      </c>
      <c r="H58" s="4">
        <v>54</v>
      </c>
    </row>
    <row r="59" spans="1:8" x14ac:dyDescent="0.35">
      <c r="A59" s="4">
        <v>58</v>
      </c>
      <c r="B59" s="6" t="s">
        <v>47</v>
      </c>
      <c r="C59">
        <v>2</v>
      </c>
      <c r="D59" s="6">
        <v>80.400000000000006</v>
      </c>
      <c r="E59" t="s">
        <v>48</v>
      </c>
      <c r="F59" t="s">
        <v>49</v>
      </c>
      <c r="G59" t="s">
        <v>46</v>
      </c>
      <c r="H59" s="4">
        <v>48</v>
      </c>
    </row>
    <row r="60" spans="1:8" x14ac:dyDescent="0.35">
      <c r="A60" s="4">
        <v>59</v>
      </c>
      <c r="B60" s="6" t="s">
        <v>47</v>
      </c>
      <c r="C60">
        <v>4</v>
      </c>
      <c r="D60" s="6">
        <v>65.2</v>
      </c>
      <c r="E60" t="s">
        <v>50</v>
      </c>
      <c r="F60" t="s">
        <v>49</v>
      </c>
      <c r="G60" t="s">
        <v>46</v>
      </c>
      <c r="H60" s="4">
        <v>46</v>
      </c>
    </row>
    <row r="61" spans="1:8" x14ac:dyDescent="0.35">
      <c r="A61" s="4">
        <v>60</v>
      </c>
      <c r="B61" s="6" t="s">
        <v>47</v>
      </c>
      <c r="C61">
        <v>4</v>
      </c>
      <c r="D61" s="6">
        <v>113</v>
      </c>
      <c r="E61" t="s">
        <v>48</v>
      </c>
      <c r="F61" t="s">
        <v>49</v>
      </c>
      <c r="G61" t="s">
        <v>52</v>
      </c>
      <c r="H61" s="4">
        <v>50</v>
      </c>
    </row>
    <row r="62" spans="1:8" x14ac:dyDescent="0.35">
      <c r="A62" s="4">
        <v>61</v>
      </c>
      <c r="B62" s="6" t="s">
        <v>47</v>
      </c>
      <c r="C62">
        <v>1</v>
      </c>
      <c r="D62" s="6">
        <v>108.8</v>
      </c>
      <c r="E62" t="s">
        <v>48</v>
      </c>
      <c r="F62" t="s">
        <v>49</v>
      </c>
      <c r="G62" t="s">
        <v>46</v>
      </c>
      <c r="H62" s="4">
        <v>46</v>
      </c>
    </row>
    <row r="63" spans="1:8" x14ac:dyDescent="0.35">
      <c r="A63" s="4">
        <v>62</v>
      </c>
      <c r="B63" s="6" t="s">
        <v>47</v>
      </c>
      <c r="C63">
        <v>3</v>
      </c>
      <c r="D63" s="6">
        <v>59.91</v>
      </c>
      <c r="E63" t="s">
        <v>48</v>
      </c>
      <c r="F63" t="s">
        <v>49</v>
      </c>
      <c r="G63" t="s">
        <v>52</v>
      </c>
      <c r="H63" s="4">
        <v>30</v>
      </c>
    </row>
    <row r="64" spans="1:8" x14ac:dyDescent="0.35">
      <c r="A64" s="4">
        <v>63</v>
      </c>
      <c r="B64" s="6" t="s">
        <v>47</v>
      </c>
      <c r="C64">
        <v>5</v>
      </c>
      <c r="D64" s="6">
        <v>53.6</v>
      </c>
      <c r="E64" t="s">
        <v>48</v>
      </c>
      <c r="F64" t="s">
        <v>49</v>
      </c>
      <c r="G64" t="s">
        <v>46</v>
      </c>
      <c r="H64" s="4">
        <v>54</v>
      </c>
    </row>
    <row r="65" spans="1:9" x14ac:dyDescent="0.35">
      <c r="A65" s="4">
        <v>64</v>
      </c>
      <c r="B65" s="6" t="s">
        <v>47</v>
      </c>
      <c r="C65">
        <v>1</v>
      </c>
      <c r="D65" s="6">
        <v>31.6</v>
      </c>
      <c r="E65" t="s">
        <v>48</v>
      </c>
      <c r="F65" t="s">
        <v>49</v>
      </c>
      <c r="G65" t="s">
        <v>52</v>
      </c>
      <c r="H65" s="4">
        <v>42</v>
      </c>
    </row>
    <row r="66" spans="1:9" x14ac:dyDescent="0.35">
      <c r="A66" s="4">
        <v>65</v>
      </c>
      <c r="B66" s="6" t="s">
        <v>47</v>
      </c>
      <c r="C66">
        <v>2</v>
      </c>
      <c r="D66" s="6">
        <v>49.5</v>
      </c>
      <c r="E66" t="s">
        <v>48</v>
      </c>
      <c r="F66" t="s">
        <v>49</v>
      </c>
      <c r="G66" t="s">
        <v>46</v>
      </c>
      <c r="H66" s="4">
        <v>48</v>
      </c>
    </row>
    <row r="67" spans="1:9" x14ac:dyDescent="0.35">
      <c r="A67" s="4">
        <v>66</v>
      </c>
      <c r="B67" s="6" t="s">
        <v>47</v>
      </c>
      <c r="C67">
        <v>1</v>
      </c>
      <c r="D67" s="6">
        <v>39.6</v>
      </c>
      <c r="E67" t="s">
        <v>48</v>
      </c>
      <c r="F67" t="s">
        <v>49</v>
      </c>
      <c r="G67" t="s">
        <v>46</v>
      </c>
      <c r="H67" s="4">
        <v>62</v>
      </c>
    </row>
    <row r="68" spans="1:9" x14ac:dyDescent="0.35">
      <c r="A68" s="4">
        <v>67</v>
      </c>
      <c r="B68" s="6" t="s">
        <v>47</v>
      </c>
      <c r="C68">
        <v>2</v>
      </c>
      <c r="D68" s="6">
        <v>59.5</v>
      </c>
      <c r="E68" t="s">
        <v>48</v>
      </c>
      <c r="F68" t="s">
        <v>49</v>
      </c>
      <c r="G68" t="s">
        <v>46</v>
      </c>
      <c r="H68" s="4">
        <v>34</v>
      </c>
    </row>
    <row r="69" spans="1:9" x14ac:dyDescent="0.35">
      <c r="A69" s="4">
        <v>68</v>
      </c>
      <c r="B69" s="6" t="s">
        <v>47</v>
      </c>
      <c r="C69">
        <v>5</v>
      </c>
      <c r="D69" s="6">
        <v>146.80000000000001</v>
      </c>
      <c r="E69" t="s">
        <v>48</v>
      </c>
      <c r="F69" t="s">
        <v>49</v>
      </c>
      <c r="G69" t="s">
        <v>46</v>
      </c>
      <c r="H69" s="4">
        <v>28</v>
      </c>
    </row>
    <row r="70" spans="1:9" x14ac:dyDescent="0.35">
      <c r="A70" s="4">
        <v>69</v>
      </c>
      <c r="B70" s="6" t="s">
        <v>47</v>
      </c>
      <c r="C70">
        <v>2</v>
      </c>
      <c r="D70" s="6">
        <v>47.2</v>
      </c>
      <c r="E70" t="s">
        <v>48</v>
      </c>
      <c r="F70" t="s">
        <v>45</v>
      </c>
      <c r="G70" t="s">
        <v>46</v>
      </c>
      <c r="H70" s="4">
        <v>46</v>
      </c>
    </row>
    <row r="71" spans="1:9" x14ac:dyDescent="0.35">
      <c r="A71" s="4">
        <v>70</v>
      </c>
      <c r="B71" s="6" t="s">
        <v>47</v>
      </c>
      <c r="C71">
        <v>8</v>
      </c>
      <c r="D71" s="6">
        <v>95.05</v>
      </c>
      <c r="E71" t="s">
        <v>48</v>
      </c>
      <c r="F71" t="s">
        <v>49</v>
      </c>
      <c r="G71" t="s">
        <v>46</v>
      </c>
      <c r="H71" s="4">
        <v>54</v>
      </c>
    </row>
    <row r="72" spans="1:9" x14ac:dyDescent="0.35">
      <c r="A72" s="4">
        <v>71</v>
      </c>
      <c r="B72" s="6" t="s">
        <v>47</v>
      </c>
      <c r="C72">
        <v>5</v>
      </c>
      <c r="D72" s="6">
        <v>155.32</v>
      </c>
      <c r="E72" t="s">
        <v>48</v>
      </c>
      <c r="F72" t="s">
        <v>49</v>
      </c>
      <c r="G72" t="s">
        <v>46</v>
      </c>
      <c r="H72" s="4">
        <v>30</v>
      </c>
      <c r="I72" s="6"/>
    </row>
    <row r="73" spans="1:9" x14ac:dyDescent="0.35">
      <c r="A73" s="4">
        <v>72</v>
      </c>
      <c r="B73" s="6" t="s">
        <v>47</v>
      </c>
      <c r="C73">
        <v>4</v>
      </c>
      <c r="D73" s="6">
        <v>58</v>
      </c>
      <c r="E73" t="s">
        <v>50</v>
      </c>
      <c r="F73" t="s">
        <v>49</v>
      </c>
      <c r="G73" t="s">
        <v>46</v>
      </c>
      <c r="H73" s="4">
        <v>32</v>
      </c>
    </row>
    <row r="74" spans="1:9" x14ac:dyDescent="0.35">
      <c r="A74" s="4">
        <v>73</v>
      </c>
      <c r="B74" s="6" t="s">
        <v>43</v>
      </c>
      <c r="C74">
        <v>1</v>
      </c>
      <c r="D74" s="6">
        <v>69</v>
      </c>
      <c r="E74" t="s">
        <v>48</v>
      </c>
      <c r="F74" t="s">
        <v>49</v>
      </c>
      <c r="G74" t="s">
        <v>52</v>
      </c>
      <c r="H74" s="4">
        <v>22</v>
      </c>
    </row>
    <row r="75" spans="1:9" x14ac:dyDescent="0.35">
      <c r="A75" s="4">
        <v>74</v>
      </c>
      <c r="B75" s="6" t="s">
        <v>47</v>
      </c>
      <c r="C75">
        <v>2</v>
      </c>
      <c r="D75" s="6">
        <v>46.5</v>
      </c>
      <c r="E75" t="s">
        <v>48</v>
      </c>
      <c r="F75" t="s">
        <v>49</v>
      </c>
      <c r="G75" t="s">
        <v>46</v>
      </c>
      <c r="H75" s="4">
        <v>32</v>
      </c>
    </row>
    <row r="76" spans="1:9" x14ac:dyDescent="0.35">
      <c r="A76" s="4">
        <v>75</v>
      </c>
      <c r="B76" s="6" t="s">
        <v>47</v>
      </c>
      <c r="C76">
        <v>2</v>
      </c>
      <c r="D76" s="6">
        <v>45.22</v>
      </c>
      <c r="E76" t="s">
        <v>48</v>
      </c>
      <c r="F76" t="s">
        <v>49</v>
      </c>
      <c r="G76" t="s">
        <v>46</v>
      </c>
      <c r="H76" s="4">
        <v>74</v>
      </c>
    </row>
    <row r="77" spans="1:9" x14ac:dyDescent="0.35">
      <c r="A77" s="4">
        <v>76</v>
      </c>
      <c r="B77" s="6" t="s">
        <v>47</v>
      </c>
      <c r="C77">
        <v>4</v>
      </c>
      <c r="D77" s="6">
        <v>84.74</v>
      </c>
      <c r="E77" t="s">
        <v>48</v>
      </c>
      <c r="F77" t="s">
        <v>49</v>
      </c>
      <c r="G77" t="s">
        <v>46</v>
      </c>
      <c r="H77" s="4">
        <v>62</v>
      </c>
    </row>
    <row r="78" spans="1:9" x14ac:dyDescent="0.35">
      <c r="A78" s="4">
        <v>77</v>
      </c>
      <c r="B78" s="6" t="s">
        <v>43</v>
      </c>
      <c r="C78">
        <v>2</v>
      </c>
      <c r="D78" s="6">
        <v>39</v>
      </c>
      <c r="E78" t="s">
        <v>48</v>
      </c>
      <c r="F78" t="s">
        <v>49</v>
      </c>
      <c r="G78" t="s">
        <v>46</v>
      </c>
      <c r="H78" s="4">
        <v>42</v>
      </c>
    </row>
    <row r="79" spans="1:9" x14ac:dyDescent="0.35">
      <c r="A79" s="4">
        <v>78</v>
      </c>
      <c r="B79" s="6" t="s">
        <v>47</v>
      </c>
      <c r="C79">
        <v>4</v>
      </c>
      <c r="D79" s="6">
        <v>111.14</v>
      </c>
      <c r="E79" t="s">
        <v>48</v>
      </c>
      <c r="F79" t="s">
        <v>49</v>
      </c>
      <c r="G79" t="s">
        <v>46</v>
      </c>
      <c r="H79" s="4">
        <v>28</v>
      </c>
    </row>
    <row r="80" spans="1:9" x14ac:dyDescent="0.35">
      <c r="A80" s="4">
        <v>79</v>
      </c>
      <c r="B80" s="6" t="s">
        <v>47</v>
      </c>
      <c r="C80">
        <v>3</v>
      </c>
      <c r="D80" s="6">
        <v>86.8</v>
      </c>
      <c r="E80" t="s">
        <v>48</v>
      </c>
      <c r="F80" t="s">
        <v>49</v>
      </c>
      <c r="G80" t="s">
        <v>46</v>
      </c>
      <c r="H80" s="4">
        <v>38</v>
      </c>
    </row>
    <row r="81" spans="1:8" x14ac:dyDescent="0.35">
      <c r="A81" s="4">
        <v>80</v>
      </c>
      <c r="B81" s="6" t="s">
        <v>43</v>
      </c>
      <c r="C81">
        <v>2</v>
      </c>
      <c r="D81" s="6">
        <v>89</v>
      </c>
      <c r="E81" t="s">
        <v>44</v>
      </c>
      <c r="F81" t="s">
        <v>49</v>
      </c>
      <c r="G81" t="s">
        <v>46</v>
      </c>
      <c r="H81" s="4">
        <v>54</v>
      </c>
    </row>
    <row r="82" spans="1:8" x14ac:dyDescent="0.35">
      <c r="A82" s="4">
        <v>81</v>
      </c>
      <c r="B82" s="6" t="s">
        <v>47</v>
      </c>
      <c r="C82">
        <v>2</v>
      </c>
      <c r="D82" s="6">
        <v>78</v>
      </c>
      <c r="E82" t="s">
        <v>50</v>
      </c>
      <c r="F82" t="s">
        <v>49</v>
      </c>
      <c r="G82" t="s">
        <v>46</v>
      </c>
      <c r="H82" s="4">
        <v>68</v>
      </c>
    </row>
    <row r="83" spans="1:8" x14ac:dyDescent="0.35">
      <c r="A83" s="4">
        <v>82</v>
      </c>
      <c r="B83" s="6" t="s">
        <v>47</v>
      </c>
      <c r="C83">
        <v>6</v>
      </c>
      <c r="D83" s="6">
        <v>53.2</v>
      </c>
      <c r="E83" t="s">
        <v>48</v>
      </c>
      <c r="F83" t="s">
        <v>49</v>
      </c>
      <c r="G83" t="s">
        <v>52</v>
      </c>
      <c r="H83" s="4">
        <v>30</v>
      </c>
    </row>
    <row r="84" spans="1:8" x14ac:dyDescent="0.35">
      <c r="A84" s="4">
        <v>83</v>
      </c>
      <c r="B84" s="6" t="s">
        <v>47</v>
      </c>
      <c r="C84">
        <v>4</v>
      </c>
      <c r="D84" s="6">
        <v>58.5</v>
      </c>
      <c r="E84" t="s">
        <v>51</v>
      </c>
      <c r="F84" t="s">
        <v>49</v>
      </c>
      <c r="G84" t="s">
        <v>46</v>
      </c>
      <c r="H84" s="4">
        <v>36</v>
      </c>
    </row>
    <row r="85" spans="1:8" x14ac:dyDescent="0.35">
      <c r="A85" s="4">
        <v>84</v>
      </c>
      <c r="B85" s="6" t="s">
        <v>47</v>
      </c>
      <c r="C85">
        <v>3</v>
      </c>
      <c r="D85" s="6">
        <v>46</v>
      </c>
      <c r="E85" t="s">
        <v>48</v>
      </c>
      <c r="F85" t="s">
        <v>49</v>
      </c>
      <c r="G85" t="s">
        <v>46</v>
      </c>
      <c r="H85" s="4">
        <v>44</v>
      </c>
    </row>
    <row r="86" spans="1:8" x14ac:dyDescent="0.35">
      <c r="A86" s="4">
        <v>85</v>
      </c>
      <c r="B86" s="6" t="s">
        <v>43</v>
      </c>
      <c r="C86">
        <v>2</v>
      </c>
      <c r="D86" s="6">
        <v>37.5</v>
      </c>
      <c r="E86" t="s">
        <v>51</v>
      </c>
      <c r="F86" t="s">
        <v>49</v>
      </c>
      <c r="G86" t="s">
        <v>46</v>
      </c>
      <c r="H86" s="4">
        <v>44</v>
      </c>
    </row>
    <row r="87" spans="1:8" x14ac:dyDescent="0.35">
      <c r="A87" s="4">
        <v>86</v>
      </c>
      <c r="B87" s="6" t="s">
        <v>47</v>
      </c>
      <c r="C87">
        <v>1</v>
      </c>
      <c r="D87" s="6">
        <v>20.8</v>
      </c>
      <c r="E87" t="s">
        <v>48</v>
      </c>
      <c r="F87" t="s">
        <v>49</v>
      </c>
      <c r="G87" t="s">
        <v>46</v>
      </c>
      <c r="H87" s="4">
        <v>62</v>
      </c>
    </row>
    <row r="88" spans="1:8" x14ac:dyDescent="0.35">
      <c r="A88" s="4">
        <v>87</v>
      </c>
      <c r="B88" s="6" t="s">
        <v>43</v>
      </c>
      <c r="C88">
        <v>6</v>
      </c>
      <c r="D88" s="6">
        <v>144</v>
      </c>
      <c r="E88" t="s">
        <v>50</v>
      </c>
      <c r="F88" t="s">
        <v>49</v>
      </c>
      <c r="G88" t="s">
        <v>52</v>
      </c>
      <c r="H88" s="4">
        <v>48</v>
      </c>
    </row>
    <row r="89" spans="1:8" x14ac:dyDescent="0.35">
      <c r="A89" s="4">
        <v>88</v>
      </c>
      <c r="B89" s="6" t="s">
        <v>43</v>
      </c>
      <c r="C89">
        <v>4</v>
      </c>
      <c r="D89" s="6">
        <v>107</v>
      </c>
      <c r="E89" t="s">
        <v>48</v>
      </c>
      <c r="F89" t="s">
        <v>49</v>
      </c>
      <c r="G89" t="s">
        <v>46</v>
      </c>
      <c r="H89" s="4">
        <v>36</v>
      </c>
    </row>
    <row r="90" spans="1:8" x14ac:dyDescent="0.35">
      <c r="A90" s="4">
        <v>89</v>
      </c>
      <c r="B90" s="6" t="s">
        <v>47</v>
      </c>
      <c r="C90">
        <v>1</v>
      </c>
      <c r="D90" s="6">
        <v>31.6</v>
      </c>
      <c r="E90" t="s">
        <v>48</v>
      </c>
      <c r="F90" t="s">
        <v>49</v>
      </c>
      <c r="G90" t="s">
        <v>52</v>
      </c>
      <c r="H90" s="4">
        <v>20</v>
      </c>
    </row>
    <row r="91" spans="1:8" x14ac:dyDescent="0.35">
      <c r="A91" s="4">
        <v>90</v>
      </c>
      <c r="B91" s="6" t="s">
        <v>47</v>
      </c>
      <c r="C91">
        <v>6</v>
      </c>
      <c r="D91" s="6">
        <v>57.6</v>
      </c>
      <c r="E91" t="s">
        <v>48</v>
      </c>
      <c r="F91" t="s">
        <v>49</v>
      </c>
      <c r="G91" t="s">
        <v>46</v>
      </c>
      <c r="H91" s="4">
        <v>42</v>
      </c>
    </row>
    <row r="92" spans="1:8" x14ac:dyDescent="0.35">
      <c r="A92" s="4">
        <v>91</v>
      </c>
      <c r="B92" s="6" t="s">
        <v>47</v>
      </c>
      <c r="C92">
        <v>4</v>
      </c>
      <c r="D92" s="6">
        <v>95.2</v>
      </c>
      <c r="E92" t="s">
        <v>48</v>
      </c>
      <c r="F92" t="s">
        <v>49</v>
      </c>
      <c r="G92" t="s">
        <v>46</v>
      </c>
      <c r="H92" s="4">
        <v>54</v>
      </c>
    </row>
    <row r="93" spans="1:8" x14ac:dyDescent="0.35">
      <c r="A93" s="4">
        <v>92</v>
      </c>
      <c r="B93" s="6" t="s">
        <v>47</v>
      </c>
      <c r="C93">
        <v>1</v>
      </c>
      <c r="D93" s="6">
        <v>22.42</v>
      </c>
      <c r="E93" t="s">
        <v>48</v>
      </c>
      <c r="F93" t="s">
        <v>49</v>
      </c>
      <c r="G93" t="s">
        <v>46</v>
      </c>
      <c r="H93" s="4">
        <v>54</v>
      </c>
    </row>
    <row r="94" spans="1:8" x14ac:dyDescent="0.35">
      <c r="A94" s="4">
        <v>93</v>
      </c>
      <c r="B94" s="6" t="s">
        <v>43</v>
      </c>
      <c r="C94">
        <v>5</v>
      </c>
      <c r="D94" s="6">
        <v>159.75</v>
      </c>
      <c r="E94" t="s">
        <v>48</v>
      </c>
      <c r="F94" t="s">
        <v>49</v>
      </c>
      <c r="G94" t="s">
        <v>46</v>
      </c>
      <c r="H94" s="4">
        <v>72</v>
      </c>
    </row>
    <row r="95" spans="1:8" x14ac:dyDescent="0.35">
      <c r="A95" s="4">
        <v>94</v>
      </c>
      <c r="B95" s="6" t="s">
        <v>47</v>
      </c>
      <c r="C95">
        <v>17</v>
      </c>
      <c r="D95" s="6">
        <v>229.5</v>
      </c>
      <c r="E95" t="s">
        <v>48</v>
      </c>
      <c r="F95" t="s">
        <v>49</v>
      </c>
      <c r="G95" t="s">
        <v>46</v>
      </c>
      <c r="H95" s="4">
        <v>30</v>
      </c>
    </row>
    <row r="96" spans="1:8" x14ac:dyDescent="0.35">
      <c r="A96" s="4">
        <v>95</v>
      </c>
      <c r="B96" s="6" t="s">
        <v>43</v>
      </c>
      <c r="C96">
        <v>3</v>
      </c>
      <c r="D96" s="6">
        <v>66</v>
      </c>
      <c r="E96" t="s">
        <v>53</v>
      </c>
      <c r="F96" t="s">
        <v>49</v>
      </c>
      <c r="G96" t="s">
        <v>46</v>
      </c>
      <c r="H96" s="4">
        <v>46</v>
      </c>
    </row>
    <row r="97" spans="1:8" x14ac:dyDescent="0.35">
      <c r="A97" s="4">
        <v>96</v>
      </c>
      <c r="B97" s="6" t="s">
        <v>43</v>
      </c>
      <c r="C97">
        <v>1</v>
      </c>
      <c r="D97" s="6">
        <v>39.5</v>
      </c>
      <c r="E97" t="s">
        <v>50</v>
      </c>
      <c r="F97" t="s">
        <v>49</v>
      </c>
      <c r="G97" t="s">
        <v>46</v>
      </c>
      <c r="H97" s="4">
        <v>44</v>
      </c>
    </row>
    <row r="98" spans="1:8" x14ac:dyDescent="0.35">
      <c r="A98" s="4">
        <v>97</v>
      </c>
      <c r="B98" s="6" t="s">
        <v>47</v>
      </c>
      <c r="C98">
        <v>9</v>
      </c>
      <c r="D98" s="6">
        <v>253</v>
      </c>
      <c r="E98" t="s">
        <v>48</v>
      </c>
      <c r="F98" t="s">
        <v>49</v>
      </c>
      <c r="G98" t="s">
        <v>46</v>
      </c>
      <c r="H98" s="4">
        <v>30</v>
      </c>
    </row>
    <row r="99" spans="1:8" x14ac:dyDescent="0.35">
      <c r="A99" s="4">
        <v>98</v>
      </c>
      <c r="B99" s="6" t="s">
        <v>47</v>
      </c>
      <c r="C99">
        <v>10</v>
      </c>
      <c r="D99" s="6">
        <v>287.58999999999997</v>
      </c>
      <c r="E99" t="s">
        <v>48</v>
      </c>
      <c r="F99" t="s">
        <v>49</v>
      </c>
      <c r="G99" t="s">
        <v>46</v>
      </c>
      <c r="H99" s="4">
        <v>52</v>
      </c>
    </row>
    <row r="100" spans="1:8" x14ac:dyDescent="0.35">
      <c r="A100" s="4">
        <v>99</v>
      </c>
      <c r="B100" s="6" t="s">
        <v>47</v>
      </c>
      <c r="C100">
        <v>2</v>
      </c>
      <c r="D100" s="6">
        <v>47.6</v>
      </c>
      <c r="E100" t="s">
        <v>48</v>
      </c>
      <c r="F100" t="s">
        <v>49</v>
      </c>
      <c r="G100" t="s">
        <v>46</v>
      </c>
      <c r="H100" s="4">
        <v>30</v>
      </c>
    </row>
    <row r="101" spans="1:8" x14ac:dyDescent="0.35">
      <c r="A101" s="4">
        <v>100</v>
      </c>
      <c r="B101" s="6" t="s">
        <v>47</v>
      </c>
      <c r="C101">
        <v>1</v>
      </c>
      <c r="D101" s="6">
        <v>28.44</v>
      </c>
      <c r="E101" t="s">
        <v>48</v>
      </c>
      <c r="F101" t="s">
        <v>49</v>
      </c>
      <c r="G101" t="s">
        <v>46</v>
      </c>
      <c r="H101" s="4">
        <v>44</v>
      </c>
    </row>
    <row r="102" spans="1:8" ht="15" thickBot="1" x14ac:dyDescent="0.4"/>
    <row r="103" spans="1:8" ht="43.5" x14ac:dyDescent="0.35">
      <c r="B103" s="65" t="s">
        <v>55</v>
      </c>
      <c r="C103" s="45" t="s">
        <v>5</v>
      </c>
      <c r="D103" s="45" t="s">
        <v>56</v>
      </c>
      <c r="E103" s="45" t="s">
        <v>6</v>
      </c>
      <c r="F103" s="46" t="s">
        <v>57</v>
      </c>
    </row>
    <row r="104" spans="1:8" x14ac:dyDescent="0.35">
      <c r="B104" s="66" t="s">
        <v>43</v>
      </c>
      <c r="C104" s="48">
        <f>COUNTIF($B$2:$B$101,"Regular")</f>
        <v>30</v>
      </c>
      <c r="D104" s="48">
        <f>C104/100</f>
        <v>0.3</v>
      </c>
      <c r="E104" s="48">
        <f>D104*100</f>
        <v>30</v>
      </c>
      <c r="F104" s="49">
        <f>D104*360</f>
        <v>108</v>
      </c>
    </row>
    <row r="105" spans="1:8" x14ac:dyDescent="0.35">
      <c r="B105" s="66" t="s">
        <v>47</v>
      </c>
      <c r="C105" s="48">
        <f>COUNTIF($B$2:$B$101,"Promotional")</f>
        <v>70</v>
      </c>
      <c r="D105" s="48">
        <f>C105/100</f>
        <v>0.7</v>
      </c>
      <c r="E105" s="48">
        <f>D105*100</f>
        <v>70</v>
      </c>
      <c r="F105" s="49">
        <f>D105*360</f>
        <v>251.99999999999997</v>
      </c>
    </row>
    <row r="106" spans="1:8" ht="15" thickBot="1" x14ac:dyDescent="0.4">
      <c r="B106" s="50"/>
      <c r="C106" s="51">
        <f>SUM(C104:C105)</f>
        <v>100</v>
      </c>
      <c r="D106" s="51"/>
      <c r="E106" s="51"/>
      <c r="F106" s="52"/>
    </row>
    <row r="127" spans="1:3" ht="15.5" x14ac:dyDescent="0.35">
      <c r="A127" s="7"/>
      <c r="B127" s="8"/>
      <c r="C127" s="8"/>
    </row>
    <row r="128" spans="1:3" ht="15.5" x14ac:dyDescent="0.35">
      <c r="A128" s="9"/>
      <c r="B128" s="10"/>
      <c r="C128" s="10"/>
    </row>
    <row r="129" spans="1:3" ht="15.5" x14ac:dyDescent="0.35">
      <c r="A129" s="9"/>
      <c r="B129" s="10"/>
      <c r="C129" s="10"/>
    </row>
    <row r="130" spans="1:3" ht="15.5" x14ac:dyDescent="0.35">
      <c r="A130" s="9"/>
      <c r="B130" s="10"/>
      <c r="C130" s="11"/>
    </row>
    <row r="131" spans="1:3" ht="15.5" x14ac:dyDescent="0.35">
      <c r="A131" s="9"/>
      <c r="B131" s="10"/>
      <c r="C131" s="10"/>
    </row>
    <row r="132" spans="1:3" ht="15.5" x14ac:dyDescent="0.35">
      <c r="A132" s="9"/>
      <c r="B132" s="10"/>
      <c r="C132" s="11"/>
    </row>
    <row r="133" spans="1:3" ht="15.5" x14ac:dyDescent="0.35">
      <c r="A133" s="9"/>
      <c r="B133" s="10"/>
      <c r="C133" s="11"/>
    </row>
    <row r="134" spans="1:3" ht="15.5" x14ac:dyDescent="0.35">
      <c r="A134" s="9"/>
      <c r="B134" s="10"/>
      <c r="C134" s="10"/>
    </row>
    <row r="135" spans="1:3" ht="15.5" x14ac:dyDescent="0.35">
      <c r="A135" s="9"/>
      <c r="B135" s="10"/>
      <c r="C135" s="11"/>
    </row>
    <row r="136" spans="1:3" ht="15.5" x14ac:dyDescent="0.35">
      <c r="A136" s="9"/>
      <c r="B136" s="10"/>
      <c r="C136" s="11"/>
    </row>
    <row r="137" spans="1:3" ht="15.5" x14ac:dyDescent="0.35">
      <c r="A137" s="9"/>
      <c r="B137" s="10"/>
      <c r="C137" s="11"/>
    </row>
    <row r="138" spans="1:3" ht="15.5" x14ac:dyDescent="0.35">
      <c r="A138" s="9"/>
      <c r="B138" s="10"/>
      <c r="C138" s="10"/>
    </row>
    <row r="139" spans="1:3" ht="15.5" x14ac:dyDescent="0.35">
      <c r="A139" s="9"/>
      <c r="B139" s="10"/>
      <c r="C139" s="11"/>
    </row>
    <row r="140" spans="1:3" ht="15.5" x14ac:dyDescent="0.35">
      <c r="A140" s="9"/>
      <c r="B140" s="10"/>
      <c r="C140" s="11"/>
    </row>
    <row r="141" spans="1:3" ht="15.5" x14ac:dyDescent="0.35">
      <c r="A141" s="9"/>
      <c r="B141" s="10"/>
      <c r="C141" s="11"/>
    </row>
    <row r="142" spans="1:3" ht="15.5" x14ac:dyDescent="0.35">
      <c r="A142" s="9"/>
      <c r="B142" s="10"/>
      <c r="C142" s="10"/>
    </row>
    <row r="143" spans="1:3" ht="15.5" x14ac:dyDescent="0.35">
      <c r="A143" s="9"/>
      <c r="B143" s="10"/>
      <c r="C143" s="11"/>
    </row>
    <row r="144" spans="1:3" ht="15.5" x14ac:dyDescent="0.35">
      <c r="A144" s="9"/>
      <c r="B144" s="10"/>
      <c r="C144" s="11"/>
    </row>
    <row r="145" spans="1:3" ht="15.5" x14ac:dyDescent="0.35">
      <c r="A145" s="9"/>
      <c r="B145" s="10"/>
      <c r="C145" s="11"/>
    </row>
    <row r="146" spans="1:3" ht="15.5" x14ac:dyDescent="0.35">
      <c r="A146" s="9"/>
      <c r="B146" s="10"/>
      <c r="C146" s="11"/>
    </row>
    <row r="147" spans="1:3" ht="15.5" x14ac:dyDescent="0.35">
      <c r="A147" s="9"/>
      <c r="B147" s="10"/>
      <c r="C147" s="11"/>
    </row>
    <row r="148" spans="1:3" ht="15.5" x14ac:dyDescent="0.35">
      <c r="A148" s="9"/>
      <c r="B148" s="10"/>
      <c r="C148" s="11"/>
    </row>
    <row r="149" spans="1:3" ht="15.5" x14ac:dyDescent="0.35">
      <c r="A149" s="9"/>
      <c r="B149" s="10"/>
      <c r="C149" s="11"/>
    </row>
    <row r="150" spans="1:3" ht="15.5" x14ac:dyDescent="0.35">
      <c r="A150" s="9"/>
      <c r="B150" s="10"/>
      <c r="C150" s="10"/>
    </row>
    <row r="151" spans="1:3" ht="15.5" x14ac:dyDescent="0.35">
      <c r="A151" s="9"/>
      <c r="B151" s="10"/>
      <c r="C151" s="11"/>
    </row>
    <row r="152" spans="1:3" ht="15.5" x14ac:dyDescent="0.35">
      <c r="A152" s="9"/>
      <c r="B152" s="10"/>
      <c r="C152" s="11"/>
    </row>
    <row r="153" spans="1:3" ht="15.5" x14ac:dyDescent="0.35">
      <c r="A153" s="9"/>
      <c r="B153" s="10"/>
      <c r="C153" s="10"/>
    </row>
    <row r="154" spans="1:3" ht="15.5" x14ac:dyDescent="0.35">
      <c r="A154" s="9"/>
      <c r="B154" s="10"/>
      <c r="C154" s="11"/>
    </row>
    <row r="155" spans="1:3" ht="15.5" x14ac:dyDescent="0.35">
      <c r="A155" s="9"/>
      <c r="B155" s="10"/>
      <c r="C155" s="11"/>
    </row>
    <row r="156" spans="1:3" ht="15.5" x14ac:dyDescent="0.35">
      <c r="A156" s="9"/>
      <c r="B156" s="10"/>
      <c r="C156" s="10"/>
    </row>
    <row r="157" spans="1:3" ht="15.5" x14ac:dyDescent="0.35">
      <c r="A157" s="9"/>
      <c r="B157" s="10"/>
      <c r="C157" s="11"/>
    </row>
    <row r="158" spans="1:3" ht="15.5" x14ac:dyDescent="0.35">
      <c r="A158" s="9"/>
      <c r="B158" s="10"/>
      <c r="C158" s="11"/>
    </row>
    <row r="159" spans="1:3" ht="15.5" x14ac:dyDescent="0.35">
      <c r="A159" s="9"/>
      <c r="B159" s="10"/>
      <c r="C159" s="11"/>
    </row>
    <row r="161" spans="1:1" ht="15.5" x14ac:dyDescent="0.35">
      <c r="A161" s="9"/>
    </row>
    <row r="162" spans="1:1" ht="15.5" x14ac:dyDescent="0.35">
      <c r="A162" s="9"/>
    </row>
    <row r="163" spans="1:1" ht="15.5" x14ac:dyDescent="0.35">
      <c r="A163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D43D-42F8-4808-B62F-E8DEC26F4548}">
  <dimension ref="A1:K84"/>
  <sheetViews>
    <sheetView topLeftCell="A52" zoomScale="70" zoomScaleNormal="70" workbookViewId="0">
      <selection activeCell="B65" sqref="B65"/>
    </sheetView>
  </sheetViews>
  <sheetFormatPr defaultRowHeight="14.5" x14ac:dyDescent="0.35"/>
  <cols>
    <col min="1" max="1" width="22.6328125" customWidth="1"/>
    <col min="2" max="2" width="19.54296875" customWidth="1"/>
    <col min="3" max="3" width="21.81640625" customWidth="1"/>
    <col min="4" max="4" width="21.90625" customWidth="1"/>
    <col min="5" max="5" width="19.1796875" customWidth="1"/>
    <col min="6" max="6" width="19.08984375" customWidth="1"/>
    <col min="7" max="7" width="24.453125" customWidth="1"/>
    <col min="8" max="8" width="13.6328125" customWidth="1"/>
    <col min="9" max="9" width="22.81640625" customWidth="1"/>
    <col min="10" max="10" width="14.453125" customWidth="1"/>
    <col min="11" max="11" width="19.54296875" customWidth="1"/>
  </cols>
  <sheetData>
    <row r="1" spans="1:1" x14ac:dyDescent="0.35">
      <c r="A1" t="s">
        <v>58</v>
      </c>
    </row>
    <row r="2" spans="1:1" x14ac:dyDescent="0.35">
      <c r="A2" t="s">
        <v>59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  <row r="8" spans="1:1" x14ac:dyDescent="0.35">
      <c r="A8" t="s">
        <v>65</v>
      </c>
    </row>
    <row r="9" spans="1:1" x14ac:dyDescent="0.35">
      <c r="A9" t="s">
        <v>66</v>
      </c>
    </row>
    <row r="10" spans="1:1" x14ac:dyDescent="0.35">
      <c r="A10" t="s">
        <v>67</v>
      </c>
    </row>
    <row r="11" spans="1:1" x14ac:dyDescent="0.35">
      <c r="A11" t="s">
        <v>68</v>
      </c>
    </row>
    <row r="12" spans="1:1" x14ac:dyDescent="0.35">
      <c r="A12" t="s">
        <v>69</v>
      </c>
    </row>
    <row r="13" spans="1:1" x14ac:dyDescent="0.35">
      <c r="A13" t="s">
        <v>70</v>
      </c>
    </row>
    <row r="14" spans="1:1" x14ac:dyDescent="0.35">
      <c r="A14" t="s">
        <v>71</v>
      </c>
    </row>
    <row r="15" spans="1:1" x14ac:dyDescent="0.35">
      <c r="A15" t="s">
        <v>72</v>
      </c>
    </row>
    <row r="17" spans="1:11" ht="43.5" x14ac:dyDescent="0.35">
      <c r="A17" s="7" t="s">
        <v>73</v>
      </c>
      <c r="B17" s="25" t="s">
        <v>74</v>
      </c>
      <c r="C17" s="25" t="s">
        <v>75</v>
      </c>
      <c r="D17" t="s">
        <v>126</v>
      </c>
      <c r="E17" t="s">
        <v>122</v>
      </c>
      <c r="F17" t="s">
        <v>123</v>
      </c>
      <c r="G17" t="s">
        <v>124</v>
      </c>
      <c r="H17" s="1" t="s">
        <v>127</v>
      </c>
      <c r="I17" s="1" t="s">
        <v>128</v>
      </c>
      <c r="J17" s="1" t="s">
        <v>129</v>
      </c>
      <c r="K17" s="1" t="s">
        <v>132</v>
      </c>
    </row>
    <row r="18" spans="1:11" ht="17.5" x14ac:dyDescent="0.35">
      <c r="A18" s="9" t="s">
        <v>98</v>
      </c>
      <c r="B18" s="26">
        <v>229</v>
      </c>
      <c r="C18" s="26">
        <v>825</v>
      </c>
      <c r="D18">
        <v>286.46875</v>
      </c>
      <c r="E18">
        <f>B18-D18</f>
        <v>-57.46875</v>
      </c>
      <c r="F18">
        <f>E18*E18</f>
        <v>3302.6572265625</v>
      </c>
      <c r="G18">
        <f>F18/31</f>
        <v>106.5373298891129</v>
      </c>
      <c r="H18">
        <v>1165.46875</v>
      </c>
      <c r="I18">
        <f>C18-H18</f>
        <v>-340.46875</v>
      </c>
      <c r="J18">
        <f>I18*I18</f>
        <v>115918.9697265625</v>
      </c>
      <c r="K18">
        <f>J18/31</f>
        <v>3739.3216040826615</v>
      </c>
    </row>
    <row r="19" spans="1:11" ht="17.5" x14ac:dyDescent="0.35">
      <c r="A19" s="9" t="s">
        <v>93</v>
      </c>
      <c r="B19" s="26">
        <v>234</v>
      </c>
      <c r="C19" s="27">
        <v>1007</v>
      </c>
      <c r="D19">
        <v>286.46875</v>
      </c>
      <c r="E19">
        <f t="shared" ref="E19:E49" si="0">B19-D19</f>
        <v>-52.46875</v>
      </c>
      <c r="F19">
        <f t="shared" ref="F19:F49" si="1">E19*E19</f>
        <v>2752.9697265625</v>
      </c>
      <c r="G19">
        <f t="shared" ref="G19:G49" si="2">F19/31</f>
        <v>88.805475050403231</v>
      </c>
      <c r="H19">
        <v>1165.46875</v>
      </c>
      <c r="I19">
        <f t="shared" ref="I19:I49" si="3">C19-H19</f>
        <v>-158.46875</v>
      </c>
      <c r="J19">
        <f t="shared" ref="J19:J49" si="4">I19*I19</f>
        <v>25112.3447265625</v>
      </c>
      <c r="K19">
        <f t="shared" ref="K19:K49" si="5">J19/31</f>
        <v>810.07563634072585</v>
      </c>
    </row>
    <row r="20" spans="1:11" ht="17.5" x14ac:dyDescent="0.35">
      <c r="A20" s="9" t="s">
        <v>104</v>
      </c>
      <c r="B20" s="26">
        <v>239</v>
      </c>
      <c r="C20" s="26">
        <v>875</v>
      </c>
      <c r="D20">
        <v>286.46875</v>
      </c>
      <c r="E20">
        <f t="shared" si="0"/>
        <v>-47.46875</v>
      </c>
      <c r="F20">
        <f t="shared" si="1"/>
        <v>2253.2822265625</v>
      </c>
      <c r="G20">
        <f t="shared" si="2"/>
        <v>72.6865234375</v>
      </c>
      <c r="H20">
        <v>1165.46875</v>
      </c>
      <c r="I20">
        <f t="shared" si="3"/>
        <v>-290.46875</v>
      </c>
      <c r="J20">
        <f t="shared" si="4"/>
        <v>84372.0947265625</v>
      </c>
      <c r="K20">
        <f t="shared" si="5"/>
        <v>2721.6804750504034</v>
      </c>
    </row>
    <row r="21" spans="1:11" ht="17.5" x14ac:dyDescent="0.35">
      <c r="A21" s="9" t="s">
        <v>91</v>
      </c>
      <c r="B21" s="26">
        <v>245</v>
      </c>
      <c r="C21" s="27">
        <v>1009</v>
      </c>
      <c r="D21">
        <v>286.46875</v>
      </c>
      <c r="E21">
        <f t="shared" si="0"/>
        <v>-41.46875</v>
      </c>
      <c r="F21">
        <f t="shared" si="1"/>
        <v>1719.6572265625</v>
      </c>
      <c r="G21">
        <f t="shared" si="2"/>
        <v>55.472813760080648</v>
      </c>
      <c r="H21">
        <v>1165.46875</v>
      </c>
      <c r="I21">
        <f t="shared" si="3"/>
        <v>-156.46875</v>
      </c>
      <c r="J21">
        <f t="shared" si="4"/>
        <v>24482.4697265625</v>
      </c>
      <c r="K21">
        <f t="shared" si="5"/>
        <v>789.75708795362902</v>
      </c>
    </row>
    <row r="22" spans="1:11" ht="17.5" x14ac:dyDescent="0.35">
      <c r="A22" s="9" t="s">
        <v>86</v>
      </c>
      <c r="B22" s="26">
        <v>248</v>
      </c>
      <c r="C22" s="26">
        <v>900</v>
      </c>
      <c r="D22">
        <v>286.46875</v>
      </c>
      <c r="E22">
        <f t="shared" si="0"/>
        <v>-38.46875</v>
      </c>
      <c r="F22">
        <f t="shared" si="1"/>
        <v>1479.8447265625</v>
      </c>
      <c r="G22">
        <f t="shared" si="2"/>
        <v>47.736926663306448</v>
      </c>
      <c r="H22">
        <v>1165.46875</v>
      </c>
      <c r="I22">
        <f t="shared" si="3"/>
        <v>-265.46875</v>
      </c>
      <c r="J22">
        <f t="shared" si="4"/>
        <v>70473.6572265625</v>
      </c>
      <c r="K22">
        <f t="shared" si="5"/>
        <v>2273.3437815020161</v>
      </c>
    </row>
    <row r="23" spans="1:11" ht="17.5" x14ac:dyDescent="0.35">
      <c r="A23" s="9" t="s">
        <v>82</v>
      </c>
      <c r="B23" s="26">
        <v>250</v>
      </c>
      <c r="C23" s="26">
        <v>924</v>
      </c>
      <c r="D23">
        <v>286.46875</v>
      </c>
      <c r="E23">
        <f t="shared" si="0"/>
        <v>-36.46875</v>
      </c>
      <c r="F23">
        <f t="shared" si="1"/>
        <v>1329.9697265625</v>
      </c>
      <c r="G23">
        <f t="shared" si="2"/>
        <v>42.902249243951616</v>
      </c>
      <c r="H23">
        <v>1165.46875</v>
      </c>
      <c r="I23">
        <f t="shared" si="3"/>
        <v>-241.46875</v>
      </c>
      <c r="J23">
        <f t="shared" si="4"/>
        <v>58307.1572265625</v>
      </c>
      <c r="K23">
        <f t="shared" si="5"/>
        <v>1880.8760395665322</v>
      </c>
    </row>
    <row r="24" spans="1:11" ht="17.5" x14ac:dyDescent="0.35">
      <c r="A24" s="9" t="s">
        <v>101</v>
      </c>
      <c r="B24" s="26">
        <v>250</v>
      </c>
      <c r="C24" s="26">
        <v>949</v>
      </c>
      <c r="D24">
        <v>286.46875</v>
      </c>
      <c r="E24">
        <f t="shared" si="0"/>
        <v>-36.46875</v>
      </c>
      <c r="F24">
        <f t="shared" si="1"/>
        <v>1329.9697265625</v>
      </c>
      <c r="G24">
        <f t="shared" si="2"/>
        <v>42.902249243951616</v>
      </c>
      <c r="H24">
        <v>1165.46875</v>
      </c>
      <c r="I24">
        <f t="shared" si="3"/>
        <v>-216.46875</v>
      </c>
      <c r="J24">
        <f t="shared" si="4"/>
        <v>46858.7197265625</v>
      </c>
      <c r="K24">
        <f t="shared" si="5"/>
        <v>1511.5716040826612</v>
      </c>
    </row>
    <row r="25" spans="1:11" ht="17.5" x14ac:dyDescent="0.35">
      <c r="A25" s="9" t="s">
        <v>77</v>
      </c>
      <c r="B25" s="26">
        <v>252</v>
      </c>
      <c r="C25" s="26">
        <v>933</v>
      </c>
      <c r="D25">
        <v>286.46875</v>
      </c>
      <c r="E25">
        <f t="shared" si="0"/>
        <v>-34.46875</v>
      </c>
      <c r="F25">
        <f t="shared" si="1"/>
        <v>1188.0947265625</v>
      </c>
      <c r="G25">
        <f t="shared" si="2"/>
        <v>38.325636340725808</v>
      </c>
      <c r="H25">
        <v>1165.46875</v>
      </c>
      <c r="I25">
        <f t="shared" si="3"/>
        <v>-232.46875</v>
      </c>
      <c r="J25">
        <f t="shared" si="4"/>
        <v>54041.7197265625</v>
      </c>
      <c r="K25">
        <f t="shared" si="5"/>
        <v>1743.2812815020161</v>
      </c>
    </row>
    <row r="26" spans="1:11" ht="17.5" x14ac:dyDescent="0.35">
      <c r="A26" s="9" t="s">
        <v>76</v>
      </c>
      <c r="B26" s="26">
        <v>253</v>
      </c>
      <c r="C26" s="26">
        <v>961</v>
      </c>
      <c r="D26">
        <v>286.46875</v>
      </c>
      <c r="E26">
        <f t="shared" si="0"/>
        <v>-33.46875</v>
      </c>
      <c r="F26">
        <f t="shared" si="1"/>
        <v>1120.1572265625</v>
      </c>
      <c r="G26">
        <f t="shared" si="2"/>
        <v>36.134104082661288</v>
      </c>
      <c r="H26">
        <v>1165.46875</v>
      </c>
      <c r="I26">
        <f t="shared" si="3"/>
        <v>-204.46875</v>
      </c>
      <c r="J26">
        <f t="shared" si="4"/>
        <v>41807.4697265625</v>
      </c>
      <c r="K26">
        <f t="shared" si="5"/>
        <v>1348.6280556955646</v>
      </c>
    </row>
    <row r="27" spans="1:11" ht="17.5" x14ac:dyDescent="0.35">
      <c r="A27" s="9" t="s">
        <v>102</v>
      </c>
      <c r="B27" s="26">
        <v>255</v>
      </c>
      <c r="C27" s="27">
        <v>1224</v>
      </c>
      <c r="D27">
        <v>286.46875</v>
      </c>
      <c r="E27">
        <f t="shared" si="0"/>
        <v>-31.46875</v>
      </c>
      <c r="F27">
        <f t="shared" si="1"/>
        <v>990.2822265625</v>
      </c>
      <c r="G27">
        <f t="shared" si="2"/>
        <v>31.944587953629032</v>
      </c>
      <c r="H27">
        <v>1165.46875</v>
      </c>
      <c r="I27">
        <f t="shared" si="3"/>
        <v>58.53125</v>
      </c>
      <c r="J27">
        <f t="shared" si="4"/>
        <v>3425.9072265625</v>
      </c>
      <c r="K27">
        <f t="shared" si="5"/>
        <v>110.51313634072581</v>
      </c>
    </row>
    <row r="28" spans="1:11" ht="17.5" x14ac:dyDescent="0.35">
      <c r="A28" s="9" t="s">
        <v>79</v>
      </c>
      <c r="B28" s="26">
        <v>256</v>
      </c>
      <c r="C28" s="26">
        <v>870</v>
      </c>
      <c r="D28">
        <v>286.46875</v>
      </c>
      <c r="E28">
        <f t="shared" si="0"/>
        <v>-30.46875</v>
      </c>
      <c r="F28">
        <f t="shared" si="1"/>
        <v>928.3447265625</v>
      </c>
      <c r="G28">
        <f t="shared" si="2"/>
        <v>29.946604082661292</v>
      </c>
      <c r="H28">
        <v>1165.46875</v>
      </c>
      <c r="I28">
        <f t="shared" si="3"/>
        <v>-295.46875</v>
      </c>
      <c r="J28">
        <f t="shared" si="4"/>
        <v>87301.7822265625</v>
      </c>
      <c r="K28">
        <f t="shared" si="5"/>
        <v>2816.1865234375</v>
      </c>
    </row>
    <row r="29" spans="1:11" ht="17.5" x14ac:dyDescent="0.35">
      <c r="A29" s="9" t="s">
        <v>90</v>
      </c>
      <c r="B29" s="26">
        <v>260</v>
      </c>
      <c r="C29" s="26">
        <v>840</v>
      </c>
      <c r="D29">
        <v>286.46875</v>
      </c>
      <c r="E29">
        <f t="shared" si="0"/>
        <v>-26.46875</v>
      </c>
      <c r="F29">
        <f t="shared" si="1"/>
        <v>700.5947265625</v>
      </c>
      <c r="G29">
        <f t="shared" si="2"/>
        <v>22.599829889112904</v>
      </c>
      <c r="H29">
        <v>1165.46875</v>
      </c>
      <c r="I29">
        <f t="shared" si="3"/>
        <v>-325.46875</v>
      </c>
      <c r="J29">
        <f t="shared" si="4"/>
        <v>105929.9072265625</v>
      </c>
      <c r="K29">
        <f t="shared" si="5"/>
        <v>3417.0937815020161</v>
      </c>
    </row>
    <row r="30" spans="1:11" ht="17.5" x14ac:dyDescent="0.35">
      <c r="A30" s="9" t="s">
        <v>83</v>
      </c>
      <c r="B30" s="26">
        <v>264</v>
      </c>
      <c r="C30" s="27">
        <v>1005</v>
      </c>
      <c r="D30">
        <v>286.46875</v>
      </c>
      <c r="E30">
        <f t="shared" si="0"/>
        <v>-22.46875</v>
      </c>
      <c r="F30">
        <f t="shared" si="1"/>
        <v>504.8447265625</v>
      </c>
      <c r="G30">
        <f t="shared" si="2"/>
        <v>16.285313760080644</v>
      </c>
      <c r="H30">
        <v>1165.46875</v>
      </c>
      <c r="I30">
        <f t="shared" si="3"/>
        <v>-160.46875</v>
      </c>
      <c r="J30">
        <f t="shared" si="4"/>
        <v>25750.2197265625</v>
      </c>
      <c r="K30">
        <f t="shared" si="5"/>
        <v>830.65224924395159</v>
      </c>
    </row>
    <row r="31" spans="1:11" ht="17.5" x14ac:dyDescent="0.35">
      <c r="A31" s="9" t="s">
        <v>100</v>
      </c>
      <c r="B31" s="26">
        <v>266</v>
      </c>
      <c r="C31" s="27">
        <v>1118</v>
      </c>
      <c r="D31">
        <v>286.46875</v>
      </c>
      <c r="E31">
        <f t="shared" si="0"/>
        <v>-20.46875</v>
      </c>
      <c r="F31">
        <f t="shared" si="1"/>
        <v>418.9697265625</v>
      </c>
      <c r="G31">
        <f t="shared" si="2"/>
        <v>13.515152469758064</v>
      </c>
      <c r="H31">
        <v>1165.46875</v>
      </c>
      <c r="I31">
        <f t="shared" si="3"/>
        <v>-47.46875</v>
      </c>
      <c r="J31">
        <f t="shared" si="4"/>
        <v>2253.2822265625</v>
      </c>
      <c r="K31">
        <f t="shared" si="5"/>
        <v>72.6865234375</v>
      </c>
    </row>
    <row r="32" spans="1:11" ht="17.5" x14ac:dyDescent="0.35">
      <c r="A32" s="9" t="s">
        <v>105</v>
      </c>
      <c r="B32" s="26">
        <v>267</v>
      </c>
      <c r="C32" s="27">
        <v>1067</v>
      </c>
      <c r="D32">
        <v>286.46875</v>
      </c>
      <c r="E32">
        <f t="shared" si="0"/>
        <v>-19.46875</v>
      </c>
      <c r="F32">
        <f t="shared" si="1"/>
        <v>379.0322265625</v>
      </c>
      <c r="G32">
        <f t="shared" si="2"/>
        <v>12.226846018145162</v>
      </c>
      <c r="H32">
        <v>1165.46875</v>
      </c>
      <c r="I32">
        <f t="shared" si="3"/>
        <v>-98.46875</v>
      </c>
      <c r="J32">
        <f t="shared" si="4"/>
        <v>9696.0947265625</v>
      </c>
      <c r="K32">
        <f t="shared" si="5"/>
        <v>312.77724924395159</v>
      </c>
    </row>
    <row r="33" spans="1:11" ht="17.5" x14ac:dyDescent="0.35">
      <c r="A33" s="9" t="s">
        <v>92</v>
      </c>
      <c r="B33" s="26">
        <v>268</v>
      </c>
      <c r="C33" s="27">
        <v>1074</v>
      </c>
      <c r="D33">
        <v>286.46875</v>
      </c>
      <c r="E33">
        <f t="shared" si="0"/>
        <v>-18.46875</v>
      </c>
      <c r="F33">
        <f t="shared" si="1"/>
        <v>341.0947265625</v>
      </c>
      <c r="G33">
        <f t="shared" si="2"/>
        <v>11.003055695564516</v>
      </c>
      <c r="H33">
        <v>1165.46875</v>
      </c>
      <c r="I33">
        <f t="shared" si="3"/>
        <v>-91.46875</v>
      </c>
      <c r="J33">
        <f t="shared" si="4"/>
        <v>8366.5322265625</v>
      </c>
      <c r="K33">
        <f t="shared" si="5"/>
        <v>269.88813634072579</v>
      </c>
    </row>
    <row r="34" spans="1:11" ht="17.5" x14ac:dyDescent="0.35">
      <c r="A34" s="9" t="s">
        <v>103</v>
      </c>
      <c r="B34" s="26">
        <v>270</v>
      </c>
      <c r="C34" s="27">
        <v>1081</v>
      </c>
      <c r="D34">
        <v>286.46875</v>
      </c>
      <c r="E34">
        <f t="shared" si="0"/>
        <v>-16.46875</v>
      </c>
      <c r="F34">
        <f t="shared" si="1"/>
        <v>271.2197265625</v>
      </c>
      <c r="G34">
        <f t="shared" si="2"/>
        <v>8.7490234375</v>
      </c>
      <c r="H34">
        <v>1165.46875</v>
      </c>
      <c r="I34">
        <f t="shared" si="3"/>
        <v>-84.46875</v>
      </c>
      <c r="J34">
        <f t="shared" si="4"/>
        <v>7134.9697265625</v>
      </c>
      <c r="K34">
        <f t="shared" si="5"/>
        <v>230.16031376008064</v>
      </c>
    </row>
    <row r="35" spans="1:11" ht="17.5" x14ac:dyDescent="0.35">
      <c r="A35" s="9" t="s">
        <v>106</v>
      </c>
      <c r="B35" s="26">
        <v>270</v>
      </c>
      <c r="C35" s="27">
        <v>1055</v>
      </c>
      <c r="D35">
        <v>286.46875</v>
      </c>
      <c r="E35">
        <f t="shared" si="0"/>
        <v>-16.46875</v>
      </c>
      <c r="F35">
        <f t="shared" si="1"/>
        <v>271.2197265625</v>
      </c>
      <c r="G35">
        <f t="shared" si="2"/>
        <v>8.7490234375</v>
      </c>
      <c r="H35">
        <v>1165.46875</v>
      </c>
      <c r="I35">
        <f t="shared" si="3"/>
        <v>-110.46875</v>
      </c>
      <c r="J35">
        <f t="shared" si="4"/>
        <v>12203.3447265625</v>
      </c>
      <c r="K35">
        <f t="shared" si="5"/>
        <v>393.65628150201616</v>
      </c>
    </row>
    <row r="36" spans="1:11" ht="17.5" x14ac:dyDescent="0.35">
      <c r="A36" s="9" t="s">
        <v>80</v>
      </c>
      <c r="B36" s="26">
        <v>271</v>
      </c>
      <c r="C36" s="27">
        <v>1057</v>
      </c>
      <c r="D36">
        <v>286.46875</v>
      </c>
      <c r="E36">
        <f t="shared" si="0"/>
        <v>-15.46875</v>
      </c>
      <c r="F36">
        <f t="shared" si="1"/>
        <v>239.2822265625</v>
      </c>
      <c r="G36">
        <f t="shared" si="2"/>
        <v>7.718781502016129</v>
      </c>
      <c r="H36">
        <v>1165.46875</v>
      </c>
      <c r="I36">
        <f t="shared" si="3"/>
        <v>-108.46875</v>
      </c>
      <c r="J36">
        <f t="shared" si="4"/>
        <v>11765.4697265625</v>
      </c>
      <c r="K36">
        <f t="shared" si="5"/>
        <v>379.53128150201616</v>
      </c>
    </row>
    <row r="37" spans="1:11" ht="17.5" x14ac:dyDescent="0.35">
      <c r="A37" s="9" t="s">
        <v>89</v>
      </c>
      <c r="B37" s="26">
        <v>276</v>
      </c>
      <c r="C37" s="27">
        <v>1200</v>
      </c>
      <c r="D37">
        <v>286.46875</v>
      </c>
      <c r="E37">
        <f t="shared" si="0"/>
        <v>-10.46875</v>
      </c>
      <c r="F37">
        <f t="shared" si="1"/>
        <v>109.5947265625</v>
      </c>
      <c r="G37">
        <f t="shared" si="2"/>
        <v>3.535313760080645</v>
      </c>
      <c r="H37">
        <v>1165.46875</v>
      </c>
      <c r="I37">
        <f t="shared" si="3"/>
        <v>34.53125</v>
      </c>
      <c r="J37">
        <f t="shared" si="4"/>
        <v>1192.4072265625</v>
      </c>
      <c r="K37">
        <f t="shared" si="5"/>
        <v>38.464749243951616</v>
      </c>
    </row>
    <row r="38" spans="1:11" ht="17.5" x14ac:dyDescent="0.35">
      <c r="A38" s="9" t="s">
        <v>95</v>
      </c>
      <c r="B38" s="26">
        <v>276</v>
      </c>
      <c r="C38" s="27">
        <v>1004</v>
      </c>
      <c r="D38">
        <v>286.46875</v>
      </c>
      <c r="E38">
        <f t="shared" si="0"/>
        <v>-10.46875</v>
      </c>
      <c r="F38">
        <f t="shared" si="1"/>
        <v>109.5947265625</v>
      </c>
      <c r="G38">
        <f t="shared" si="2"/>
        <v>3.535313760080645</v>
      </c>
      <c r="H38">
        <v>1165.46875</v>
      </c>
      <c r="I38">
        <f t="shared" si="3"/>
        <v>-161.46875</v>
      </c>
      <c r="J38">
        <f t="shared" si="4"/>
        <v>26072.1572265625</v>
      </c>
      <c r="K38">
        <f t="shared" si="5"/>
        <v>841.03732988911293</v>
      </c>
    </row>
    <row r="39" spans="1:11" ht="17.5" x14ac:dyDescent="0.35">
      <c r="A39" s="9" t="s">
        <v>87</v>
      </c>
      <c r="B39" s="26">
        <v>282</v>
      </c>
      <c r="C39" s="27">
        <v>1183</v>
      </c>
      <c r="D39">
        <v>286.46875</v>
      </c>
      <c r="E39">
        <f t="shared" si="0"/>
        <v>-4.46875</v>
      </c>
      <c r="F39">
        <f t="shared" si="1"/>
        <v>19.9697265625</v>
      </c>
      <c r="G39">
        <f t="shared" si="2"/>
        <v>0.64418472782258063</v>
      </c>
      <c r="H39">
        <v>1165.46875</v>
      </c>
      <c r="I39">
        <f t="shared" si="3"/>
        <v>17.53125</v>
      </c>
      <c r="J39">
        <f t="shared" si="4"/>
        <v>307.3447265625</v>
      </c>
      <c r="K39">
        <f t="shared" si="5"/>
        <v>9.9143460181451619</v>
      </c>
    </row>
    <row r="40" spans="1:11" ht="17.5" x14ac:dyDescent="0.35">
      <c r="A40" s="9" t="s">
        <v>85</v>
      </c>
      <c r="B40" s="26">
        <v>283</v>
      </c>
      <c r="C40" s="27">
        <v>1161</v>
      </c>
      <c r="D40">
        <v>286.46875</v>
      </c>
      <c r="E40">
        <f t="shared" si="0"/>
        <v>-3.46875</v>
      </c>
      <c r="F40">
        <f t="shared" si="1"/>
        <v>12.0322265625</v>
      </c>
      <c r="G40">
        <f t="shared" si="2"/>
        <v>0.38813634072580644</v>
      </c>
      <c r="H40">
        <v>1165.46875</v>
      </c>
      <c r="I40">
        <f t="shared" si="3"/>
        <v>-4.46875</v>
      </c>
      <c r="J40">
        <f t="shared" si="4"/>
        <v>19.9697265625</v>
      </c>
      <c r="K40">
        <f t="shared" si="5"/>
        <v>0.64418472782258063</v>
      </c>
    </row>
    <row r="41" spans="1:11" ht="17.5" x14ac:dyDescent="0.35">
      <c r="A41" s="9" t="s">
        <v>78</v>
      </c>
      <c r="B41" s="26">
        <v>292</v>
      </c>
      <c r="C41" s="27">
        <v>1227</v>
      </c>
      <c r="D41">
        <v>286.46875</v>
      </c>
      <c r="E41">
        <f t="shared" si="0"/>
        <v>5.53125</v>
      </c>
      <c r="F41">
        <f t="shared" si="1"/>
        <v>30.5947265625</v>
      </c>
      <c r="G41">
        <f t="shared" si="2"/>
        <v>0.98692666330645162</v>
      </c>
      <c r="H41">
        <v>1165.46875</v>
      </c>
      <c r="I41">
        <f t="shared" si="3"/>
        <v>61.53125</v>
      </c>
      <c r="J41">
        <f t="shared" si="4"/>
        <v>3786.0947265625</v>
      </c>
      <c r="K41">
        <f t="shared" si="5"/>
        <v>122.13208795362904</v>
      </c>
    </row>
    <row r="42" spans="1:11" ht="17.5" x14ac:dyDescent="0.35">
      <c r="A42" s="9" t="s">
        <v>81</v>
      </c>
      <c r="B42" s="26">
        <v>298</v>
      </c>
      <c r="C42" s="27">
        <v>1252</v>
      </c>
      <c r="D42">
        <v>286.46875</v>
      </c>
      <c r="E42">
        <f t="shared" si="0"/>
        <v>11.53125</v>
      </c>
      <c r="F42">
        <f t="shared" si="1"/>
        <v>132.9697265625</v>
      </c>
      <c r="G42">
        <f t="shared" si="2"/>
        <v>4.289346018145161</v>
      </c>
      <c r="H42">
        <v>1165.46875</v>
      </c>
      <c r="I42">
        <f t="shared" si="3"/>
        <v>86.53125</v>
      </c>
      <c r="J42">
        <f t="shared" si="4"/>
        <v>7487.6572265625</v>
      </c>
      <c r="K42">
        <f t="shared" si="5"/>
        <v>241.5373298891129</v>
      </c>
    </row>
    <row r="43" spans="1:11" ht="17.5" x14ac:dyDescent="0.35">
      <c r="A43" s="9" t="s">
        <v>99</v>
      </c>
      <c r="B43" s="26">
        <v>306</v>
      </c>
      <c r="C43" s="27">
        <v>1314</v>
      </c>
      <c r="D43">
        <v>286.46875</v>
      </c>
      <c r="E43">
        <f t="shared" si="0"/>
        <v>19.53125</v>
      </c>
      <c r="F43">
        <f t="shared" si="1"/>
        <v>381.4697265625</v>
      </c>
      <c r="G43">
        <f t="shared" si="2"/>
        <v>12.305475050403226</v>
      </c>
      <c r="H43">
        <v>1165.46875</v>
      </c>
      <c r="I43">
        <f t="shared" si="3"/>
        <v>148.53125</v>
      </c>
      <c r="J43">
        <f t="shared" si="4"/>
        <v>22061.5322265625</v>
      </c>
      <c r="K43">
        <f t="shared" si="5"/>
        <v>711.66232988911293</v>
      </c>
    </row>
    <row r="44" spans="1:11" ht="17.5" x14ac:dyDescent="0.35">
      <c r="A44" s="9" t="s">
        <v>88</v>
      </c>
      <c r="B44" s="26">
        <v>320</v>
      </c>
      <c r="C44" s="27">
        <v>1450</v>
      </c>
      <c r="D44">
        <v>286.46875</v>
      </c>
      <c r="E44">
        <f t="shared" si="0"/>
        <v>33.53125</v>
      </c>
      <c r="F44">
        <f t="shared" si="1"/>
        <v>1124.3447265625</v>
      </c>
      <c r="G44">
        <f t="shared" si="2"/>
        <v>36.269184727822584</v>
      </c>
      <c r="H44">
        <v>1165.46875</v>
      </c>
      <c r="I44">
        <f t="shared" si="3"/>
        <v>284.53125</v>
      </c>
      <c r="J44">
        <f t="shared" si="4"/>
        <v>80958.0322265625</v>
      </c>
      <c r="K44">
        <f t="shared" si="5"/>
        <v>2611.5494266633063</v>
      </c>
    </row>
    <row r="45" spans="1:11" ht="17.5" x14ac:dyDescent="0.35">
      <c r="A45" s="9" t="s">
        <v>97</v>
      </c>
      <c r="B45" s="26">
        <v>321</v>
      </c>
      <c r="C45" s="27">
        <v>1380</v>
      </c>
      <c r="D45">
        <v>286.46875</v>
      </c>
      <c r="E45">
        <f t="shared" si="0"/>
        <v>34.53125</v>
      </c>
      <c r="F45">
        <f t="shared" si="1"/>
        <v>1192.4072265625</v>
      </c>
      <c r="G45">
        <f t="shared" si="2"/>
        <v>38.464749243951616</v>
      </c>
      <c r="H45">
        <v>1165.46875</v>
      </c>
      <c r="I45">
        <f t="shared" si="3"/>
        <v>214.53125</v>
      </c>
      <c r="J45">
        <f t="shared" si="4"/>
        <v>46023.6572265625</v>
      </c>
      <c r="K45">
        <f t="shared" si="5"/>
        <v>1484.6341040826612</v>
      </c>
    </row>
    <row r="46" spans="1:11" ht="17.5" x14ac:dyDescent="0.35">
      <c r="A46" s="9" t="s">
        <v>96</v>
      </c>
      <c r="B46" s="26">
        <v>338</v>
      </c>
      <c r="C46" s="27">
        <v>1550</v>
      </c>
      <c r="D46">
        <v>286.46875</v>
      </c>
      <c r="E46">
        <f t="shared" si="0"/>
        <v>51.53125</v>
      </c>
      <c r="F46">
        <f t="shared" si="1"/>
        <v>2655.4697265625</v>
      </c>
      <c r="G46">
        <f t="shared" si="2"/>
        <v>85.660313760080641</v>
      </c>
      <c r="H46">
        <v>1165.46875</v>
      </c>
      <c r="I46">
        <f t="shared" si="3"/>
        <v>384.53125</v>
      </c>
      <c r="J46">
        <f t="shared" si="4"/>
        <v>147864.2822265625</v>
      </c>
      <c r="K46">
        <f t="shared" si="5"/>
        <v>4769.8155556955644</v>
      </c>
    </row>
    <row r="47" spans="1:11" ht="17.5" x14ac:dyDescent="0.35">
      <c r="A47" s="9" t="s">
        <v>107</v>
      </c>
      <c r="B47" s="26">
        <v>381</v>
      </c>
      <c r="C47" s="27">
        <v>1700</v>
      </c>
      <c r="D47">
        <v>286.46875</v>
      </c>
      <c r="E47">
        <f t="shared" si="0"/>
        <v>94.53125</v>
      </c>
      <c r="F47">
        <f t="shared" si="1"/>
        <v>8936.1572265625</v>
      </c>
      <c r="G47">
        <f t="shared" si="2"/>
        <v>288.26313634072579</v>
      </c>
      <c r="H47">
        <v>1165.46875</v>
      </c>
      <c r="I47">
        <f t="shared" si="3"/>
        <v>534.53125</v>
      </c>
      <c r="J47">
        <f t="shared" si="4"/>
        <v>285723.6572265625</v>
      </c>
      <c r="K47">
        <f t="shared" si="5"/>
        <v>9216.8921685987898</v>
      </c>
    </row>
    <row r="48" spans="1:11" ht="17.5" x14ac:dyDescent="0.35">
      <c r="A48" s="9" t="s">
        <v>94</v>
      </c>
      <c r="B48" s="26">
        <v>408</v>
      </c>
      <c r="C48" s="27">
        <v>1800</v>
      </c>
      <c r="D48">
        <v>286.46875</v>
      </c>
      <c r="E48">
        <f t="shared" si="0"/>
        <v>121.53125</v>
      </c>
      <c r="F48">
        <f t="shared" si="1"/>
        <v>14769.8447265625</v>
      </c>
      <c r="G48">
        <f t="shared" si="2"/>
        <v>476.44660408266128</v>
      </c>
      <c r="H48">
        <v>1165.46875</v>
      </c>
      <c r="I48">
        <f t="shared" si="3"/>
        <v>634.53125</v>
      </c>
      <c r="J48">
        <f t="shared" si="4"/>
        <v>402629.9072265625</v>
      </c>
      <c r="K48">
        <f t="shared" si="5"/>
        <v>12988.0615234375</v>
      </c>
    </row>
    <row r="49" spans="1:11" ht="17.5" x14ac:dyDescent="0.35">
      <c r="A49" s="9" t="s">
        <v>84</v>
      </c>
      <c r="B49" s="26">
        <v>539</v>
      </c>
      <c r="C49" s="27">
        <v>2300</v>
      </c>
      <c r="D49">
        <v>286.46875</v>
      </c>
      <c r="E49">
        <f t="shared" si="0"/>
        <v>252.53125</v>
      </c>
      <c r="F49">
        <f t="shared" si="1"/>
        <v>63772.0322265625</v>
      </c>
      <c r="G49">
        <f t="shared" si="2"/>
        <v>2057.1623298891127</v>
      </c>
      <c r="H49">
        <v>1165.46875</v>
      </c>
      <c r="I49">
        <f t="shared" si="3"/>
        <v>1134.53125</v>
      </c>
      <c r="J49">
        <f t="shared" si="4"/>
        <v>1287161.1572265625</v>
      </c>
      <c r="K49">
        <f t="shared" si="5"/>
        <v>41521.327652469758</v>
      </c>
    </row>
    <row r="50" spans="1:11" ht="15.5" x14ac:dyDescent="0.35">
      <c r="A50" s="9"/>
      <c r="B50" s="10"/>
      <c r="C50" s="11"/>
      <c r="G50">
        <f>SUM($G$18:$G$49)</f>
        <v>3702.19254032258</v>
      </c>
      <c r="K50">
        <f>SUM(K18:K49)</f>
        <v>100209.35383064515</v>
      </c>
    </row>
    <row r="51" spans="1:11" ht="15.5" x14ac:dyDescent="0.35">
      <c r="A51" s="9" t="s">
        <v>125</v>
      </c>
      <c r="B51">
        <f>COUNT(B18:B49)</f>
        <v>32</v>
      </c>
    </row>
    <row r="52" spans="1:11" ht="15.5" x14ac:dyDescent="0.35">
      <c r="A52" s="67" t="s">
        <v>131</v>
      </c>
    </row>
    <row r="53" spans="1:11" ht="15.5" x14ac:dyDescent="0.35">
      <c r="A53" s="9" t="s">
        <v>54</v>
      </c>
      <c r="B53">
        <f>AVERAGE(B18:$B$49)</f>
        <v>286.46875</v>
      </c>
      <c r="C53">
        <f>SUM($B$18:$B$49)/32</f>
        <v>286.46875</v>
      </c>
    </row>
    <row r="54" spans="1:11" ht="15.5" x14ac:dyDescent="0.35">
      <c r="A54" s="9" t="s">
        <v>108</v>
      </c>
      <c r="B54">
        <f>MEDIAN(B18:$B$49)</f>
        <v>269</v>
      </c>
      <c r="C54">
        <f>(B33+B34)/2</f>
        <v>269</v>
      </c>
    </row>
    <row r="55" spans="1:11" ht="15.5" x14ac:dyDescent="0.35">
      <c r="A55" s="9" t="s">
        <v>109</v>
      </c>
      <c r="B55" s="24">
        <v>250270276</v>
      </c>
      <c r="C55" s="24">
        <v>250270276</v>
      </c>
    </row>
    <row r="56" spans="1:11" ht="15.5" x14ac:dyDescent="0.35">
      <c r="A56" s="9" t="s">
        <v>110</v>
      </c>
      <c r="B56">
        <f>_xlfn.QUARTILE.EXC($B$18:$B$49,1)</f>
        <v>252.25</v>
      </c>
      <c r="C56">
        <f>(B25+B26)/2</f>
        <v>252.5</v>
      </c>
    </row>
    <row r="57" spans="1:11" ht="15.5" x14ac:dyDescent="0.35">
      <c r="A57" s="9" t="s">
        <v>111</v>
      </c>
      <c r="B57">
        <f>_xlfn.QUARTILE.EXC($B$18:$B$49,2)</f>
        <v>269</v>
      </c>
      <c r="C57">
        <f>C54</f>
        <v>269</v>
      </c>
    </row>
    <row r="58" spans="1:11" ht="15.5" x14ac:dyDescent="0.35">
      <c r="A58" s="9" t="s">
        <v>112</v>
      </c>
      <c r="B58">
        <f>_xlfn.QUARTILE.EXC($B$18:$B$49,3)</f>
        <v>296.5</v>
      </c>
      <c r="C58">
        <f>(B41+B42)/2</f>
        <v>295</v>
      </c>
    </row>
    <row r="59" spans="1:11" ht="15.5" x14ac:dyDescent="0.35">
      <c r="A59" s="9" t="s">
        <v>113</v>
      </c>
      <c r="B59">
        <f>MAX(B18:B49)-MIN(B18:B49)</f>
        <v>310</v>
      </c>
      <c r="C59">
        <f>B49-B18</f>
        <v>310</v>
      </c>
    </row>
    <row r="60" spans="1:11" ht="15.5" x14ac:dyDescent="0.35">
      <c r="A60" s="9" t="s">
        <v>114</v>
      </c>
      <c r="B60">
        <f>A58:B58-A56:B56</f>
        <v>44.25</v>
      </c>
      <c r="C60">
        <f>C58-C56</f>
        <v>42.5</v>
      </c>
    </row>
    <row r="61" spans="1:11" ht="15.5" x14ac:dyDescent="0.35">
      <c r="A61" s="9" t="s">
        <v>115</v>
      </c>
      <c r="B61">
        <f>_xlfn.VAR.S($B$18:$B$49)</f>
        <v>3702.1925403225805</v>
      </c>
      <c r="C61">
        <f>G50</f>
        <v>3702.19254032258</v>
      </c>
    </row>
    <row r="62" spans="1:11" ht="15.5" x14ac:dyDescent="0.35">
      <c r="A62" s="9" t="s">
        <v>116</v>
      </c>
      <c r="B62">
        <f>SQRT(B61)</f>
        <v>60.845645204259114</v>
      </c>
      <c r="C62">
        <f>SQRT(C61)</f>
        <v>60.845645204259114</v>
      </c>
    </row>
    <row r="63" spans="1:11" ht="15.5" x14ac:dyDescent="0.35">
      <c r="A63" s="9" t="s">
        <v>117</v>
      </c>
      <c r="C63">
        <f>C62/C53</f>
        <v>0.21239889238969037</v>
      </c>
      <c r="D63" t="s">
        <v>133</v>
      </c>
    </row>
    <row r="64" spans="1:11" ht="15.5" x14ac:dyDescent="0.35">
      <c r="A64" s="9" t="s">
        <v>118</v>
      </c>
      <c r="B64">
        <f>MIN(B18:B49)</f>
        <v>229</v>
      </c>
    </row>
    <row r="65" spans="1:3" ht="15.5" x14ac:dyDescent="0.35">
      <c r="A65" s="9" t="s">
        <v>119</v>
      </c>
      <c r="B65">
        <f>MAX(B18:B49)</f>
        <v>539</v>
      </c>
    </row>
    <row r="66" spans="1:3" ht="15.5" x14ac:dyDescent="0.35">
      <c r="A66" s="9" t="s">
        <v>120</v>
      </c>
      <c r="B66">
        <f>B56-1.5*B60</f>
        <v>185.875</v>
      </c>
    </row>
    <row r="67" spans="1:3" ht="15.5" x14ac:dyDescent="0.35">
      <c r="A67" s="9" t="s">
        <v>121</v>
      </c>
      <c r="B67">
        <f>B58+1.5*B60</f>
        <v>362.875</v>
      </c>
    </row>
    <row r="68" spans="1:3" ht="15.5" x14ac:dyDescent="0.35">
      <c r="A68" s="9"/>
    </row>
    <row r="69" spans="1:3" ht="15.5" x14ac:dyDescent="0.35">
      <c r="A69" s="67" t="s">
        <v>130</v>
      </c>
    </row>
    <row r="70" spans="1:3" ht="15.5" x14ac:dyDescent="0.35">
      <c r="A70" s="9" t="s">
        <v>54</v>
      </c>
      <c r="B70">
        <f>AVERAGE(C18:C49)</f>
        <v>1165.46875</v>
      </c>
      <c r="C70">
        <f>SUM(C18:C49)/32</f>
        <v>1165.46875</v>
      </c>
    </row>
    <row r="71" spans="1:3" ht="15.5" x14ac:dyDescent="0.35">
      <c r="A71" s="9" t="s">
        <v>108</v>
      </c>
      <c r="B71">
        <f>MEDIAN(C18:C49)</f>
        <v>1070.5</v>
      </c>
    </row>
    <row r="72" spans="1:3" ht="15.5" x14ac:dyDescent="0.35">
      <c r="A72" s="9" t="s">
        <v>109</v>
      </c>
    </row>
    <row r="73" spans="1:3" ht="15.5" x14ac:dyDescent="0.35">
      <c r="A73" s="9" t="s">
        <v>110</v>
      </c>
      <c r="B73">
        <f>_xlfn.QUARTILE.EXC(C18:C49,1)</f>
        <v>952</v>
      </c>
      <c r="C73">
        <f>(C25+C26)/2</f>
        <v>947</v>
      </c>
    </row>
    <row r="74" spans="1:3" ht="15.5" x14ac:dyDescent="0.35">
      <c r="A74" s="9" t="s">
        <v>111</v>
      </c>
      <c r="B74">
        <f>_xlfn.QUARTILE.EXC(C18:C49,2)</f>
        <v>1070.5</v>
      </c>
      <c r="C74">
        <f>(C33+C34)/2</f>
        <v>1077.5</v>
      </c>
    </row>
    <row r="75" spans="1:3" ht="15.5" x14ac:dyDescent="0.35">
      <c r="A75" s="9" t="s">
        <v>112</v>
      </c>
      <c r="B75">
        <f>_xlfn.QUARTILE.EXC(C18:C49,3)</f>
        <v>1245.75</v>
      </c>
      <c r="C75">
        <f>(C41+C42)/2</f>
        <v>1239.5</v>
      </c>
    </row>
    <row r="76" spans="1:3" ht="15.5" x14ac:dyDescent="0.35">
      <c r="A76" s="9" t="s">
        <v>113</v>
      </c>
      <c r="B76">
        <f>MAX(C18:C49)-MIN(C18:C49)</f>
        <v>1475</v>
      </c>
    </row>
    <row r="77" spans="1:3" ht="15.5" x14ac:dyDescent="0.35">
      <c r="A77" s="9" t="s">
        <v>114</v>
      </c>
      <c r="B77">
        <f>B75-B73</f>
        <v>293.75</v>
      </c>
    </row>
    <row r="78" spans="1:3" ht="15.5" x14ac:dyDescent="0.35">
      <c r="A78" s="9" t="s">
        <v>115</v>
      </c>
      <c r="B78">
        <v>100209.3538</v>
      </c>
      <c r="C78">
        <f>_xlfn.VAR.S($C$18:$C$49)</f>
        <v>100209.35383064517</v>
      </c>
    </row>
    <row r="79" spans="1:3" ht="15.5" x14ac:dyDescent="0.35">
      <c r="A79" s="9" t="s">
        <v>116</v>
      </c>
      <c r="B79">
        <f>SQRT(B78)</f>
        <v>316.55861037097065</v>
      </c>
      <c r="C79">
        <f>SQRT(C78)</f>
        <v>316.55861041937425</v>
      </c>
    </row>
    <row r="80" spans="1:3" ht="15.5" x14ac:dyDescent="0.35">
      <c r="A80" s="9" t="s">
        <v>117</v>
      </c>
      <c r="B80">
        <f>B79/B70</f>
        <v>0.27161484198608554</v>
      </c>
    </row>
    <row r="81" spans="1:2" ht="15.5" x14ac:dyDescent="0.35">
      <c r="A81" s="9" t="s">
        <v>118</v>
      </c>
      <c r="B81">
        <f>MIN(C18:C49)</f>
        <v>825</v>
      </c>
    </row>
    <row r="82" spans="1:2" ht="15.5" x14ac:dyDescent="0.35">
      <c r="A82" s="9" t="s">
        <v>119</v>
      </c>
      <c r="B82" s="24">
        <f>MAX(C19:C50)</f>
        <v>2300</v>
      </c>
    </row>
    <row r="83" spans="1:2" ht="15.5" x14ac:dyDescent="0.35">
      <c r="A83" s="9" t="s">
        <v>120</v>
      </c>
      <c r="B83">
        <f>B73-1.5*B77</f>
        <v>511.375</v>
      </c>
    </row>
    <row r="84" spans="1:2" ht="15.5" x14ac:dyDescent="0.35">
      <c r="A84" s="9" t="s">
        <v>121</v>
      </c>
      <c r="B84">
        <f>B75+1.5*B77</f>
        <v>1686.375</v>
      </c>
    </row>
  </sheetData>
  <sortState xmlns:xlrd2="http://schemas.microsoft.com/office/spreadsheetml/2017/richdata2" ref="A18:C49">
    <sortCondition ref="B18:B49"/>
  </sortState>
  <conditionalFormatting sqref="B18:B50">
    <cfRule type="duplicateValues" dxfId="3" priority="3"/>
  </conditionalFormatting>
  <conditionalFormatting sqref="C18:C49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9A69-9748-4C0B-9061-91324D8A1852}">
  <dimension ref="A1:BG23"/>
  <sheetViews>
    <sheetView zoomScale="75" zoomScaleNormal="75" workbookViewId="0">
      <selection activeCell="O26" sqref="O26"/>
    </sheetView>
  </sheetViews>
  <sheetFormatPr defaultRowHeight="14.5" x14ac:dyDescent="0.35"/>
  <cols>
    <col min="1" max="1" width="18.1796875" customWidth="1"/>
    <col min="2" max="2" width="12" bestFit="1" customWidth="1"/>
    <col min="3" max="3" width="10" bestFit="1" customWidth="1"/>
    <col min="6" max="6" width="11.54296875" customWidth="1"/>
    <col min="7" max="7" width="8.90625"/>
    <col min="9" max="9" width="12" bestFit="1" customWidth="1"/>
    <col min="13" max="13" width="13.08984375" customWidth="1"/>
  </cols>
  <sheetData>
    <row r="1" spans="1:59" x14ac:dyDescent="0.35">
      <c r="A1" s="43" t="s">
        <v>178</v>
      </c>
      <c r="B1" s="37" t="s">
        <v>176</v>
      </c>
      <c r="C1" s="37" t="s">
        <v>177</v>
      </c>
      <c r="D1" s="37" t="s">
        <v>179</v>
      </c>
      <c r="E1" s="38"/>
      <c r="F1" s="1"/>
      <c r="G1" s="44" t="s">
        <v>178</v>
      </c>
      <c r="H1" s="45" t="s">
        <v>176</v>
      </c>
      <c r="I1" s="45" t="s">
        <v>177</v>
      </c>
      <c r="J1" s="45" t="s">
        <v>179</v>
      </c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35">
      <c r="A2" s="30" t="s">
        <v>175</v>
      </c>
      <c r="B2">
        <v>1</v>
      </c>
      <c r="C2">
        <v>2</v>
      </c>
      <c r="D2">
        <v>3</v>
      </c>
      <c r="E2" s="31" t="s">
        <v>180</v>
      </c>
      <c r="G2" s="47" t="s">
        <v>175</v>
      </c>
      <c r="H2" s="48">
        <v>1</v>
      </c>
      <c r="I2" s="48">
        <v>2</v>
      </c>
      <c r="J2" s="48">
        <v>3</v>
      </c>
      <c r="K2" s="49" t="s">
        <v>180</v>
      </c>
    </row>
    <row r="3" spans="1:59" x14ac:dyDescent="0.35">
      <c r="A3" s="30">
        <v>1</v>
      </c>
      <c r="B3">
        <v>42</v>
      </c>
      <c r="C3">
        <v>39</v>
      </c>
      <c r="D3">
        <v>3</v>
      </c>
      <c r="E3" s="31">
        <v>84</v>
      </c>
      <c r="G3" s="47">
        <v>1</v>
      </c>
      <c r="H3" s="48">
        <f>B3/300</f>
        <v>0.14000000000000001</v>
      </c>
      <c r="I3" s="48">
        <f>C3/300</f>
        <v>0.13</v>
      </c>
      <c r="J3" s="48">
        <f>D3/300</f>
        <v>0.01</v>
      </c>
      <c r="K3" s="49">
        <f>SUM(H3:J3)</f>
        <v>0.28000000000000003</v>
      </c>
    </row>
    <row r="4" spans="1:59" x14ac:dyDescent="0.35">
      <c r="A4" s="30">
        <v>2</v>
      </c>
      <c r="B4">
        <v>33</v>
      </c>
      <c r="C4">
        <v>63</v>
      </c>
      <c r="D4">
        <v>54</v>
      </c>
      <c r="E4" s="31">
        <v>150</v>
      </c>
      <c r="G4" s="47">
        <v>2</v>
      </c>
      <c r="H4" s="48">
        <f t="shared" ref="H4:H6" si="0">B4/300</f>
        <v>0.11</v>
      </c>
      <c r="I4" s="48">
        <f t="shared" ref="I4:I6" si="1">C4/300</f>
        <v>0.21</v>
      </c>
      <c r="J4" s="48">
        <f t="shared" ref="J4:J6" si="2">D4/300</f>
        <v>0.18</v>
      </c>
      <c r="K4" s="49">
        <f t="shared" ref="K4:K6" si="3">SUM(H4:J4)</f>
        <v>0.5</v>
      </c>
    </row>
    <row r="5" spans="1:59" x14ac:dyDescent="0.35">
      <c r="A5" s="30">
        <v>3</v>
      </c>
      <c r="B5">
        <v>3</v>
      </c>
      <c r="C5">
        <v>15</v>
      </c>
      <c r="D5">
        <v>48</v>
      </c>
      <c r="E5" s="31">
        <v>66</v>
      </c>
      <c r="G5" s="47">
        <v>3</v>
      </c>
      <c r="H5" s="48">
        <f t="shared" si="0"/>
        <v>0.01</v>
      </c>
      <c r="I5" s="48">
        <f t="shared" si="1"/>
        <v>0.05</v>
      </c>
      <c r="J5" s="48">
        <f t="shared" si="2"/>
        <v>0.16</v>
      </c>
      <c r="K5" s="49">
        <f t="shared" si="3"/>
        <v>0.22</v>
      </c>
    </row>
    <row r="6" spans="1:59" ht="15" thickBot="1" x14ac:dyDescent="0.4">
      <c r="A6" s="34" t="s">
        <v>180</v>
      </c>
      <c r="B6" s="35">
        <v>78</v>
      </c>
      <c r="C6" s="35">
        <v>117</v>
      </c>
      <c r="D6" s="35">
        <v>105</v>
      </c>
      <c r="E6" s="36">
        <v>300</v>
      </c>
      <c r="G6" s="50" t="s">
        <v>180</v>
      </c>
      <c r="H6" s="51">
        <f t="shared" si="0"/>
        <v>0.26</v>
      </c>
      <c r="I6" s="51">
        <f t="shared" si="1"/>
        <v>0.39</v>
      </c>
      <c r="J6" s="51">
        <f t="shared" si="2"/>
        <v>0.35</v>
      </c>
      <c r="K6" s="52">
        <f t="shared" si="3"/>
        <v>1</v>
      </c>
    </row>
    <row r="8" spans="1:59" ht="15" thickBot="1" x14ac:dyDescent="0.4">
      <c r="A8" t="s">
        <v>175</v>
      </c>
      <c r="H8" t="s">
        <v>205</v>
      </c>
    </row>
    <row r="9" spans="1:59" x14ac:dyDescent="0.35">
      <c r="A9" s="53" t="s">
        <v>181</v>
      </c>
      <c r="B9" s="54" t="s">
        <v>182</v>
      </c>
      <c r="C9" s="54" t="s">
        <v>183</v>
      </c>
      <c r="D9" s="54" t="s">
        <v>187</v>
      </c>
      <c r="E9" s="54" t="s">
        <v>188</v>
      </c>
      <c r="F9" s="55" t="s">
        <v>192</v>
      </c>
      <c r="H9" s="53" t="s">
        <v>184</v>
      </c>
      <c r="I9" s="54" t="s">
        <v>185</v>
      </c>
      <c r="J9" s="54" t="s">
        <v>202</v>
      </c>
      <c r="K9" s="54" t="s">
        <v>189</v>
      </c>
      <c r="L9" s="54" t="s">
        <v>190</v>
      </c>
      <c r="M9" s="55" t="s">
        <v>191</v>
      </c>
    </row>
    <row r="10" spans="1:59" x14ac:dyDescent="0.35">
      <c r="A10" s="56">
        <v>1</v>
      </c>
      <c r="B10" s="57">
        <f>K3</f>
        <v>0.28000000000000003</v>
      </c>
      <c r="C10" s="57">
        <f>A10*B10</f>
        <v>0.28000000000000003</v>
      </c>
      <c r="D10" s="57">
        <f>A10-C13</f>
        <v>-0.94</v>
      </c>
      <c r="E10" s="57">
        <f>D10*D10</f>
        <v>0.88359999999999994</v>
      </c>
      <c r="F10" s="58">
        <f>E10*B10</f>
        <v>0.24740800000000002</v>
      </c>
      <c r="H10" s="56">
        <v>1</v>
      </c>
      <c r="I10" s="57">
        <f>H6</f>
        <v>0.26</v>
      </c>
      <c r="J10" s="57">
        <f>H10*I10</f>
        <v>0.26</v>
      </c>
      <c r="K10" s="57">
        <f>H10-J13</f>
        <v>-1.0899999999999999</v>
      </c>
      <c r="L10" s="57">
        <f>K10*K10</f>
        <v>1.1880999999999997</v>
      </c>
      <c r="M10" s="58">
        <f>L10*I10</f>
        <v>0.30890599999999996</v>
      </c>
    </row>
    <row r="11" spans="1:59" x14ac:dyDescent="0.35">
      <c r="A11" s="56">
        <v>2</v>
      </c>
      <c r="B11" s="57">
        <f>K4</f>
        <v>0.5</v>
      </c>
      <c r="C11" s="57">
        <f>A11*B11</f>
        <v>1</v>
      </c>
      <c r="D11" s="57">
        <f>A11-C13</f>
        <v>6.0000000000000053E-2</v>
      </c>
      <c r="E11" s="57">
        <f>D11*D11</f>
        <v>3.6000000000000064E-3</v>
      </c>
      <c r="F11" s="58">
        <f t="shared" ref="F11:F12" si="4">E11*B11</f>
        <v>1.8000000000000032E-3</v>
      </c>
      <c r="H11" s="56">
        <v>2</v>
      </c>
      <c r="I11" s="57">
        <f>I6</f>
        <v>0.39</v>
      </c>
      <c r="J11" s="57">
        <f>H11*I11</f>
        <v>0.78</v>
      </c>
      <c r="K11" s="57">
        <f>H11-J13</f>
        <v>-8.9999999999999858E-2</v>
      </c>
      <c r="L11" s="57">
        <f>K11*K11</f>
        <v>8.0999999999999753E-3</v>
      </c>
      <c r="M11" s="58">
        <f t="shared" ref="M11:M12" si="5">L11*I11</f>
        <v>3.1589999999999904E-3</v>
      </c>
    </row>
    <row r="12" spans="1:59" ht="15" thickBot="1" x14ac:dyDescent="0.4">
      <c r="A12" s="56">
        <v>3</v>
      </c>
      <c r="B12" s="57">
        <f>K5</f>
        <v>0.22</v>
      </c>
      <c r="C12" s="57">
        <f>A12*B12</f>
        <v>0.66</v>
      </c>
      <c r="D12" s="57">
        <f>A12-C13</f>
        <v>1.06</v>
      </c>
      <c r="E12" s="57">
        <f>D12*D12</f>
        <v>1.1236000000000002</v>
      </c>
      <c r="F12" s="58">
        <f t="shared" si="4"/>
        <v>0.24719200000000002</v>
      </c>
      <c r="H12" s="56">
        <v>3</v>
      </c>
      <c r="I12" s="57">
        <f>J6</f>
        <v>0.35</v>
      </c>
      <c r="J12" s="57">
        <f>H12*I12</f>
        <v>1.0499999999999998</v>
      </c>
      <c r="K12" s="57">
        <f>H12-J13</f>
        <v>0.91000000000000014</v>
      </c>
      <c r="L12" s="57">
        <f>K12*K12</f>
        <v>0.82810000000000028</v>
      </c>
      <c r="M12" s="58">
        <f t="shared" si="5"/>
        <v>0.28983500000000006</v>
      </c>
    </row>
    <row r="13" spans="1:59" ht="15" thickBot="1" x14ac:dyDescent="0.4">
      <c r="A13" s="61"/>
      <c r="B13" s="62"/>
      <c r="C13" s="62">
        <f>SUM(C10:C12)</f>
        <v>1.94</v>
      </c>
      <c r="D13" s="62"/>
      <c r="E13" s="62"/>
      <c r="F13" s="63">
        <f>SUM(F10:F12)</f>
        <v>0.49640000000000006</v>
      </c>
      <c r="H13" s="59"/>
      <c r="I13" s="60"/>
      <c r="J13" s="61">
        <f>SUM(J10:J12)</f>
        <v>2.09</v>
      </c>
      <c r="K13" s="62"/>
      <c r="L13" s="62">
        <f>SUM(L10:L12)</f>
        <v>2.0243000000000002</v>
      </c>
      <c r="M13" s="63">
        <f>SUM(M10:M12)</f>
        <v>0.60189999999999999</v>
      </c>
    </row>
    <row r="15" spans="1:59" ht="29" x14ac:dyDescent="0.35">
      <c r="A15" s="1" t="s">
        <v>186</v>
      </c>
      <c r="B15">
        <f>C13</f>
        <v>1.94</v>
      </c>
      <c r="H15" t="s">
        <v>204</v>
      </c>
      <c r="J15">
        <f>J13</f>
        <v>2.09</v>
      </c>
    </row>
    <row r="16" spans="1:59" ht="29" x14ac:dyDescent="0.35">
      <c r="A16" s="1" t="s">
        <v>195</v>
      </c>
      <c r="B16">
        <v>0.49640000000000001</v>
      </c>
      <c r="H16" t="s">
        <v>197</v>
      </c>
      <c r="K16">
        <f>M13</f>
        <v>0.60189999999999999</v>
      </c>
    </row>
    <row r="17" spans="1:9" x14ac:dyDescent="0.35">
      <c r="A17" t="s">
        <v>198</v>
      </c>
      <c r="B17">
        <f>SQRT(B16)</f>
        <v>0.70455659815234151</v>
      </c>
      <c r="H17" t="s">
        <v>199</v>
      </c>
      <c r="I17">
        <f>SQRT(K16)</f>
        <v>0.77582214456665255</v>
      </c>
    </row>
    <row r="19" spans="1:9" x14ac:dyDescent="0.35">
      <c r="A19" t="s">
        <v>196</v>
      </c>
      <c r="B19">
        <v>1.6691</v>
      </c>
    </row>
    <row r="20" spans="1:9" x14ac:dyDescent="0.35">
      <c r="A20" t="s">
        <v>201</v>
      </c>
      <c r="B20">
        <f>SQRT(B19)</f>
        <v>1.2919365309487925</v>
      </c>
    </row>
    <row r="21" spans="1:9" x14ac:dyDescent="0.35">
      <c r="A21" t="s">
        <v>193</v>
      </c>
      <c r="B21" t="s">
        <v>194</v>
      </c>
    </row>
    <row r="22" spans="1:9" x14ac:dyDescent="0.35">
      <c r="B22">
        <f>(B19-B16-K16)/2</f>
        <v>0.28540000000000004</v>
      </c>
    </row>
    <row r="23" spans="1:9" ht="29" x14ac:dyDescent="0.35">
      <c r="A23" s="1" t="s">
        <v>200</v>
      </c>
      <c r="B23">
        <f>B22/(B17*I17)</f>
        <v>0.52212671010077116</v>
      </c>
      <c r="C23" s="64" t="s">
        <v>203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BB07-A7BD-47C5-BCA0-092B8B3F78F7}">
  <dimension ref="A1:M58"/>
  <sheetViews>
    <sheetView tabSelected="1" topLeftCell="C33" zoomScale="90" zoomScaleNormal="90" workbookViewId="0">
      <selection activeCell="H23" sqref="H23"/>
    </sheetView>
  </sheetViews>
  <sheetFormatPr defaultRowHeight="14.5" x14ac:dyDescent="0.35"/>
  <cols>
    <col min="1" max="2" width="19.36328125" customWidth="1"/>
    <col min="3" max="3" width="17.1796875" customWidth="1"/>
    <col min="4" max="4" width="16.36328125" customWidth="1"/>
    <col min="5" max="5" width="19.54296875" customWidth="1"/>
    <col min="6" max="6" width="19.453125" customWidth="1"/>
    <col min="7" max="7" width="14.36328125" customWidth="1"/>
    <col min="8" max="8" width="12.36328125" customWidth="1"/>
    <col min="9" max="9" width="14.6328125" customWidth="1"/>
    <col min="10" max="10" width="18.1796875" customWidth="1"/>
    <col min="11" max="11" width="17.90625" customWidth="1"/>
    <col min="12" max="12" width="14.6328125" customWidth="1"/>
    <col min="13" max="13" width="17.1796875" customWidth="1"/>
  </cols>
  <sheetData>
    <row r="1" spans="1:13" x14ac:dyDescent="0.35">
      <c r="A1" t="s">
        <v>140</v>
      </c>
    </row>
    <row r="2" spans="1:13" x14ac:dyDescent="0.35">
      <c r="A2" t="s">
        <v>141</v>
      </c>
    </row>
    <row r="3" spans="1:13" x14ac:dyDescent="0.35">
      <c r="A3" t="s">
        <v>142</v>
      </c>
    </row>
    <row r="4" spans="1:13" x14ac:dyDescent="0.35">
      <c r="A4" t="s">
        <v>143</v>
      </c>
    </row>
    <row r="5" spans="1:13" x14ac:dyDescent="0.35">
      <c r="A5" t="s">
        <v>144</v>
      </c>
    </row>
    <row r="6" spans="1:13" x14ac:dyDescent="0.35">
      <c r="A6" t="s">
        <v>145</v>
      </c>
    </row>
    <row r="7" spans="1:13" x14ac:dyDescent="0.35">
      <c r="A7" t="s">
        <v>146</v>
      </c>
    </row>
    <row r="8" spans="1:13" x14ac:dyDescent="0.35">
      <c r="A8" t="s">
        <v>147</v>
      </c>
    </row>
    <row r="10" spans="1:13" x14ac:dyDescent="0.35">
      <c r="A10" t="s">
        <v>148</v>
      </c>
    </row>
    <row r="11" spans="1:13" x14ac:dyDescent="0.35">
      <c r="A11" t="s">
        <v>149</v>
      </c>
    </row>
    <row r="12" spans="1:13" x14ac:dyDescent="0.35">
      <c r="A12" t="s">
        <v>150</v>
      </c>
    </row>
    <row r="13" spans="1:13" x14ac:dyDescent="0.35">
      <c r="A13" t="s">
        <v>151</v>
      </c>
    </row>
    <row r="14" spans="1:13" ht="15" thickBot="1" x14ac:dyDescent="0.4"/>
    <row r="15" spans="1:13" ht="31" thickBot="1" x14ac:dyDescent="0.4">
      <c r="A15" s="14" t="s">
        <v>10</v>
      </c>
      <c r="B15" s="15" t="s">
        <v>11</v>
      </c>
      <c r="C15" s="15" t="s">
        <v>12</v>
      </c>
      <c r="D15" s="16" t="s">
        <v>13</v>
      </c>
      <c r="E15" s="17" t="s">
        <v>14</v>
      </c>
      <c r="F15" s="29" t="s">
        <v>159</v>
      </c>
      <c r="G15" s="29" t="s">
        <v>160</v>
      </c>
      <c r="H15" s="29" t="s">
        <v>161</v>
      </c>
      <c r="I15" s="29" t="s">
        <v>162</v>
      </c>
      <c r="J15" s="29" t="s">
        <v>167</v>
      </c>
      <c r="K15" s="29" t="s">
        <v>168</v>
      </c>
      <c r="L15" s="29" t="s">
        <v>169</v>
      </c>
      <c r="M15" s="29" t="s">
        <v>170</v>
      </c>
    </row>
    <row r="16" spans="1:13" ht="15.5" x14ac:dyDescent="0.35">
      <c r="A16" s="18" t="s">
        <v>23</v>
      </c>
      <c r="B16" s="12">
        <v>66</v>
      </c>
      <c r="C16" s="12">
        <v>65</v>
      </c>
      <c r="D16" s="19">
        <v>68</v>
      </c>
      <c r="E16" s="4">
        <v>78</v>
      </c>
      <c r="F16" s="4">
        <v>73.150000000000006</v>
      </c>
      <c r="G16">
        <f>D16-F16</f>
        <v>-5.1500000000000057</v>
      </c>
      <c r="H16">
        <f>G16*G16</f>
        <v>26.522500000000058</v>
      </c>
      <c r="I16">
        <f>H16/19</f>
        <v>1.3959210526315819</v>
      </c>
      <c r="J16">
        <v>66.099999999999994</v>
      </c>
      <c r="K16">
        <f>C16-J16</f>
        <v>-1.0999999999999943</v>
      </c>
      <c r="L16">
        <f>K16*K16</f>
        <v>1.2099999999999875</v>
      </c>
      <c r="M16">
        <f>L16/19</f>
        <v>6.3684210526315135E-2</v>
      </c>
    </row>
    <row r="17" spans="1:13" ht="15.5" x14ac:dyDescent="0.35">
      <c r="A17" s="18" t="s">
        <v>17</v>
      </c>
      <c r="B17" s="12">
        <v>71</v>
      </c>
      <c r="C17" s="12">
        <v>65</v>
      </c>
      <c r="D17" s="19">
        <v>70</v>
      </c>
      <c r="E17" s="4">
        <v>77</v>
      </c>
      <c r="F17" s="4">
        <v>73.150000000000006</v>
      </c>
      <c r="G17">
        <f t="shared" ref="G17:G35" si="0">D17-F17</f>
        <v>-3.1500000000000057</v>
      </c>
      <c r="H17">
        <f t="shared" ref="H17:H36" si="1">G17*G17</f>
        <v>9.922500000000035</v>
      </c>
      <c r="I17">
        <f t="shared" ref="I17:I35" si="2">H17/19</f>
        <v>0.522236842105265</v>
      </c>
      <c r="J17">
        <v>66.099999999999994</v>
      </c>
      <c r="K17">
        <f t="shared" ref="K17:K35" si="3">C17-J17</f>
        <v>-1.0999999999999943</v>
      </c>
      <c r="L17">
        <f t="shared" ref="L17:L35" si="4">K17*K17</f>
        <v>1.2099999999999875</v>
      </c>
      <c r="M17">
        <f t="shared" ref="M17:M35" si="5">L17/19</f>
        <v>6.3684210526315135E-2</v>
      </c>
    </row>
    <row r="18" spans="1:13" ht="15.5" x14ac:dyDescent="0.35">
      <c r="A18" s="18" t="s">
        <v>15</v>
      </c>
      <c r="B18" s="12">
        <v>70</v>
      </c>
      <c r="C18" s="12">
        <v>66</v>
      </c>
      <c r="D18" s="19">
        <v>71</v>
      </c>
      <c r="E18" s="4">
        <v>79</v>
      </c>
      <c r="F18" s="4">
        <v>73.150000000000006</v>
      </c>
      <c r="G18">
        <f t="shared" si="0"/>
        <v>-2.1500000000000057</v>
      </c>
      <c r="H18">
        <f t="shared" si="1"/>
        <v>4.6225000000000245</v>
      </c>
      <c r="I18">
        <f t="shared" si="2"/>
        <v>0.2432894736842118</v>
      </c>
      <c r="J18">
        <v>66.099999999999994</v>
      </c>
      <c r="K18">
        <f t="shared" si="3"/>
        <v>-9.9999999999994316E-2</v>
      </c>
      <c r="L18">
        <f t="shared" si="4"/>
        <v>9.999999999998864E-3</v>
      </c>
      <c r="M18">
        <f t="shared" si="5"/>
        <v>5.2631578947362446E-4</v>
      </c>
    </row>
    <row r="19" spans="1:13" ht="15.5" x14ac:dyDescent="0.35">
      <c r="A19" s="18" t="s">
        <v>26</v>
      </c>
      <c r="B19" s="12">
        <v>72</v>
      </c>
      <c r="C19" s="12">
        <v>66</v>
      </c>
      <c r="D19" s="19">
        <v>71</v>
      </c>
      <c r="E19" s="4">
        <v>78</v>
      </c>
      <c r="F19" s="4">
        <v>73.150000000000006</v>
      </c>
      <c r="G19">
        <f t="shared" si="0"/>
        <v>-2.1500000000000057</v>
      </c>
      <c r="H19">
        <f t="shared" si="1"/>
        <v>4.6225000000000245</v>
      </c>
      <c r="I19">
        <f t="shared" si="2"/>
        <v>0.2432894736842118</v>
      </c>
      <c r="J19">
        <v>66.099999999999994</v>
      </c>
      <c r="K19">
        <f t="shared" si="3"/>
        <v>-9.9999999999994316E-2</v>
      </c>
      <c r="L19">
        <f t="shared" si="4"/>
        <v>9.999999999998864E-3</v>
      </c>
      <c r="M19">
        <f t="shared" si="5"/>
        <v>5.2631578947362446E-4</v>
      </c>
    </row>
    <row r="20" spans="1:13" ht="15.5" x14ac:dyDescent="0.35">
      <c r="A20" s="18" t="s">
        <v>34</v>
      </c>
      <c r="B20" s="12">
        <v>72</v>
      </c>
      <c r="C20" s="12">
        <v>68</v>
      </c>
      <c r="D20" s="19">
        <v>71</v>
      </c>
      <c r="E20" s="4">
        <v>76</v>
      </c>
      <c r="F20" s="4">
        <v>73.150000000000006</v>
      </c>
      <c r="G20">
        <f t="shared" si="0"/>
        <v>-2.1500000000000057</v>
      </c>
      <c r="H20">
        <f t="shared" si="1"/>
        <v>4.6225000000000245</v>
      </c>
      <c r="I20">
        <f t="shared" si="2"/>
        <v>0.2432894736842118</v>
      </c>
      <c r="J20">
        <v>66.099999999999994</v>
      </c>
      <c r="K20">
        <f t="shared" si="3"/>
        <v>1.9000000000000057</v>
      </c>
      <c r="L20">
        <f t="shared" si="4"/>
        <v>3.6100000000000216</v>
      </c>
      <c r="M20">
        <f t="shared" si="5"/>
        <v>0.19000000000000114</v>
      </c>
    </row>
    <row r="21" spans="1:13" ht="15.5" x14ac:dyDescent="0.35">
      <c r="A21" s="18" t="s">
        <v>29</v>
      </c>
      <c r="B21" s="12">
        <v>69</v>
      </c>
      <c r="C21" s="12">
        <v>68</v>
      </c>
      <c r="D21" s="19">
        <v>72</v>
      </c>
      <c r="E21" s="4">
        <v>79</v>
      </c>
      <c r="F21" s="4">
        <v>73.150000000000006</v>
      </c>
      <c r="G21">
        <f t="shared" si="0"/>
        <v>-1.1500000000000057</v>
      </c>
      <c r="H21">
        <f t="shared" si="1"/>
        <v>1.3225000000000131</v>
      </c>
      <c r="I21">
        <f t="shared" si="2"/>
        <v>6.9605263157895433E-2</v>
      </c>
      <c r="J21">
        <v>66.099999999999994</v>
      </c>
      <c r="K21">
        <f t="shared" si="3"/>
        <v>1.9000000000000057</v>
      </c>
      <c r="L21">
        <f t="shared" si="4"/>
        <v>3.6100000000000216</v>
      </c>
      <c r="M21">
        <f t="shared" si="5"/>
        <v>0.19000000000000114</v>
      </c>
    </row>
    <row r="22" spans="1:13" ht="15.5" x14ac:dyDescent="0.35">
      <c r="A22" s="18" t="s">
        <v>19</v>
      </c>
      <c r="B22" s="12">
        <v>71</v>
      </c>
      <c r="C22" s="12">
        <v>67</v>
      </c>
      <c r="D22" s="19">
        <v>73</v>
      </c>
      <c r="E22" s="4">
        <v>77</v>
      </c>
      <c r="F22" s="4">
        <v>73.150000000000006</v>
      </c>
      <c r="G22">
        <f t="shared" si="0"/>
        <v>-0.15000000000000568</v>
      </c>
      <c r="H22">
        <f t="shared" si="1"/>
        <v>2.2500000000001706E-2</v>
      </c>
      <c r="I22">
        <f t="shared" si="2"/>
        <v>1.1842105263158793E-3</v>
      </c>
      <c r="J22">
        <v>66.099999999999994</v>
      </c>
      <c r="K22">
        <f t="shared" si="3"/>
        <v>0.90000000000000568</v>
      </c>
      <c r="L22">
        <f t="shared" si="4"/>
        <v>0.81000000000001027</v>
      </c>
      <c r="M22">
        <f t="shared" si="5"/>
        <v>4.2631578947368964E-2</v>
      </c>
    </row>
    <row r="23" spans="1:13" ht="15.5" x14ac:dyDescent="0.35">
      <c r="A23" s="18" t="s">
        <v>24</v>
      </c>
      <c r="B23" s="12">
        <v>68</v>
      </c>
      <c r="C23" s="12">
        <v>69</v>
      </c>
      <c r="D23" s="19">
        <v>73</v>
      </c>
      <c r="E23" s="4">
        <v>80</v>
      </c>
      <c r="F23" s="4">
        <v>73.150000000000006</v>
      </c>
      <c r="G23">
        <f t="shared" si="0"/>
        <v>-0.15000000000000568</v>
      </c>
      <c r="H23">
        <f t="shared" si="1"/>
        <v>2.2500000000001706E-2</v>
      </c>
      <c r="I23">
        <f t="shared" si="2"/>
        <v>1.1842105263158793E-3</v>
      </c>
      <c r="J23">
        <v>66.099999999999994</v>
      </c>
      <c r="K23">
        <f t="shared" si="3"/>
        <v>2.9000000000000057</v>
      </c>
      <c r="L23">
        <f t="shared" si="4"/>
        <v>8.4100000000000321</v>
      </c>
      <c r="M23">
        <f t="shared" si="5"/>
        <v>0.4426315789473701</v>
      </c>
    </row>
    <row r="24" spans="1:13" ht="15.5" x14ac:dyDescent="0.35">
      <c r="A24" s="18" t="s">
        <v>30</v>
      </c>
      <c r="B24" s="12">
        <v>66</v>
      </c>
      <c r="C24" s="12">
        <v>69</v>
      </c>
      <c r="D24" s="19">
        <v>73</v>
      </c>
      <c r="E24" s="4">
        <v>75</v>
      </c>
      <c r="F24" s="4">
        <v>73.150000000000006</v>
      </c>
      <c r="G24">
        <f t="shared" si="0"/>
        <v>-0.15000000000000568</v>
      </c>
      <c r="H24">
        <f t="shared" si="1"/>
        <v>2.2500000000001706E-2</v>
      </c>
      <c r="I24">
        <f t="shared" si="2"/>
        <v>1.1842105263158793E-3</v>
      </c>
      <c r="J24">
        <v>66.099999999999994</v>
      </c>
      <c r="K24">
        <f t="shared" si="3"/>
        <v>2.9000000000000057</v>
      </c>
      <c r="L24">
        <f t="shared" si="4"/>
        <v>8.4100000000000321</v>
      </c>
      <c r="M24">
        <f t="shared" si="5"/>
        <v>0.4426315789473701</v>
      </c>
    </row>
    <row r="25" spans="1:13" ht="15.5" x14ac:dyDescent="0.35">
      <c r="A25" s="18" t="s">
        <v>33</v>
      </c>
      <c r="B25" s="12">
        <v>73</v>
      </c>
      <c r="C25" s="12">
        <v>63</v>
      </c>
      <c r="D25" s="19">
        <v>73</v>
      </c>
      <c r="E25" s="4">
        <v>79</v>
      </c>
      <c r="F25" s="4">
        <v>73.150000000000006</v>
      </c>
      <c r="G25">
        <f t="shared" si="0"/>
        <v>-0.15000000000000568</v>
      </c>
      <c r="H25">
        <f t="shared" si="1"/>
        <v>2.2500000000001706E-2</v>
      </c>
      <c r="I25">
        <f t="shared" si="2"/>
        <v>1.1842105263158793E-3</v>
      </c>
      <c r="J25">
        <v>66.099999999999994</v>
      </c>
      <c r="K25">
        <f t="shared" si="3"/>
        <v>-3.0999999999999943</v>
      </c>
      <c r="L25">
        <f t="shared" si="4"/>
        <v>9.6099999999999639</v>
      </c>
      <c r="M25">
        <f t="shared" si="5"/>
        <v>0.50578947368420868</v>
      </c>
    </row>
    <row r="26" spans="1:13" ht="15.5" x14ac:dyDescent="0.35">
      <c r="A26" s="18" t="s">
        <v>16</v>
      </c>
      <c r="B26" s="12">
        <v>69</v>
      </c>
      <c r="C26" s="12">
        <v>64</v>
      </c>
      <c r="D26" s="19">
        <v>74</v>
      </c>
      <c r="E26" s="4">
        <v>76</v>
      </c>
      <c r="F26" s="4">
        <v>73.150000000000006</v>
      </c>
      <c r="G26">
        <f t="shared" si="0"/>
        <v>0.84999999999999432</v>
      </c>
      <c r="H26">
        <f t="shared" si="1"/>
        <v>0.72249999999999037</v>
      </c>
      <c r="I26">
        <f t="shared" si="2"/>
        <v>3.8026315789473179E-2</v>
      </c>
      <c r="J26">
        <v>66.099999999999994</v>
      </c>
      <c r="K26">
        <f t="shared" si="3"/>
        <v>-2.0999999999999943</v>
      </c>
      <c r="L26">
        <f t="shared" si="4"/>
        <v>4.4099999999999762</v>
      </c>
      <c r="M26">
        <f t="shared" si="5"/>
        <v>0.23210526315789348</v>
      </c>
    </row>
    <row r="27" spans="1:13" ht="15.5" x14ac:dyDescent="0.35">
      <c r="A27" s="18" t="s">
        <v>18</v>
      </c>
      <c r="B27" s="20">
        <v>75</v>
      </c>
      <c r="C27" s="12">
        <v>65</v>
      </c>
      <c r="D27" s="19">
        <v>74</v>
      </c>
      <c r="E27" s="4">
        <v>78</v>
      </c>
      <c r="F27" s="4">
        <v>73.150000000000006</v>
      </c>
      <c r="G27">
        <f t="shared" si="0"/>
        <v>0.84999999999999432</v>
      </c>
      <c r="H27">
        <f t="shared" si="1"/>
        <v>0.72249999999999037</v>
      </c>
      <c r="I27">
        <f t="shared" si="2"/>
        <v>3.8026315789473179E-2</v>
      </c>
      <c r="J27">
        <v>66.099999999999994</v>
      </c>
      <c r="K27">
        <f t="shared" si="3"/>
        <v>-1.0999999999999943</v>
      </c>
      <c r="L27">
        <f t="shared" si="4"/>
        <v>1.2099999999999875</v>
      </c>
      <c r="M27">
        <f t="shared" si="5"/>
        <v>6.3684210526315135E-2</v>
      </c>
    </row>
    <row r="28" spans="1:13" ht="15.5" x14ac:dyDescent="0.35">
      <c r="A28" s="18" t="s">
        <v>22</v>
      </c>
      <c r="B28" s="12">
        <v>72</v>
      </c>
      <c r="C28" s="12">
        <v>68</v>
      </c>
      <c r="D28" s="19">
        <v>74</v>
      </c>
      <c r="E28" s="4">
        <v>81</v>
      </c>
      <c r="F28" s="4">
        <v>73.150000000000006</v>
      </c>
      <c r="G28">
        <f t="shared" si="0"/>
        <v>0.84999999999999432</v>
      </c>
      <c r="H28">
        <f t="shared" si="1"/>
        <v>0.72249999999999037</v>
      </c>
      <c r="I28">
        <f t="shared" si="2"/>
        <v>3.8026315789473179E-2</v>
      </c>
      <c r="J28">
        <v>66.099999999999994</v>
      </c>
      <c r="K28">
        <f t="shared" si="3"/>
        <v>1.9000000000000057</v>
      </c>
      <c r="L28">
        <f t="shared" si="4"/>
        <v>3.6100000000000216</v>
      </c>
      <c r="M28">
        <f t="shared" si="5"/>
        <v>0.19000000000000114</v>
      </c>
    </row>
    <row r="29" spans="1:13" ht="15.5" x14ac:dyDescent="0.35">
      <c r="A29" s="18" t="s">
        <v>31</v>
      </c>
      <c r="B29" s="12">
        <v>68</v>
      </c>
      <c r="C29" s="12">
        <v>67</v>
      </c>
      <c r="D29" s="19">
        <v>74</v>
      </c>
      <c r="E29" s="4">
        <v>77</v>
      </c>
      <c r="F29" s="4">
        <v>73.150000000000006</v>
      </c>
      <c r="G29">
        <f t="shared" si="0"/>
        <v>0.84999999999999432</v>
      </c>
      <c r="H29">
        <f t="shared" si="1"/>
        <v>0.72249999999999037</v>
      </c>
      <c r="I29">
        <f t="shared" si="2"/>
        <v>3.8026315789473179E-2</v>
      </c>
      <c r="J29">
        <v>66.099999999999994</v>
      </c>
      <c r="K29">
        <f t="shared" si="3"/>
        <v>0.90000000000000568</v>
      </c>
      <c r="L29">
        <f t="shared" si="4"/>
        <v>0.81000000000001027</v>
      </c>
      <c r="M29">
        <f t="shared" si="5"/>
        <v>4.2631578947368964E-2</v>
      </c>
    </row>
    <row r="30" spans="1:13" ht="15.5" x14ac:dyDescent="0.35">
      <c r="A30" s="18" t="s">
        <v>32</v>
      </c>
      <c r="B30" s="12">
        <v>74</v>
      </c>
      <c r="C30" s="12">
        <v>66</v>
      </c>
      <c r="D30" s="19">
        <v>74</v>
      </c>
      <c r="E30" s="4">
        <v>79</v>
      </c>
      <c r="F30" s="4">
        <v>73.150000000000006</v>
      </c>
      <c r="G30">
        <f t="shared" si="0"/>
        <v>0.84999999999999432</v>
      </c>
      <c r="H30">
        <f t="shared" si="1"/>
        <v>0.72249999999999037</v>
      </c>
      <c r="I30">
        <f t="shared" si="2"/>
        <v>3.8026315789473179E-2</v>
      </c>
      <c r="J30">
        <v>66.099999999999994</v>
      </c>
      <c r="K30">
        <f t="shared" si="3"/>
        <v>-9.9999999999994316E-2</v>
      </c>
      <c r="L30">
        <f t="shared" si="4"/>
        <v>9.999999999998864E-3</v>
      </c>
      <c r="M30">
        <f t="shared" si="5"/>
        <v>5.2631578947362446E-4</v>
      </c>
    </row>
    <row r="31" spans="1:13" ht="15.5" x14ac:dyDescent="0.35">
      <c r="A31" s="18" t="s">
        <v>21</v>
      </c>
      <c r="B31" s="12">
        <v>73</v>
      </c>
      <c r="C31" s="12">
        <v>64</v>
      </c>
      <c r="D31" s="19">
        <v>75</v>
      </c>
      <c r="E31" s="4">
        <v>81</v>
      </c>
      <c r="F31" s="4">
        <v>73.150000000000006</v>
      </c>
      <c r="G31">
        <f t="shared" si="0"/>
        <v>1.8499999999999943</v>
      </c>
      <c r="H31">
        <f t="shared" si="1"/>
        <v>3.422499999999979</v>
      </c>
      <c r="I31">
        <f t="shared" si="2"/>
        <v>0.18013157894736731</v>
      </c>
      <c r="J31">
        <v>66.099999999999994</v>
      </c>
      <c r="K31">
        <f t="shared" si="3"/>
        <v>-2.0999999999999943</v>
      </c>
      <c r="L31">
        <f t="shared" si="4"/>
        <v>4.4099999999999762</v>
      </c>
      <c r="M31">
        <f t="shared" si="5"/>
        <v>0.23210526315789348</v>
      </c>
    </row>
    <row r="32" spans="1:13" ht="15.5" x14ac:dyDescent="0.35">
      <c r="A32" s="18" t="s">
        <v>25</v>
      </c>
      <c r="B32" s="12">
        <v>68</v>
      </c>
      <c r="C32" s="12">
        <v>66</v>
      </c>
      <c r="D32" s="19">
        <v>75</v>
      </c>
      <c r="E32" s="4">
        <v>77</v>
      </c>
      <c r="F32" s="4">
        <v>73.150000000000006</v>
      </c>
      <c r="G32">
        <f t="shared" si="0"/>
        <v>1.8499999999999943</v>
      </c>
      <c r="H32">
        <f t="shared" si="1"/>
        <v>3.422499999999979</v>
      </c>
      <c r="I32">
        <f t="shared" si="2"/>
        <v>0.18013157894736731</v>
      </c>
      <c r="J32">
        <v>66.099999999999994</v>
      </c>
      <c r="K32">
        <f t="shared" si="3"/>
        <v>-9.9999999999994316E-2</v>
      </c>
      <c r="L32">
        <f t="shared" si="4"/>
        <v>9.999999999998864E-3</v>
      </c>
      <c r="M32">
        <f t="shared" si="5"/>
        <v>5.2631578947362446E-4</v>
      </c>
    </row>
    <row r="33" spans="1:13" ht="15.5" x14ac:dyDescent="0.35">
      <c r="A33" s="18" t="s">
        <v>28</v>
      </c>
      <c r="B33" s="12">
        <v>75</v>
      </c>
      <c r="C33" s="12">
        <v>65</v>
      </c>
      <c r="D33" s="19">
        <v>75</v>
      </c>
      <c r="E33" s="4">
        <v>80</v>
      </c>
      <c r="F33" s="4">
        <v>73.150000000000006</v>
      </c>
      <c r="G33">
        <f t="shared" si="0"/>
        <v>1.8499999999999943</v>
      </c>
      <c r="H33">
        <f t="shared" si="1"/>
        <v>3.422499999999979</v>
      </c>
      <c r="I33">
        <f t="shared" si="2"/>
        <v>0.18013157894736731</v>
      </c>
      <c r="J33">
        <v>66.099999999999994</v>
      </c>
      <c r="K33">
        <f t="shared" si="3"/>
        <v>-1.0999999999999943</v>
      </c>
      <c r="L33">
        <f t="shared" si="4"/>
        <v>1.2099999999999875</v>
      </c>
      <c r="M33">
        <f t="shared" si="5"/>
        <v>6.3684210526315135E-2</v>
      </c>
    </row>
    <row r="34" spans="1:13" ht="15.5" x14ac:dyDescent="0.35">
      <c r="A34" s="18" t="s">
        <v>27</v>
      </c>
      <c r="B34" s="12">
        <v>68</v>
      </c>
      <c r="C34" s="12">
        <v>66</v>
      </c>
      <c r="D34" s="19">
        <v>76</v>
      </c>
      <c r="E34" s="4">
        <v>81</v>
      </c>
      <c r="F34" s="4">
        <v>73.150000000000006</v>
      </c>
      <c r="G34">
        <f t="shared" si="0"/>
        <v>2.8499999999999943</v>
      </c>
      <c r="H34">
        <f t="shared" si="1"/>
        <v>8.1224999999999667</v>
      </c>
      <c r="I34">
        <f t="shared" si="2"/>
        <v>0.42749999999999827</v>
      </c>
      <c r="J34">
        <v>66.099999999999994</v>
      </c>
      <c r="K34">
        <f t="shared" si="3"/>
        <v>-9.9999999999994316E-2</v>
      </c>
      <c r="L34">
        <f t="shared" si="4"/>
        <v>9.999999999998864E-3</v>
      </c>
      <c r="M34">
        <f t="shared" si="5"/>
        <v>5.2631578947362446E-4</v>
      </c>
    </row>
    <row r="35" spans="1:13" ht="16" thickBot="1" x14ac:dyDescent="0.4">
      <c r="A35" s="21" t="s">
        <v>20</v>
      </c>
      <c r="B35" s="13">
        <v>73</v>
      </c>
      <c r="C35" s="13">
        <v>65</v>
      </c>
      <c r="D35" s="22">
        <v>77</v>
      </c>
      <c r="E35" s="23">
        <v>79</v>
      </c>
      <c r="F35" s="4">
        <v>73.150000000000006</v>
      </c>
      <c r="G35">
        <f t="shared" si="0"/>
        <v>3.8499999999999943</v>
      </c>
      <c r="H35">
        <f t="shared" si="1"/>
        <v>14.822499999999955</v>
      </c>
      <c r="I35">
        <f t="shared" si="2"/>
        <v>0.78013157894736607</v>
      </c>
      <c r="J35">
        <v>66.099999999999994</v>
      </c>
      <c r="K35">
        <f t="shared" si="3"/>
        <v>-1.0999999999999943</v>
      </c>
      <c r="L35">
        <f t="shared" si="4"/>
        <v>1.2099999999999875</v>
      </c>
      <c r="M35">
        <f t="shared" si="5"/>
        <v>6.3684210526315135E-2</v>
      </c>
    </row>
    <row r="36" spans="1:13" ht="15.5" x14ac:dyDescent="0.35">
      <c r="A36" s="18" t="s">
        <v>163</v>
      </c>
      <c r="B36">
        <f>COUNT(D16:D35)</f>
        <v>20</v>
      </c>
      <c r="F36" s="4"/>
      <c r="G36">
        <f>SUM(G16:G35)</f>
        <v>-1.1368683772161603E-13</v>
      </c>
      <c r="H36">
        <f t="shared" si="1"/>
        <v>1.2924697071141057E-26</v>
      </c>
      <c r="I36">
        <f>SUM(I16:I35)</f>
        <v>4.6605263157894727</v>
      </c>
      <c r="K36">
        <f>SUM(K16:K35)</f>
        <v>1.1368683772161603E-13</v>
      </c>
      <c r="L36">
        <f>SUM(L16:L35)</f>
        <v>53.79999999999999</v>
      </c>
      <c r="M36">
        <f>SUM(M16:M35)</f>
        <v>2.831578947368421</v>
      </c>
    </row>
    <row r="37" spans="1:13" ht="15" thickBot="1" x14ac:dyDescent="0.4"/>
    <row r="38" spans="1:13" ht="15.5" x14ac:dyDescent="0.35">
      <c r="A38" s="39" t="s">
        <v>54</v>
      </c>
      <c r="B38" s="40" t="s">
        <v>108</v>
      </c>
      <c r="C38" s="40" t="s">
        <v>109</v>
      </c>
      <c r="D38" s="41" t="s">
        <v>152</v>
      </c>
      <c r="E38" s="41" t="s">
        <v>153</v>
      </c>
      <c r="F38" s="42" t="s">
        <v>154</v>
      </c>
    </row>
    <row r="39" spans="1:13" x14ac:dyDescent="0.35">
      <c r="A39" s="30">
        <f>AVERAGE(D16:D35)</f>
        <v>73.150000000000006</v>
      </c>
      <c r="B39">
        <f>MEDIAN(D16:D35)</f>
        <v>73.5</v>
      </c>
      <c r="C39" t="s">
        <v>164</v>
      </c>
      <c r="D39">
        <f>_xlfn.QUARTILE.EXC(D16:D35,1)</f>
        <v>71.25</v>
      </c>
      <c r="E39">
        <f>_xlfn.QUARTILE.EXC(D16:D35,2)</f>
        <v>73.5</v>
      </c>
      <c r="F39" s="31">
        <f>_xlfn.QUARTILE.EXC(D16:D35,3)</f>
        <v>74.75</v>
      </c>
    </row>
    <row r="40" spans="1:13" x14ac:dyDescent="0.35">
      <c r="A40" s="30" t="s">
        <v>113</v>
      </c>
      <c r="B40" t="s">
        <v>155</v>
      </c>
      <c r="C40" t="s">
        <v>120</v>
      </c>
      <c r="D40" t="s">
        <v>121</v>
      </c>
      <c r="F40" s="31"/>
    </row>
    <row r="41" spans="1:13" x14ac:dyDescent="0.35">
      <c r="A41" s="30">
        <f>MAX(D16:D35)-MIN(D16:D35)</f>
        <v>9</v>
      </c>
      <c r="B41">
        <f>F39-D39</f>
        <v>3.5</v>
      </c>
      <c r="C41">
        <f>D39-1.5*B41</f>
        <v>66</v>
      </c>
      <c r="D41">
        <f>F39+1.5*B41</f>
        <v>80</v>
      </c>
      <c r="F41" s="31"/>
    </row>
    <row r="42" spans="1:13" ht="29" x14ac:dyDescent="0.35">
      <c r="A42" s="32" t="s">
        <v>115</v>
      </c>
      <c r="B42" s="1" t="s">
        <v>156</v>
      </c>
      <c r="C42" s="1" t="s">
        <v>157</v>
      </c>
      <c r="D42" s="1" t="s">
        <v>158</v>
      </c>
      <c r="E42" t="s">
        <v>119</v>
      </c>
      <c r="F42" s="33"/>
    </row>
    <row r="43" spans="1:13" ht="15" thickBot="1" x14ac:dyDescent="0.4">
      <c r="A43" s="34">
        <f>_xlfn.VAR.S(D16:D35)</f>
        <v>4.6605263157894727</v>
      </c>
      <c r="B43" s="35">
        <f>SQRT(A43)</f>
        <v>2.1588252165910684</v>
      </c>
      <c r="C43" s="35">
        <f>B43/A39</f>
        <v>2.9512306446904557E-2</v>
      </c>
      <c r="D43" s="35">
        <f>MIN(D16:D35)</f>
        <v>68</v>
      </c>
      <c r="E43" s="35">
        <f>MAX(D16:D35)</f>
        <v>77</v>
      </c>
      <c r="F43" s="36"/>
    </row>
    <row r="45" spans="1:13" ht="15" thickBot="1" x14ac:dyDescent="0.4"/>
    <row r="46" spans="1:13" ht="15.5" x14ac:dyDescent="0.35">
      <c r="A46" s="39" t="s">
        <v>54</v>
      </c>
      <c r="B46" s="40" t="s">
        <v>108</v>
      </c>
      <c r="C46" s="40" t="s">
        <v>109</v>
      </c>
      <c r="D46" s="41" t="s">
        <v>152</v>
      </c>
      <c r="E46" s="41" t="s">
        <v>153</v>
      </c>
      <c r="F46" s="42" t="s">
        <v>154</v>
      </c>
    </row>
    <row r="47" spans="1:13" x14ac:dyDescent="0.35">
      <c r="A47" s="30">
        <f>SUM(D16:D35)/20</f>
        <v>73.150000000000006</v>
      </c>
      <c r="C47" t="s">
        <v>164</v>
      </c>
      <c r="F47" s="31"/>
    </row>
    <row r="48" spans="1:13" x14ac:dyDescent="0.35">
      <c r="A48" s="30" t="s">
        <v>113</v>
      </c>
      <c r="B48" t="s">
        <v>155</v>
      </c>
      <c r="C48" t="s">
        <v>120</v>
      </c>
      <c r="D48" t="s">
        <v>121</v>
      </c>
      <c r="F48" s="31"/>
    </row>
    <row r="49" spans="1:6" x14ac:dyDescent="0.35">
      <c r="A49" s="30">
        <f>77-68</f>
        <v>9</v>
      </c>
      <c r="F49" s="31"/>
    </row>
    <row r="50" spans="1:6" ht="29" x14ac:dyDescent="0.35">
      <c r="A50" s="32" t="s">
        <v>115</v>
      </c>
      <c r="B50" s="1" t="s">
        <v>156</v>
      </c>
      <c r="C50" s="1" t="s">
        <v>157</v>
      </c>
      <c r="D50" s="1" t="s">
        <v>158</v>
      </c>
      <c r="E50" t="s">
        <v>119</v>
      </c>
      <c r="F50" s="33"/>
    </row>
    <row r="51" spans="1:6" ht="15" thickBot="1" x14ac:dyDescent="0.4">
      <c r="A51" s="34">
        <v>4.6605263160000003</v>
      </c>
      <c r="B51" s="35">
        <f>SQRT(A51)</f>
        <v>2.1588252166398281</v>
      </c>
      <c r="C51" s="35">
        <f>B51/A47</f>
        <v>2.9512306447571128E-2</v>
      </c>
      <c r="D51" s="35">
        <f>MIN(D16:D35)</f>
        <v>68</v>
      </c>
      <c r="E51" s="35">
        <f>MAX(D16:D35)</f>
        <v>77</v>
      </c>
      <c r="F51" s="36"/>
    </row>
    <row r="53" spans="1:6" ht="29" x14ac:dyDescent="0.35">
      <c r="A53" t="s">
        <v>165</v>
      </c>
      <c r="B53" s="1" t="s">
        <v>166</v>
      </c>
    </row>
    <row r="54" spans="1:6" ht="43.5" x14ac:dyDescent="0.35">
      <c r="A54" t="s">
        <v>172</v>
      </c>
      <c r="B54" s="1" t="s">
        <v>173</v>
      </c>
    </row>
    <row r="55" spans="1:6" x14ac:dyDescent="0.35">
      <c r="A55" t="s">
        <v>171</v>
      </c>
      <c r="B55">
        <f>AVERAGE(C16:C35)</f>
        <v>66.099999999999994</v>
      </c>
      <c r="C55">
        <f>SUM(C16:C35)/20</f>
        <v>66.099999999999994</v>
      </c>
    </row>
    <row r="56" spans="1:6" x14ac:dyDescent="0.35">
      <c r="A56" t="s">
        <v>115</v>
      </c>
      <c r="B56">
        <f>_xlfn.VAR.S(C16:C35)</f>
        <v>2.8315789473684205</v>
      </c>
    </row>
    <row r="57" spans="1:6" x14ac:dyDescent="0.35">
      <c r="A57" s="28" t="s">
        <v>165</v>
      </c>
      <c r="B57">
        <f>(G36*K36)/19</f>
        <v>-6.8024721427058193E-28</v>
      </c>
    </row>
    <row r="58" spans="1:6" x14ac:dyDescent="0.35">
      <c r="A58" s="28" t="s">
        <v>174</v>
      </c>
      <c r="B58">
        <f>(G36*K36)/SQRT(SUM(I36*L36))</f>
        <v>-8.1622849614465741E-28</v>
      </c>
    </row>
  </sheetData>
  <sortState xmlns:xlrd2="http://schemas.microsoft.com/office/spreadsheetml/2017/richdata2" ref="A16:E35">
    <sortCondition ref="D16:D35"/>
  </sortState>
  <conditionalFormatting sqref="D16:D3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QUESTION3</vt:lpstr>
      <vt:lpstr>QUESTION4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Udaipurwala</dc:creator>
  <cp:lastModifiedBy>Tasneem Udaipurwala</cp:lastModifiedBy>
  <dcterms:created xsi:type="dcterms:W3CDTF">2023-10-11T23:19:09Z</dcterms:created>
  <dcterms:modified xsi:type="dcterms:W3CDTF">2023-12-14T23:00:07Z</dcterms:modified>
</cp:coreProperties>
</file>